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ml.chartshapes+xml"/>
  <Override PartName="/xl/charts/chart3.xml" ContentType="application/vnd.openxmlformats-officedocument.drawingml.chart+xml"/>
  <Override PartName="/xl/drawings/drawing7.xml" ContentType="application/vnd.openxmlformats-officedocument.drawingml.chartshapes+xml"/>
  <Override PartName="/xl/charts/chart4.xml" ContentType="application/vnd.openxmlformats-officedocument.drawingml.chart+xml"/>
  <Override PartName="/xl/drawings/drawing8.xml" ContentType="application/vnd.openxmlformats-officedocument.drawingml.chartshapes+xml"/>
  <Override PartName="/xl/charts/chart5.xml" ContentType="application/vnd.openxmlformats-officedocument.drawingml.chart+xml"/>
  <Override PartName="/xl/drawings/drawing9.xml" ContentType="application/vnd.openxmlformats-officedocument.drawingml.chartshapes+xml"/>
  <Override PartName="/xl/charts/chart6.xml" ContentType="application/vnd.openxmlformats-officedocument.drawingml.chart+xml"/>
  <Override PartName="/xl/drawings/drawing10.xml" ContentType="application/vnd.openxmlformats-officedocument.drawingml.chartshapes+xml"/>
  <Override PartName="/xl/charts/chart7.xml" ContentType="application/vnd.openxmlformats-officedocument.drawingml.chart+xml"/>
  <Override PartName="/xl/drawings/drawing11.xml" ContentType="application/vnd.openxmlformats-officedocument.drawingml.chartshapes+xml"/>
  <Override PartName="/xl/charts/chart8.xml" ContentType="application/vnd.openxmlformats-officedocument.drawingml.chart+xml"/>
  <Override PartName="/xl/drawings/drawing12.xml" ContentType="application/vnd.openxmlformats-officedocument.drawingml.chartshapes+xml"/>
  <Override PartName="/xl/charts/chart9.xml" ContentType="application/vnd.openxmlformats-officedocument.drawingml.chart+xml"/>
  <Override PartName="/xl/drawings/drawing13.xml" ContentType="application/vnd.openxmlformats-officedocument.drawingml.chartshapes+xml"/>
  <Override PartName="/xl/charts/chart10.xml" ContentType="application/vnd.openxmlformats-officedocument.drawingml.chart+xml"/>
  <Override PartName="/xl/drawings/drawing14.xml" ContentType="application/vnd.openxmlformats-officedocument.drawingml.chartshapes+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omments4.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charts/chart13.xml" ContentType="application/vnd.openxmlformats-officedocument.drawingml.chart+xml"/>
  <Override PartName="/xl/charts/style1.xml" ContentType="application/vnd.ms-office.chartstyle+xml"/>
  <Override PartName="/xl/charts/colors1.xml" ContentType="application/vnd.ms-office.chartcolorstyle+xml"/>
  <Override PartName="/xl/charts/chart14.xml" ContentType="application/vnd.openxmlformats-officedocument.drawingml.chart+xml"/>
  <Override PartName="/xl/charts/style2.xml" ContentType="application/vnd.ms-office.chartstyle+xml"/>
  <Override PartName="/xl/charts/colors2.xml" ContentType="application/vnd.ms-office.chartcolorstyle+xml"/>
  <Override PartName="/xl/charts/chart15.xml" ContentType="application/vnd.openxmlformats-officedocument.drawingml.chart+xml"/>
  <Override PartName="/xl/charts/style3.xml" ContentType="application/vnd.ms-office.chartstyle+xml"/>
  <Override PartName="/xl/charts/colors3.xml" ContentType="application/vnd.ms-office.chartcolorstyle+xml"/>
  <Override PartName="/xl/charts/chart1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ORATOR\inputs\"/>
    </mc:Choice>
  </mc:AlternateContent>
  <xr:revisionPtr revIDLastSave="0" documentId="13_ncr:1_{A9C9634C-C883-43FA-A95B-B424A188D882}" xr6:coauthVersionLast="45" xr6:coauthVersionMax="45" xr10:uidLastSave="{00000000-0000-0000-0000-000000000000}"/>
  <bookViews>
    <workbookView xWindow="-120" yWindow="-120" windowWidth="38640" windowHeight="21240" firstSheet="1" activeTab="1" xr2:uid="{6DD90213-6731-423C-81D0-929BB3976CAB}"/>
  </bookViews>
  <sheets>
    <sheet name="Inputs1- Farm location" sheetId="16" r:id="rId1"/>
    <sheet name="Inputs3- Soils &amp; Crops" sheetId="20" r:id="rId2"/>
    <sheet name="Inputs3b- Soils &amp; Rotations" sheetId="14" r:id="rId3"/>
    <sheet name="Inputs3d- Changes in rotations" sheetId="15" r:id="rId4"/>
    <sheet name="Weather" sheetId="6" r:id="rId5"/>
    <sheet name="Crop parms" sheetId="8" r:id="rId6"/>
    <sheet name="Org Waste parms" sheetId="9" r:id="rId7"/>
    <sheet name="N constants" sheetId="12" r:id="rId8"/>
    <sheet name="Inputs4- Livestock" sheetId="17" r:id="rId9"/>
    <sheet name="C1. Change in animal production" sheetId="19" r:id="rId10"/>
    <sheet name="C1a. Typical animal production" sheetId="18" r:id="rId11"/>
  </sheets>
  <externalReferences>
    <externalReference r:id="rId12"/>
    <externalReference r:id="rId13"/>
    <externalReference r:id="rId14"/>
    <externalReference r:id="rId15"/>
    <externalReference r:id="rId16"/>
  </externalReferences>
  <definedNames>
    <definedName name="_xlnm._FilterDatabase" localSheetId="10" hidden="1">'C1a. Typical animal production'!$B$13:$O$159</definedName>
    <definedName name="A1_ABLOCK" localSheetId="9">'[1]A1. SOM change'!$AO$3</definedName>
    <definedName name="A1_ABLOCK" localSheetId="10">'[1]A1. SOM change'!$AO$3</definedName>
    <definedName name="A1_ABLOCK" localSheetId="1">'[2]A1. SOM change'!$AO$3</definedName>
    <definedName name="A1_ABLOCK" localSheetId="8">'[1]A1. SOM change'!$AO$3</definedName>
    <definedName name="A1_ABLOCK">'[3]A1. SOM change'!$AO$3</definedName>
    <definedName name="A1_BIO_LOSS" localSheetId="9">'[1]A1. SOM change'!$S$27</definedName>
    <definedName name="A1_BIO_LOSS" localSheetId="10">'[1]A1. SOM change'!$S$27</definedName>
    <definedName name="A1_BIO_LOSS" localSheetId="1">'[2]A1. SOM change'!$S$27</definedName>
    <definedName name="A1_BIO_LOSS" localSheetId="8">'[1]A1. SOM change'!$S$27</definedName>
    <definedName name="A1_BIO_LOSS">'[3]A1. SOM change'!$S$27</definedName>
    <definedName name="A1_CO2" localSheetId="1">'[2]A1. SOM change'!$AA$27</definedName>
    <definedName name="A1_CO2">'[1]A1. SOM change'!$AA$27</definedName>
    <definedName name="A1_DPM_CIN" localSheetId="9">'[1]A1. SOM change'!$L$27</definedName>
    <definedName name="A1_DPM_CIN" localSheetId="10">'[1]A1. SOM change'!$L$27</definedName>
    <definedName name="A1_DPM_CIN" localSheetId="1">'[2]A1. SOM change'!$L$27</definedName>
    <definedName name="A1_DPM_CIN" localSheetId="8">'[1]A1. SOM change'!$L$27</definedName>
    <definedName name="A1_DPM_CIN">'[3]A1. SOM change'!$L$27</definedName>
    <definedName name="A1_DPM_LOSS" localSheetId="9">'[1]A1. SOM change'!$M$27</definedName>
    <definedName name="A1_DPM_LOSS" localSheetId="10">'[1]A1. SOM change'!$M$27</definedName>
    <definedName name="A1_DPM_LOSS" localSheetId="1">'[2]A1. SOM change'!$M$27</definedName>
    <definedName name="A1_DPM_LOSS" localSheetId="8">'[1]A1. SOM change'!$M$27</definedName>
    <definedName name="A1_DPM_LOSS">'[3]A1. SOM change'!$M$27</definedName>
    <definedName name="A1_DPMC" localSheetId="9">'[1]A1. SOM change'!$K$27</definedName>
    <definedName name="A1_DPMC" localSheetId="10">'[1]A1. SOM change'!$K$27</definedName>
    <definedName name="A1_DPMC" localSheetId="1">'[2]A1. SOM change'!$K$27</definedName>
    <definedName name="A1_DPMC" localSheetId="8">'[1]A1. SOM change'!$K$27</definedName>
    <definedName name="A1_DPMC">'[3]A1. SOM change'!$K$27</definedName>
    <definedName name="A1_EXTRA_INPUTS" localSheetId="9">'[1]A1. SOM change'!$J$27</definedName>
    <definedName name="A1_EXTRA_INPUTS" localSheetId="10">'[1]A1. SOM change'!$J$27</definedName>
    <definedName name="A1_EXTRA_INPUTS" localSheetId="1">'[2]A1. SOM change'!$J$27</definedName>
    <definedName name="A1_EXTRA_INPUTS" localSheetId="8">'[1]A1. SOM change'!$J$27</definedName>
    <definedName name="A1_EXTRA_INPUTS">'[3]A1. SOM change'!$J$27</definedName>
    <definedName name="A1_HUM_LOSS" localSheetId="9">'[1]A1. SOM change'!$W$27</definedName>
    <definedName name="A1_HUM_LOSS" localSheetId="10">'[1]A1. SOM change'!$W$27</definedName>
    <definedName name="A1_HUM_LOSS" localSheetId="1">'[2]A1. SOM change'!$W$27</definedName>
    <definedName name="A1_HUM_LOSS" localSheetId="8">'[1]A1. SOM change'!$W$27</definedName>
    <definedName name="A1_HUM_LOSS">'[3]A1. SOM change'!$W$27</definedName>
    <definedName name="A1_HUMC" localSheetId="9">'[1]A1. SOM change'!$T$27</definedName>
    <definedName name="A1_HUMC" localSheetId="10">'[1]A1. SOM change'!$T$27</definedName>
    <definedName name="A1_HUMC" localSheetId="1">'[2]A1. SOM change'!$T$27</definedName>
    <definedName name="A1_HUMC" localSheetId="8">'[1]A1. SOM change'!$T$27</definedName>
    <definedName name="A1_HUMC">'[3]A1. SOM change'!$T$27</definedName>
    <definedName name="A1_RATEMOD" localSheetId="1">'[2]A1. SOM change'!$G$27</definedName>
    <definedName name="A1_RATEMOD">'[1]A1. SOM change'!$G$27</definedName>
    <definedName name="A1_RPM_CIN" localSheetId="9">'[1]A1. SOM change'!$O$27</definedName>
    <definedName name="A1_RPM_CIN" localSheetId="10">'[1]A1. SOM change'!$O$27</definedName>
    <definedName name="A1_RPM_CIN" localSheetId="1">'[2]A1. SOM change'!$O$27</definedName>
    <definedName name="A1_RPM_CIN" localSheetId="8">'[1]A1. SOM change'!$O$27</definedName>
    <definedName name="A1_RPM_CIN">'[3]A1. SOM change'!$O$27</definedName>
    <definedName name="A1_RPM_LOSS" localSheetId="9">'[1]A1. SOM change'!$P$27</definedName>
    <definedName name="A1_RPM_LOSS" localSheetId="10">'[1]A1. SOM change'!$P$27</definedName>
    <definedName name="A1_RPM_LOSS" localSheetId="1">'[2]A1. SOM change'!$P$27</definedName>
    <definedName name="A1_RPM_LOSS" localSheetId="8">'[1]A1. SOM change'!$P$27</definedName>
    <definedName name="A1_RPM_LOSS">'[3]A1. SOM change'!$P$27</definedName>
    <definedName name="A1_RPMC" localSheetId="9">'[1]A1. SOM change'!$N$27</definedName>
    <definedName name="A1_RPMC" localSheetId="10">'[1]A1. SOM change'!$N$27</definedName>
    <definedName name="A1_RPMC" localSheetId="1">'[2]A1. SOM change'!$N$27</definedName>
    <definedName name="A1_RPMC" localSheetId="8">'[1]A1. SOM change'!$N$27</definedName>
    <definedName name="A1_RPMC">'[3]A1. SOM change'!$N$27</definedName>
    <definedName name="A1_SS_ORG_WASTE_INPUTS" localSheetId="9">'[1]A1. SOM change'!$I$27</definedName>
    <definedName name="A1_SS_ORG_WASTE_INPUTS" localSheetId="10">'[1]A1. SOM change'!$I$27</definedName>
    <definedName name="A1_SS_ORG_WASTE_INPUTS" localSheetId="1">'[2]A1. SOM change'!$I$27</definedName>
    <definedName name="A1_SS_ORG_WASTE_INPUTS" localSheetId="8">'[1]A1. SOM change'!$I$27</definedName>
    <definedName name="A1_SS_ORG_WASTE_INPUTS">'[3]A1. SOM change'!$I$27</definedName>
    <definedName name="A1_TOTC" localSheetId="1">'[2]A1. SOM change'!$Z$27</definedName>
    <definedName name="A1_TOTC">'[1]A1. SOM change'!$Z$27</definedName>
    <definedName name="A1_TOTC_SS" localSheetId="1">'[2]A1. SOM change'!$D$15</definedName>
    <definedName name="A1_TOTC_SS">'[1]A1. SOM change'!$D$15</definedName>
    <definedName name="A1A_10YR_PLANTIN" localSheetId="1">'[2]A1a. Soils and land use data'!$C$168</definedName>
    <definedName name="A1A_10YR_PLANTIN">'[1]A1a. Soils and land use data'!$C$168</definedName>
    <definedName name="A1A_AREA" localSheetId="1">'[2]A1a. Soils and land use data'!$C$15</definedName>
    <definedName name="A1A_AREA">'[1]A1a. Soils and land use data'!$C$15</definedName>
    <definedName name="A1A_BD" localSheetId="1">'[2]A1a. Soils and land use data'!$C$18</definedName>
    <definedName name="A1A_BD">'[1]A1a. Soils and land use data'!$C$18</definedName>
    <definedName name="A1A_CLAY" localSheetId="1">'[2]A1a. Soils and land use data'!$C$20</definedName>
    <definedName name="A1A_CLAY">'[1]A1a. Soils and land use data'!$C$20</definedName>
    <definedName name="A1A_CROPNUM" localSheetId="9">'[1]A1a. Soils and land use data'!$K$47</definedName>
    <definedName name="A1A_CROPNUM" localSheetId="10">'[1]A1a. Soils and land use data'!$K$47</definedName>
    <definedName name="A1A_CROPNUM" localSheetId="1">'[2]A1a. Soils and land use data'!$K$47</definedName>
    <definedName name="A1A_CROPNUM" localSheetId="8">'[1]A1a. Soils and land use data'!$K$47</definedName>
    <definedName name="A1A_CROPNUM">'[3]A1a. Soils and land use data'!$K$47</definedName>
    <definedName name="A1A_DEPTH" localSheetId="1">'[2]A1a. Soils and land use data'!$C$17</definedName>
    <definedName name="A1A_DEPTH">'[1]A1a. Soils and land use data'!$C$17</definedName>
    <definedName name="A1A_DPMHUM_ORGWASTE" localSheetId="1">'[2]A1a. Soils and land use data'!$U$170</definedName>
    <definedName name="A1A_DPMHUM_ORGWASTE">'[1]A1a. Soils and land use data'!$U$170</definedName>
    <definedName name="A1A_DPMRPM_FARM" localSheetId="1">'[2]A1a. Soils and land use data'!$C$46</definedName>
    <definedName name="A1A_DPMRPM_FARM">'[1]A1a. Soils and land use data'!$C$46</definedName>
    <definedName name="A1A_FERTTYPE" localSheetId="1">'[2]A1a. Soils and land use data'!$AJ$47</definedName>
    <definedName name="A1A_FERTTYPE">'[1]A1a. Soils and land use data'!$AJ$47</definedName>
    <definedName name="A1A_FIELDCAP" localSheetId="1">'[2]A1a. Soils and land use data'!$C$26</definedName>
    <definedName name="A1A_FIELDCAP">'[1]A1a. Soils and land use data'!$C$26</definedName>
    <definedName name="A1A_GROW" localSheetId="9">'[1]A1a. Soils and land use data'!$AE$47</definedName>
    <definedName name="A1A_GROW" localSheetId="10">'[1]A1a. Soils and land use data'!$AE$47</definedName>
    <definedName name="A1A_GROW" localSheetId="1">'[2]A1a. Soils and land use data'!$AE$47</definedName>
    <definedName name="A1A_GROW" localSheetId="8">'[1]A1a. Soils and land use data'!$AE$47</definedName>
    <definedName name="A1A_GROW">'[3]A1a. Soils and land use data'!$AE$47</definedName>
    <definedName name="A1A_HARV" localSheetId="9">'[1]A1a. Soils and land use data'!$U$47</definedName>
    <definedName name="A1A_HARV" localSheetId="10">'[1]A1a. Soils and land use data'!$U$47</definedName>
    <definedName name="A1A_HARV" localSheetId="1">'[2]A1a. Soils and land use data'!$U$47</definedName>
    <definedName name="A1A_HARV" localSheetId="8">'[1]A1a. Soils and land use data'!$U$47</definedName>
    <definedName name="A1A_HARV">'[3]A1a. Soils and land use data'!$U$47</definedName>
    <definedName name="A1A_KBIO" localSheetId="1">'[2]A1a. Soils and land use data'!$C$36</definedName>
    <definedName name="A1A_KBIO">'[1]A1a. Soils and land use data'!$C$36</definedName>
    <definedName name="A1A_KDPM" localSheetId="1">'[2]A1a. Soils and land use data'!$C$34</definedName>
    <definedName name="A1A_KDPM">'[1]A1a. Soils and land use data'!$C$34</definedName>
    <definedName name="A1A_KHUM" localSheetId="1">'[2]A1a. Soils and land use data'!$C$37</definedName>
    <definedName name="A1A_KHUM">'[1]A1a. Soils and land use data'!$C$37</definedName>
    <definedName name="A1A_KRPM" localSheetId="1">'[2]A1a. Soils and land use data'!$C$35</definedName>
    <definedName name="A1A_KRPM">'[1]A1a. Soils and land use data'!$C$35</definedName>
    <definedName name="A1A_LANDUSE" localSheetId="9">'[1]A1a. Soils and land use data'!$P$47</definedName>
    <definedName name="A1A_LANDUSE" localSheetId="10">'[1]A1a. Soils and land use data'!$P$47</definedName>
    <definedName name="A1A_LANDUSE" localSheetId="1">'[2]A1a. Soils and land use data'!$P$47</definedName>
    <definedName name="A1A_LANDUSE" localSheetId="8">'[1]A1a. Soils and land use data'!$P$47</definedName>
    <definedName name="A1A_LANDUSE">'[3]A1a. Soils and land use data'!$P$47</definedName>
    <definedName name="A1A_LAST_LANDUSE" localSheetId="1">'[2]A1a. Soils and land use data'!$AT$47</definedName>
    <definedName name="A1A_LAST_LANDUSE">'[1]A1a. Soils and land use data'!$AT$47</definedName>
    <definedName name="A1A_LAST_PPROD" localSheetId="1">'[2]A1a. Soils and land use data'!$AO$47</definedName>
    <definedName name="A1A_LAST_PPROD">'[1]A1a. Soils and land use data'!$AO$47</definedName>
    <definedName name="A1A_MEASC" localSheetId="1">'[2]A1a. Soils and land use data'!$C$25</definedName>
    <definedName name="A1A_MEASC">'[1]A1a. Soils and land use data'!$C$25</definedName>
    <definedName name="A1A_MIN_WATER" localSheetId="1">'[2]A1a. Soils and land use data'!$C$28</definedName>
    <definedName name="A1A_MIN_WATER">'[1]A1a. Soils and land use data'!$C$28</definedName>
    <definedName name="A1A_ORGWASTETYPE" localSheetId="9">'[1]A1a. Soils and land use data'!$P$170</definedName>
    <definedName name="A1A_ORGWASTETYPE" localSheetId="10">'[1]A1a. Soils and land use data'!$P$170</definedName>
    <definedName name="A1A_ORGWASTETYPE" localSheetId="1">'[2]A1a. Soils and land use data'!$P$170</definedName>
    <definedName name="A1A_ORGWASTETYPE" localSheetId="8">'[1]A1a. Soils and land use data'!$P$170</definedName>
    <definedName name="A1A_ORGWASTETYPE">'[3]A1a. Soils and land use data'!$P$170</definedName>
    <definedName name="A1A_P_BIO" localSheetId="9">'[1]A1a. Soils and land use data'!$C$31</definedName>
    <definedName name="A1A_P_BIO" localSheetId="10">'[1]A1a. Soils and land use data'!$C$31</definedName>
    <definedName name="A1A_P_BIO" localSheetId="1">'[2]A1a. Soils and land use data'!$C$31</definedName>
    <definedName name="A1A_P_BIO" localSheetId="8">'[1]A1a. Soils and land use data'!$C$31</definedName>
    <definedName name="A1A_P_BIO">'[3]A1a. Soils and land use data'!$C$31</definedName>
    <definedName name="A1A_P_CO2" localSheetId="9">'[1]A1a. Soils and land use data'!$C$33</definedName>
    <definedName name="A1A_P_CO2" localSheetId="10">'[1]A1a. Soils and land use data'!$C$33</definedName>
    <definedName name="A1A_P_CO2" localSheetId="1">'[2]A1a. Soils and land use data'!$C$33</definedName>
    <definedName name="A1A_P_CO2" localSheetId="8">'[1]A1a. Soils and land use data'!$C$33</definedName>
    <definedName name="A1A_P_CO2">'[3]A1a. Soils and land use data'!$C$33</definedName>
    <definedName name="A1A_P_HUM" localSheetId="9">'[1]A1a. Soils and land use data'!$C$32</definedName>
    <definedName name="A1A_P_HUM" localSheetId="10">'[1]A1a. Soils and land use data'!$C$32</definedName>
    <definedName name="A1A_P_HUM" localSheetId="1">'[2]A1a. Soils and land use data'!$C$32</definedName>
    <definedName name="A1A_P_HUM" localSheetId="8">'[1]A1a. Soils and land use data'!$C$32</definedName>
    <definedName name="A1A_P_HUM">'[3]A1a. Soils and land use data'!$C$32</definedName>
    <definedName name="A1A_PC_ORGWASTE" localSheetId="1">'[2]A1a. Soils and land use data'!$AE$170</definedName>
    <definedName name="A1A_PC_ORGWASTE">'[1]A1a. Soils and land use data'!$AE$170</definedName>
    <definedName name="A1A_PH" localSheetId="1">'[2]A1a. Soils and land use data'!$C$22</definedName>
    <definedName name="A1A_PH">'[1]A1a. Soils and land use data'!$C$22</definedName>
    <definedName name="A1A_PI" localSheetId="9">'[1]A1a. Soils and land use data'!$C$47</definedName>
    <definedName name="A1A_PI" localSheetId="10">'[1]A1a. Soils and land use data'!$C$47</definedName>
    <definedName name="A1A_PI" localSheetId="1">'[2]A1a. Soils and land use data'!$C$47</definedName>
    <definedName name="A1A_PI" localSheetId="8">'[1]A1a. Soils and land use data'!$C$47</definedName>
    <definedName name="A1A_PI">'[3]A1a. Soils and land use data'!$C$47</definedName>
    <definedName name="A1A_PIOM_ORGWASTE" localSheetId="1">'[2]A1a. Soils and land use data'!$Z$170</definedName>
    <definedName name="A1A_PIOM_ORGWASTE">'[1]A1a. Soils and land use data'!$Z$170</definedName>
    <definedName name="A1A_PLANTINPUTDEF" localSheetId="1">'[2]A1a. Soils and land use data'!$C$47</definedName>
    <definedName name="A1A_PLANTINPUTDEF">'[1]A1a. Soils and land use data'!$C$47</definedName>
    <definedName name="A1A_PNH4_N_ORGWASTE" localSheetId="1">'[2]A1a. Soils and land use data'!$AJ$170</definedName>
    <definedName name="A1A_PNH4_N_ORGWASTE">'[1]A1a. Soils and land use data'!$AJ$170</definedName>
    <definedName name="A1A_SALINITY" localSheetId="1">'[2]A1a. Soils and land use data'!$C$23</definedName>
    <definedName name="A1A_SALINITY">'[1]A1a. Soils and land use data'!$C$23</definedName>
    <definedName name="A1A_SILT" localSheetId="1">'[2]A1a. Soils and land use data'!$C$21</definedName>
    <definedName name="A1A_SILT">'[1]A1a. Soils and land use data'!$C$21</definedName>
    <definedName name="A1A_WASTEINPUT" localSheetId="1">'[2]A1a. Soils and land use data'!$D$170</definedName>
    <definedName name="A1A_WASTEINPUT">'[1]A1a. Soils and land use data'!$D$170</definedName>
    <definedName name="A1B_AIRTEMP" localSheetId="1">'[2]A1b. Weather inputs'!$D$10</definedName>
    <definedName name="A1B_AIRTEMP">'[1]A1b. Weather inputs'!$D$10</definedName>
    <definedName name="A1B_PET" localSheetId="1">'[2]A1b. Weather inputs'!$M$10</definedName>
    <definedName name="A1B_PET">'[1]A1b. Weather inputs'!$M$10</definedName>
    <definedName name="A1B_PET_TO_DEPTH" localSheetId="1">'[2]A1b. Weather inputs'!$N$10</definedName>
    <definedName name="A1B_PET_TO_DEPTH">'[1]A1b. Weather inputs'!$N$10</definedName>
    <definedName name="A1B_RAIN" localSheetId="1">'[2]A1b. Weather inputs'!$E$10</definedName>
    <definedName name="A1B_RAIN">'[1]A1b. Weather inputs'!$E$10</definedName>
    <definedName name="A1C_CN_ORGWASTE" localSheetId="9">'[1]A1c. Parameters for SOM calcs'!$B$38</definedName>
    <definedName name="A1C_CN_ORGWASTE" localSheetId="10">'[1]A1c. Parameters for SOM calcs'!$B$38</definedName>
    <definedName name="A1C_CN_ORGWASTE" localSheetId="1">'[2]A1c. Parameters for SOM calcs'!$B$38</definedName>
    <definedName name="A1C_CN_ORGWASTE" localSheetId="8">'[1]A1c. Parameters for SOM calcs'!$B$38</definedName>
    <definedName name="A1C_CN_ORGWASTE">'[3]A1c. Parameters for SOM calcs'!$B$38</definedName>
    <definedName name="A1C_CRATE" localSheetId="9">'[1]A1c. Parameters for SOM calcs'!$N$30</definedName>
    <definedName name="A1C_CRATE" localSheetId="10">'[1]A1c. Parameters for SOM calcs'!$N$30</definedName>
    <definedName name="A1C_CRATE" localSheetId="1">'[2]A1c. Parameters for SOM calcs'!$N$30</definedName>
    <definedName name="A1C_CRATE" localSheetId="8">'[1]A1c. Parameters for SOM calcs'!$N$30</definedName>
    <definedName name="A1C_CRATE">#REF!</definedName>
    <definedName name="A1C_DPMHUM_ORGWASTE" localSheetId="9">'[1]A1c. Parameters for SOM calcs'!$B$40</definedName>
    <definedName name="A1C_DPMHUM_ORGWASTE" localSheetId="10">'[1]A1c. Parameters for SOM calcs'!$B$40</definedName>
    <definedName name="A1C_DPMHUM_ORGWASTE" localSheetId="1">'[2]A1c. Parameters for SOM calcs'!$B$40</definedName>
    <definedName name="A1C_DPMHUM_ORGWASTE" localSheetId="8">'[1]A1c. Parameters for SOM calcs'!$B$40</definedName>
    <definedName name="A1C_DPMHUM_ORGWASTE">'[3]A1c. Parameters for SOM calcs'!$B$40</definedName>
    <definedName name="A1C_DPMRPM_POOLS" localSheetId="9">'[1]A1c. Parameters for SOM calcs'!$B$11</definedName>
    <definedName name="A1C_DPMRPM_POOLS" localSheetId="10">'[1]A1c. Parameters for SOM calcs'!$B$11</definedName>
    <definedName name="A1C_DPMRPM_POOLS" localSheetId="1">'[2]A1c. Parameters for SOM calcs'!$B$11</definedName>
    <definedName name="A1C_DPMRPM_POOLS" localSheetId="8">'[1]A1c. Parameters for SOM calcs'!$B$11</definedName>
    <definedName name="A1C_DPMRPM_POOLS">'[3]A1c. Parameters for SOM calcs'!$B$11</definedName>
    <definedName name="A1C_DRYPOT" localSheetId="9">'[1]A1c. Parameters for SOM calcs'!$C$54</definedName>
    <definedName name="A1C_DRYPOT" localSheetId="10">'[1]A1c. Parameters for SOM calcs'!$C$54</definedName>
    <definedName name="A1C_DRYPOT" localSheetId="1">'[2]A1c. Parameters for SOM calcs'!$C$54</definedName>
    <definedName name="A1C_DRYPOT" localSheetId="8">'[1]A1c. Parameters for SOM calcs'!$C$54</definedName>
    <definedName name="A1C_DRYPOT">'[3]A1c. Parameters for SOM calcs'!$C$54</definedName>
    <definedName name="A1C_FERTTYPES" localSheetId="9">'[1]A1c. Parameters for SOM calcs'!$C$49:$P$49</definedName>
    <definedName name="A1C_FERTTYPES" localSheetId="10">'[1]A1c. Parameters for SOM calcs'!$C$49:$P$49</definedName>
    <definedName name="A1C_FERTTYPES" localSheetId="1">'[2]A1c. Parameters for SOM calcs'!$C$49:$P$49</definedName>
    <definedName name="A1C_FERTTYPES" localSheetId="8">'[1]A1c. Parameters for SOM calcs'!$C$49:$P$49</definedName>
    <definedName name="A1C_FERTTYPES">'[3]A1c. Parameters for SOM calcs'!$C$49:$P$49</definedName>
    <definedName name="A1C_HARVEST" localSheetId="9">'[1]A1c. Parameters for SOM calcs'!$B$14</definedName>
    <definedName name="A1C_HARVEST" localSheetId="10">'[1]A1c. Parameters for SOM calcs'!$B$14</definedName>
    <definedName name="A1C_HARVEST" localSheetId="1">'[2]A1c. Parameters for SOM calcs'!$B$14</definedName>
    <definedName name="A1C_HARVEST" localSheetId="8">'[1]A1c. Parameters for SOM calcs'!$B$14</definedName>
    <definedName name="A1C_HARVEST">'[3]A1c. Parameters for SOM calcs'!$B$14</definedName>
    <definedName name="A1C_HI" localSheetId="9">'[1]A1c. Parameters for SOM calcs'!$B$12</definedName>
    <definedName name="A1C_HI" localSheetId="10">'[1]A1c. Parameters for SOM calcs'!$B$12</definedName>
    <definedName name="A1C_HI" localSheetId="1">'[2]A1c. Parameters for SOM calcs'!$B$12</definedName>
    <definedName name="A1C_HI" localSheetId="8">'[1]A1c. Parameters for SOM calcs'!$B$12</definedName>
    <definedName name="A1C_HI">'[3]A1c. Parameters for SOM calcs'!$B$12</definedName>
    <definedName name="A1C_LANDUSES" localSheetId="9">'[1]A1c. Parameters for SOM calcs'!$C$10:$P$10</definedName>
    <definedName name="A1C_LANDUSES" comment="Land use types" localSheetId="10">'[1]A1c. Parameters for SOM calcs'!$C$10:$P$10</definedName>
    <definedName name="A1C_LANDUSES" localSheetId="1">'[2]A1c. Parameters for SOM calcs'!$C$10:$P$10</definedName>
    <definedName name="A1C_LANDUSES" localSheetId="8">'[1]A1c. Parameters for SOM calcs'!$C$10:$P$10</definedName>
    <definedName name="A1C_LANDUSES">'[3]A1c. Parameters for SOM calcs'!$C$10:$P$10</definedName>
    <definedName name="A1C_MAX_ENERGY_OW" localSheetId="1">'[2]A1c. Parameters for SOM calcs'!$B$44</definedName>
    <definedName name="A1C_MAX_ENERGY_OW">'[1]A1c. Parameters for SOM calcs'!$B$44</definedName>
    <definedName name="A1C_MAX_ROOT_DEPTH" localSheetId="1">'[2]A1c. Parameters for SOM calcs'!$B$33</definedName>
    <definedName name="A1C_MAX_ROOT_DEPTH">'[1]A1c. Parameters for SOM calcs'!$B$33</definedName>
    <definedName name="A1C_MIN_ENERGY_OW" localSheetId="1">'[2]A1c. Parameters for SOM calcs'!$B$43</definedName>
    <definedName name="A1C_MIN_ENERGY_OW">'[1]A1c. Parameters for SOM calcs'!$B$43</definedName>
    <definedName name="A1C_ORGANICWASTES" localSheetId="9">'[1]A1c. Parameters for SOM calcs'!$C$37:$F$37</definedName>
    <definedName name="A1C_ORGANICWASTES" localSheetId="10">'[1]A1c. Parameters for SOM calcs'!$C$37:$F$37</definedName>
    <definedName name="A1C_ORGANICWASTES" localSheetId="1">'[2]A1c. Parameters for SOM calcs'!$C$37:$F$37</definedName>
    <definedName name="A1C_ORGANICWASTES" localSheetId="8">'[1]A1c. Parameters for SOM calcs'!$C$37:$F$37</definedName>
    <definedName name="A1C_ORGANICWASTES">'[3]A1c. Parameters for SOM calcs'!$C$37:$F$37</definedName>
    <definedName name="A1C_PERCENT_IN_AFTER_TREATMENT" localSheetId="1">'[2]A1c. Parameters for SOM calcs'!$B$45</definedName>
    <definedName name="A1C_PERCENT_IN_AFTER_TREATMENT">'[1]A1c. Parameters for SOM calcs'!$B$45</definedName>
    <definedName name="A1C_PERCENT_IOM" localSheetId="9">'[1]A1c. Parameters for SOM calcs'!$B$41</definedName>
    <definedName name="A1C_PERCENT_IOM" localSheetId="10">'[1]A1c. Parameters for SOM calcs'!$B$41</definedName>
    <definedName name="A1C_PERCENT_IOM" localSheetId="1">'[2]A1c. Parameters for SOM calcs'!$B$41</definedName>
    <definedName name="A1C_PERCENT_IOM" localSheetId="8">'[1]A1c. Parameters for SOM calcs'!$B$41</definedName>
    <definedName name="A1C_PERCENT_IOM">'[3]A1c. Parameters for SOM calcs'!$B$41</definedName>
    <definedName name="A1C_PERCENTC_ORGWASTE" localSheetId="9">'[1]A1c. Parameters for SOM calcs'!$B$42</definedName>
    <definedName name="A1C_PERCENTC_ORGWASTE" localSheetId="10">'[1]A1c. Parameters for SOM calcs'!$B$42</definedName>
    <definedName name="A1C_PERCENTC_ORGWASTE" localSheetId="1">'[2]A1c. Parameters for SOM calcs'!$B$42</definedName>
    <definedName name="A1C_PERCENTC_ORGWASTE" localSheetId="8">'[1]A1c. Parameters for SOM calcs'!$B$42</definedName>
    <definedName name="A1C_PERCENTC_ORGWASTE">'[3]A1c. Parameters for SOM calcs'!$B$42</definedName>
    <definedName name="A1C_PLANTINPUT" localSheetId="9">'[1]A1c. Parameters for SOM calcs'!$B$15</definedName>
    <definedName name="A1C_PLANTINPUT" localSheetId="10">'[1]A1c. Parameters for SOM calcs'!$B$15</definedName>
    <definedName name="A1C_PLANTINPUT" localSheetId="1">'[2]A1c. Parameters for SOM calcs'!$B$15</definedName>
    <definedName name="A1C_PLANTINPUT" localSheetId="8">'[1]A1c. Parameters for SOM calcs'!$B$15</definedName>
    <definedName name="A1C_PLANTINPUT">'[3]A1c. Parameters for SOM calcs'!$B$15</definedName>
    <definedName name="A1C_PNH4_N_IN_FERTN" localSheetId="1">'[2]A1c. Parameters for SOM calcs'!$B$50</definedName>
    <definedName name="A1C_PNH4_N_IN_FERTN">'[1]A1c. Parameters for SOM calcs'!$B$50</definedName>
    <definedName name="A1C_PNH4_N_IN_ORGWASTE" localSheetId="9">'[1]A1c. Parameters for SOM calcs'!$B$46</definedName>
    <definedName name="A1C_PNH4_N_IN_ORGWASTE" localSheetId="10">'[1]A1c. Parameters for SOM calcs'!$B$46</definedName>
    <definedName name="A1C_PNH4_N_IN_ORGWASTE" localSheetId="1">'[2]A1c. Parameters for SOM calcs'!$B$46</definedName>
    <definedName name="A1C_PNH4_N_IN_ORGWASTE" localSheetId="8">'[1]A1c. Parameters for SOM calcs'!$B$46</definedName>
    <definedName name="A1C_PNH4_N_IN_ORGWASTE">'[3]A1c. Parameters for SOM calcs'!$B$46</definedName>
    <definedName name="A1C_SOWING" localSheetId="9">'[1]A1c. Parameters for SOM calcs'!$B$13</definedName>
    <definedName name="A1C_SOWING" localSheetId="10">'[1]A1c. Parameters for SOM calcs'!$B$13</definedName>
    <definedName name="A1C_SOWING" localSheetId="1">'[2]A1c. Parameters for SOM calcs'!$B$13</definedName>
    <definedName name="A1C_SOWING" localSheetId="8">'[1]A1c. Parameters for SOM calcs'!$B$13</definedName>
    <definedName name="A1C_SOWING">'[3]A1c. Parameters for SOM calcs'!$B$13</definedName>
    <definedName name="A2_ABLOCK" localSheetId="9">'[1]A2. Mineral N'!$N$24</definedName>
    <definedName name="A2_ABLOCK" localSheetId="10">'[1]A2. Mineral N'!$N$24</definedName>
    <definedName name="A2_ABLOCK" localSheetId="1">'[2]A2. Mineral N'!$N$24</definedName>
    <definedName name="A2_ABLOCK" localSheetId="8">'[1]A2. Mineral N'!$N$24</definedName>
    <definedName name="A2_ABLOCK">'[3]A2. Mineral N'!$N$24</definedName>
    <definedName name="A2_FERT_AMMONIUM">'[3]A2. Mineral N'!$S$36</definedName>
    <definedName name="A2_FERT_NITRATE">'[3]A2. Mineral N'!$G$36</definedName>
    <definedName name="A2_INPUTS_TO_AMMONIUM" localSheetId="9">'[1]A2. Mineral N'!$U$38</definedName>
    <definedName name="A2_INPUTS_TO_AMMONIUM" localSheetId="10">'[1]A2. Mineral N'!$U$38</definedName>
    <definedName name="A2_INPUTS_TO_AMMONIUM" localSheetId="1">'[2]A2. Mineral N'!$U$38</definedName>
    <definedName name="A2_INPUTS_TO_AMMONIUM" localSheetId="8">'[1]A2. Mineral N'!$U$38</definedName>
    <definedName name="A2_INPUTS_TO_AMMONIUM">'[3]A2. Mineral N'!$U$38</definedName>
    <definedName name="A2_INPUTS_TO_NITRATEN" localSheetId="9">'[1]A2. Mineral N'!$I$38</definedName>
    <definedName name="A2_INPUTS_TO_NITRATEN" localSheetId="10">'[1]A2. Mineral N'!$I$38</definedName>
    <definedName name="A2_INPUTS_TO_NITRATEN" localSheetId="1">'[2]A2. Mineral N'!$I$38</definedName>
    <definedName name="A2_INPUTS_TO_NITRATEN" localSheetId="8">'[1]A2. Mineral N'!$I$38</definedName>
    <definedName name="A2_INPUTS_TO_NITRATEN">'[3]A2. Mineral N'!$I$38</definedName>
    <definedName name="A2_LOSSADJ_NH4" localSheetId="9">'[1]A2. Mineral N'!$AA$38</definedName>
    <definedName name="A2_LOSSADJ_NH4" localSheetId="10">'[1]A2. Mineral N'!$AA$38</definedName>
    <definedName name="A2_LOSSADJ_NH4" localSheetId="1">'[2]A2. Mineral N'!$AA$38</definedName>
    <definedName name="A2_LOSSADJ_NH4" localSheetId="8">'[1]A2. Mineral N'!$AA$38</definedName>
    <definedName name="A2_LOSSADJ_NH4">'[3]A2. Mineral N'!$AA$38</definedName>
    <definedName name="A2_LOSSADJ_NO3" localSheetId="9">'[1]A2. Mineral N'!$O$38</definedName>
    <definedName name="A2_LOSSADJ_NO3" localSheetId="10">'[1]A2. Mineral N'!$O$38</definedName>
    <definedName name="A2_LOSSADJ_NO3" localSheetId="1">'[2]A2. Mineral N'!$O$38</definedName>
    <definedName name="A2_LOSSADJ_NO3" localSheetId="8">'[1]A2. Mineral N'!$O$38</definedName>
    <definedName name="A2_LOSSADJ_NO3">'[3]A2. Mineral N'!$O$38</definedName>
    <definedName name="A2_MIN_NO3NH4" localSheetId="9">'[1]A2. Mineral N'!$I$282</definedName>
    <definedName name="A2_MIN_NO3NH4" localSheetId="10">'[1]A2. Mineral N'!$I$282</definedName>
    <definedName name="A2_MIN_NO3NH4" localSheetId="1">'[2]A2. Mineral N'!$I$282</definedName>
    <definedName name="A2_MIN_NO3NH4" localSheetId="8">'[1]A2. Mineral N'!$I$282</definedName>
    <definedName name="A2_MIN_NO3NH4">'[3]A2. Mineral N'!$I$282</definedName>
    <definedName name="A2_START_AMMONIUMN" localSheetId="9">'[1]A2. Mineral N'!$Q$38</definedName>
    <definedName name="A2_START_AMMONIUMN" localSheetId="10">'[1]A2. Mineral N'!$Q$38</definedName>
    <definedName name="A2_START_AMMONIUMN" localSheetId="1">'[2]A2. Mineral N'!$Q$38</definedName>
    <definedName name="A2_START_AMMONIUMN" localSheetId="8">'[1]A2. Mineral N'!$Q$38</definedName>
    <definedName name="A2_START_AMMONIUMN">'[3]A2. Mineral N'!$Q$38</definedName>
    <definedName name="A2_START_NITRATEN" localSheetId="9">'[1]A2. Mineral N'!$E$38</definedName>
    <definedName name="A2_START_NITRATEN" localSheetId="10">'[1]A2. Mineral N'!$E$38</definedName>
    <definedName name="A2_START_NITRATEN" localSheetId="1">'[2]A2. Mineral N'!$E$38</definedName>
    <definedName name="A2_START_NITRATEN" localSheetId="8">'[1]A2. Mineral N'!$E$38</definedName>
    <definedName name="A2_START_NITRATEN">'[3]A2. Mineral N'!$E$38</definedName>
    <definedName name="A2A_ABLOCK" localSheetId="1">'[2]A2a. Soil N supply'!$AA$12</definedName>
    <definedName name="A2A_ABLOCK">'[1]A2a. Soil N supply'!$AA$12</definedName>
    <definedName name="A2A_CTON_SOIL" localSheetId="9">'[1]A2a. Soil N supply'!$E$20</definedName>
    <definedName name="A2A_CTON_SOIL" localSheetId="10">'[1]A2a. Soil N supply'!$E$20</definedName>
    <definedName name="A2A_CTON_SOIL" localSheetId="1">'[2]A2a. Soil N supply'!$E$20</definedName>
    <definedName name="A2A_CTON_SOIL" localSheetId="8">'[1]A2a. Soil N supply'!$E$20</definedName>
    <definedName name="A2A_CTON_SOIL">#REF!</definedName>
    <definedName name="A2A_SOILNSUPPLY" localSheetId="1">'[2]A2a. Soil N supply'!$AD$25</definedName>
    <definedName name="A2A_SOILNSUPPLY">'[1]A2a. Soil N supply'!$AD$25</definedName>
    <definedName name="A2B_ABLOCK" localSheetId="9">'[1]A2b. Crop N uptake'!$H$11</definedName>
    <definedName name="A2B_ABLOCK" localSheetId="10">'[1]A2b. Crop N uptake'!$H$11</definedName>
    <definedName name="A2B_ABLOCK" localSheetId="1">'[2]A2b. Crop N uptake'!$H$11</definedName>
    <definedName name="A2B_ABLOCK" localSheetId="8">'[1]A2b. Crop N uptake'!$H$11</definedName>
    <definedName name="A2B_ABLOCK">'[3]A2b. Crop N uptake'!$H$11</definedName>
    <definedName name="A2B_ADJ_SCALEDYIELD" localSheetId="9">'[1]A2b. Crop N uptake'!$I$19</definedName>
    <definedName name="A2B_ADJ_SCALEDYIELD" localSheetId="10">'[1]A2b. Crop N uptake'!$I$19</definedName>
    <definedName name="A2B_ADJ_SCALEDYIELD" localSheetId="1">'[2]A2b. Crop N uptake'!$I$19</definedName>
    <definedName name="A2B_ADJ_SCALEDYIELD" localSheetId="8">'[1]A2b. Crop N uptake'!$I$19</definedName>
    <definedName name="A2B_ADJ_SCALEDYIELD">'[3]A2b. Crop N uptake'!$I$19</definedName>
    <definedName name="A2B_CROP_NDEMAND" localSheetId="1">'[2]A2b. Crop N uptake'!$G$19</definedName>
    <definedName name="A2B_CROP_NDEMAND">'[1]A2b. Crop N uptake'!$G$19</definedName>
    <definedName name="A2C_ABLOCK" localSheetId="1">'[2]A2c - Leached N loss'!$G$10</definedName>
    <definedName name="A2C_ABLOCK">'[1]A2c - Leached N loss'!$G$10</definedName>
    <definedName name="A2C_LEACHEDN" localSheetId="1">'[2]A2c - Leached N loss'!$J$15</definedName>
    <definedName name="A2C_LEACHEDN">'[1]A2c - Leached N loss'!$J$15</definedName>
    <definedName name="A2D_ABLOCK" localSheetId="1">'[2]A2d - Denitrified N loss'!$G$11</definedName>
    <definedName name="A2D_ABLOCK">'[1]A2d - Denitrified N loss'!$G$11</definedName>
    <definedName name="A2D_DENITRIF_N" localSheetId="1">'[2]A2d - Denitrified N loss'!$N$17</definedName>
    <definedName name="A2D_DENITRIF_N">'[1]A2d - Denitrified N loss'!$N$17</definedName>
    <definedName name="A2E_ABLOCK" localSheetId="1">'[2]A2e - Volatilised N loss'!$G$11</definedName>
    <definedName name="A2E_ABLOCK">'[1]A2e - Volatilised N loss'!$G$11</definedName>
    <definedName name="A2E_VOLAT_N" localSheetId="1">'[2]A2e - Volatilised N loss'!$I$16</definedName>
    <definedName name="A2E_VOLAT_N">'[1]A2e - Volatilised N loss'!$I$16</definedName>
    <definedName name="A3_ABLOCK" localSheetId="1">'[2]A3 - Soil water'!$I$8</definedName>
    <definedName name="A3_ABLOCK">'[1]A3 - Soil water'!$I$8</definedName>
    <definedName name="A3_AET_WITHIRRIG" localSheetId="1">'[2]A3 - Soil water'!$N$21</definedName>
    <definedName name="A3_AET_WITHIRRIG">'[1]A3 - Soil water'!$N$21</definedName>
    <definedName name="A3_DRAINW_TODEPTH" localSheetId="1">'[2]A3 - Soil water'!$P$21</definedName>
    <definedName name="A3_DRAINW_TODEPTH">'[1]A3 - Soil water'!$P$21</definedName>
    <definedName name="A3_FC" localSheetId="1">'[2]A3 - Soil water'!$I$21</definedName>
    <definedName name="A3_FC">'[1]A3 - Soil water'!$I$21</definedName>
    <definedName name="A3_PET_TODEPTH" localSheetId="1">'[2]A3 - Soil water'!$E$21</definedName>
    <definedName name="A3_PET_TODEPTH">'[1]A3 - Soil water'!$E$21</definedName>
    <definedName name="A3_PWP" localSheetId="1">'[2]A3 - Soil water'!$H$21</definedName>
    <definedName name="A3_PWP">'[1]A3 - Soil water'!$H$21</definedName>
    <definedName name="A3_SOILWATER_BEFOREIRRIG" localSheetId="1">'[2]A3 - Soil water'!$J$21</definedName>
    <definedName name="A3_SOILWATER_BEFOREIRRIG">'[1]A3 - Soil water'!$J$21</definedName>
    <definedName name="A3_SOILWATER_TODEPTH" localSheetId="1">'[2]A3 - Soil water'!$O$21</definedName>
    <definedName name="A3_SOILWATER_TODEPTH">'[1]A3 - Soil water'!$O$21</definedName>
    <definedName name="A3_SOILWATER_WITHIRRIG" localSheetId="1">'[2]A3 - Soil water'!$M$21</definedName>
    <definedName name="A3_SOILWATER_WITHIRRIG">'[1]A3 - Soil water'!$M$21</definedName>
    <definedName name="Animal_Num" localSheetId="9">'C1. Change in animal production'!#REF!</definedName>
    <definedName name="Animal_type_number" localSheetId="9">'C1. Change in animal production'!#REF!</definedName>
    <definedName name="Animal_Types" localSheetId="1">'[2]C1. Change in animal production'!$C$23:$AA$23</definedName>
    <definedName name="Animal_Types">'[1]C1. Change in animal production'!$C$23:$AA$23</definedName>
    <definedName name="Area" localSheetId="9">'C1. Change in animal production'!$B:$B</definedName>
    <definedName name="Area" localSheetId="5">'Crop parms'!#REF!</definedName>
    <definedName name="B1_ABLOCK" localSheetId="9">'[1]B1. Change in crop production'!$F$14</definedName>
    <definedName name="B1_ABLOCK" localSheetId="10">'[1]B1. Change in crop production'!$F$14</definedName>
    <definedName name="B1_ABLOCK" localSheetId="1">'[2]B1. Change in crop production'!$F$14</definedName>
    <definedName name="B1_ABLOCK" localSheetId="8">'[1]B1. Change in crop production'!$F$14</definedName>
    <definedName name="B1_ABLOCK">'[3]B1. Change in crop production'!$F$14</definedName>
    <definedName name="B1_DROUGHT_PERCENTPROD" localSheetId="1">'[2]B1. Change in crop production'!$D$31</definedName>
    <definedName name="B1_DROUGHT_PERCENTPROD">'[1]B1. Change in crop production'!$D$31</definedName>
    <definedName name="B1_DROUGHTYIELD" localSheetId="1">'[2]B1. Change in crop production'!$D$32</definedName>
    <definedName name="B1_DROUGHTYIELD">'[1]B1. Change in crop production'!$D$32</definedName>
    <definedName name="B1_FLOOD_PERCENTPROD" localSheetId="1">'[2]B1. Change in crop production'!$D$35</definedName>
    <definedName name="B1_FLOOD_PERCENTPROD">'[1]B1. Change in crop production'!$D$35</definedName>
    <definedName name="B1_FLOODYIELD" localSheetId="1">'[2]B1. Change in crop production'!$D$36</definedName>
    <definedName name="B1_FLOODYIELD">'[1]B1. Change in crop production'!$D$36</definedName>
    <definedName name="B1_PERCENTPROD" localSheetId="1">'[2]B1. Change in crop production'!$D$53</definedName>
    <definedName name="B1_PERCENTPROD">'[1]B1. Change in crop production'!$D$53</definedName>
    <definedName name="B1_PPROD" localSheetId="1">'[2]B1. Change in crop production'!$E$54</definedName>
    <definedName name="B1_PPROD">'[1]B1. Change in crop production'!$E$54</definedName>
    <definedName name="B1_TOT_PPROD" localSheetId="9">'[1]B1. Change in crop production'!$J$20</definedName>
    <definedName name="B1_TOT_PPROD" localSheetId="10">'[1]B1. Change in crop production'!$J$20</definedName>
    <definedName name="B1_TOT_PPROD" localSheetId="1">'[2]B1. Change in crop production'!$J$20</definedName>
    <definedName name="B1_TOT_PPROD" localSheetId="8">'[1]B1. Change in crop production'!$J$20</definedName>
    <definedName name="B1_TOT_PPROD">'[3]B1. Change in crop production'!$J$20</definedName>
    <definedName name="B1_TYPICALYIELD" localSheetId="1">'[2]B1. Change in crop production'!$D$28</definedName>
    <definedName name="B1_TYPICALYIELD">'[1]B1. Change in crop production'!$D$28</definedName>
    <definedName name="B1A_ABLOCK" localSheetId="1">'[2]B1a. Change from temp &amp; rain'!$D$11</definedName>
    <definedName name="B1A_ABLOCK">'[1]B1a. Change from temp &amp; rain'!$D$11</definedName>
    <definedName name="B1A_CBLOCK" localSheetId="1">'[2]B1a. Change from temp &amp; rain'!$F$11</definedName>
    <definedName name="B1A_CBLOCK">'[1]B1a. Change from temp &amp; rain'!$F$11</definedName>
    <definedName name="B1A_NPP" localSheetId="1">'[2]B1a. Change from temp &amp; rain'!$G$18</definedName>
    <definedName name="B1A_NPP">'[1]B1a. Change from temp &amp; rain'!$G$18</definedName>
    <definedName name="B1A_NPP_SS" localSheetId="1">'[2]B1a. Change from temp &amp; rain'!$G$17</definedName>
    <definedName name="B1A_NPP_SS">'[1]B1a. Change from temp &amp; rain'!$G$17</definedName>
    <definedName name="B1A_PPROD" localSheetId="1">'[2]B1a. Change from temp &amp; rain'!$G$19</definedName>
    <definedName name="B1A_PPROD">'[1]B1a. Change from temp &amp; rain'!$G$19</definedName>
    <definedName name="B1B_ABLOCK" localSheetId="9">'[1]B1b. NPP - ddays &amp; water stress'!$H$13</definedName>
    <definedName name="B1B_ABLOCK" localSheetId="10">'[1]B1b. NPP - ddays &amp; water stress'!$H$13</definedName>
    <definedName name="B1B_ABLOCK" localSheetId="1">'[2]B1b. NPP - ddays &amp; water stress'!$H$13</definedName>
    <definedName name="B1B_ABLOCK" localSheetId="8">'[1]B1b. NPP - ddays &amp; water stress'!$H$13</definedName>
    <definedName name="B1B_ABLOCK">'[3]B1b. NPP - ddays &amp; water stress'!$H$13</definedName>
    <definedName name="B1B_MONTHLY_NPP" localSheetId="9">'[1]B1b. NPP - ddays &amp; water stress'!$J$17</definedName>
    <definedName name="B1B_MONTHLY_NPP" localSheetId="10">'[1]B1b. NPP - ddays &amp; water stress'!$J$17</definedName>
    <definedName name="B1B_MONTHLY_NPP" localSheetId="1">'[2]B1b. NPP - ddays &amp; water stress'!$J$17</definedName>
    <definedName name="B1B_MONTHLY_NPP" localSheetId="8">'[1]B1b. NPP - ddays &amp; water stress'!$J$17</definedName>
    <definedName name="B1B_MONTHLY_NPP">'[3]B1b. NPP - ddays &amp; water stress'!$J$17</definedName>
    <definedName name="B1B_NPP" localSheetId="1">'[2]B1b. NPP - ddays &amp; water stress'!$I$260</definedName>
    <definedName name="B1B_NPP">'[1]B1b. NPP - ddays &amp; water stress'!$I$260</definedName>
    <definedName name="B1B_NPP_SS" localSheetId="1">'[2]B1b. NPP - ddays &amp; water stress'!$H$260</definedName>
    <definedName name="B1B_NPP_SS">'[1]B1b. NPP - ddays &amp; water stress'!$H$260</definedName>
    <definedName name="B1B_PPROD" localSheetId="1">'[2]B1b. NPP - ddays &amp; water stress'!$K$17</definedName>
    <definedName name="B1B_PPROD">'[1]B1b. NPP - ddays &amp; water stress'!$K$17</definedName>
    <definedName name="B1B_PPROD_ANN" localSheetId="1">'[2]B1b. NPP - ddays &amp; water stress'!$J$260</definedName>
    <definedName name="B1B_PPROD_ANN">'[1]B1b. NPP - ddays &amp; water stress'!$J$260</definedName>
    <definedName name="B1C_ABLOCK" localSheetId="9">'[1]B1c. Nitrogen limitation'!$M$13</definedName>
    <definedName name="B1C_ABLOCK" localSheetId="10">'[1]B1c. Nitrogen limitation'!$M$13</definedName>
    <definedName name="B1C_ABLOCK" localSheetId="1">'[2]B1c. Nitrogen limitation'!$M$13</definedName>
    <definedName name="B1C_ABLOCK" localSheetId="8">'[1]B1c. Nitrogen limitation'!$M$13</definedName>
    <definedName name="B1C_ABLOCK">'[3]B1c. Nitrogen limitation'!$M$13</definedName>
    <definedName name="B1C_CTON_PLANT" localSheetId="9">'[1]B1c. Nitrogen limitation'!$D$296</definedName>
    <definedName name="B1C_CTON_PLANT" localSheetId="10">'[1]B1c. Nitrogen limitation'!$D$296</definedName>
    <definedName name="B1C_CTON_PLANT" localSheetId="1">'[2]B1c. Nitrogen limitation'!$D$296</definedName>
    <definedName name="B1C_CTON_PLANT" localSheetId="8">'[1]B1c. Nitrogen limitation'!$D$296</definedName>
    <definedName name="B1C_CTON_PLANT">'[3]B1c. Nitrogen limitation'!$D$296</definedName>
    <definedName name="B1C_FERTN" localSheetId="1">'[2]B1c. Nitrogen limitation'!$L$17</definedName>
    <definedName name="B1C_FERTN">'[1]B1c. Nitrogen limitation'!$L$17</definedName>
    <definedName name="B1C_LANDUSE" localSheetId="9">'[1]B1c. Nitrogen limitation'!$G$17</definedName>
    <definedName name="B1C_LANDUSE" localSheetId="10">'[1]B1c. Nitrogen limitation'!$G$17</definedName>
    <definedName name="B1C_LANDUSE" localSheetId="1">'[2]B1c. Nitrogen limitation'!$G$17</definedName>
    <definedName name="B1C_LANDUSE" localSheetId="8">'[1]B1c. Nitrogen limitation'!$G$17</definedName>
    <definedName name="B1C_LANDUSE">'[3]B1c. Nitrogen limitation'!$G$17</definedName>
    <definedName name="B1C_NPP" localSheetId="1">'[2]B1c. Nitrogen limitation'!$I$260</definedName>
    <definedName name="B1C_NPP">'[1]B1c. Nitrogen limitation'!$I$260</definedName>
    <definedName name="B1C_NPP_SS" localSheetId="1">'[2]B1c. Nitrogen limitation'!$H$260</definedName>
    <definedName name="B1C_NPP_SS">'[1]B1c. Nitrogen limitation'!$H$260</definedName>
    <definedName name="B1C_PLANT_AVAIL_N" localSheetId="1">'[2]B1c. Nitrogen limitation'!$K$17</definedName>
    <definedName name="B1C_PLANT_AVAIL_N">'[1]B1c. Nitrogen limitation'!$K$17</definedName>
    <definedName name="B1C_PPROD" localSheetId="1">'[2]B1c. Nitrogen limitation'!$Q$17</definedName>
    <definedName name="B1C_PPROD">'[1]B1c. Nitrogen limitation'!$Q$17</definedName>
    <definedName name="B1C_PPROD_ANN" localSheetId="1">'[2]B1c. Nitrogen limitation'!$J$260</definedName>
    <definedName name="B1C_PPROD_ANN">'[1]B1c. Nitrogen limitation'!$J$260</definedName>
    <definedName name="B1C_SCALEDYLD" localSheetId="9">'[1]B1c. Nitrogen limitation'!$N$17</definedName>
    <definedName name="B1C_SCALEDYLD" localSheetId="10">'[1]B1c. Nitrogen limitation'!$N$17</definedName>
    <definedName name="B1C_SCALEDYLD" localSheetId="1">'[2]B1c. Nitrogen limitation'!$N$17</definedName>
    <definedName name="B1C_SCALEDYLD" localSheetId="8">'[1]B1c. Nitrogen limitation'!$N$17</definedName>
    <definedName name="B1C_SCALEDYLD">'[3]B1c. Nitrogen limitation'!$N$17</definedName>
    <definedName name="C_1_MANURE_PER_HEAD" localSheetId="1">'[2]C1. Change in animal production'!$B$28</definedName>
    <definedName name="C_1_MANURE_PER_HEAD">'C1. Change in animal production'!#REF!</definedName>
    <definedName name="C_1_TYPICAL_MANURE" localSheetId="1">'[2]C1. Change in animal production'!$B$32</definedName>
    <definedName name="C_1_TYPICAL_MANURE">'[1]C1. Change in animal production'!$B$32</definedName>
    <definedName name="C_1_TYPICAL_MEAT" localSheetId="1">'[2]C1. Change in animal production'!$B$31</definedName>
    <definedName name="C_1_TYPICAL_MEAT">'[1]C1. Change in animal production'!$B$31</definedName>
    <definedName name="C_1_TYPICAL_N_EXCR" localSheetId="1">'[2]C1. Change in animal production'!$B$33</definedName>
    <definedName name="C_1_TYPICAL_N_EXCR">'[1]C1. Change in animal production'!$B$33</definedName>
    <definedName name="C_1_TYPICAL_OTHERPROD" localSheetId="1">'[2]C1. Change in animal production'!$B$30</definedName>
    <definedName name="C_1_TYPICAL_OTHERPROD">'[1]C1. Change in animal production'!$B$30</definedName>
    <definedName name="C_1_TYPICAL_OTHERPRODUCTS">'C1. Change in animal production'!#REF!</definedName>
    <definedName name="C_1A_LIVESTOCK_STATS" localSheetId="9">'[1]C1a. Typical animal production'!$B$15:$O$159</definedName>
    <definedName name="C_1A_LIVESTOCK_STATS" localSheetId="1">'[2]C1a. Typical animal production'!$B$15:$O$159</definedName>
    <definedName name="C_1A_LIVESTOCK_STATS">'C1a. Typical animal production'!$B$15:$O$159</definedName>
    <definedName name="C_1A_LIVESTOCK_TYPE" localSheetId="9">'[1]C1a. Typical animal production'!$B$15:$B$159</definedName>
    <definedName name="C_1A_LIVESTOCK_TYPE" localSheetId="1">'[2]C1a. Typical animal production'!$B$15:$B$159</definedName>
    <definedName name="C_1A_LIVESTOCK_TYPE">'C1a. Typical animal production'!$B$15:$B$159</definedName>
    <definedName name="C_1A_REGIONS" localSheetId="9">'[1]C1a. Typical animal production'!$D$15:$D$159</definedName>
    <definedName name="C_1A_REGIONS" localSheetId="1">'[2]C1a. Typical animal production'!$D$15:$D$159</definedName>
    <definedName name="C_1A_REGIONS">'C1a. Typical animal production'!$D$15:$D$159</definedName>
    <definedName name="C_1A_SYSTEM" localSheetId="9">'[1]C1a. Typical animal production'!$E$15:$E$159</definedName>
    <definedName name="C_1A_SYSTEM" localSheetId="1">'[2]C1a. Typical animal production'!$E$15:$E$159</definedName>
    <definedName name="C_1A_SYSTEM">'C1a. Typical animal production'!$E$15:$E$159</definedName>
    <definedName name="Crop_Rel_FertN" localSheetId="5">'Crop parms'!XEY1</definedName>
    <definedName name="Crop_Rel_LU" localSheetId="5">'Crop parms'!XFD1</definedName>
    <definedName name="Cx_Rel" localSheetId="5">'Crop parms'!XFA1</definedName>
    <definedName name="D1_10YR_AVE_IRRIGATION" localSheetId="1">'[2]D1. Water use'!$B$25</definedName>
    <definedName name="D1_10YR_AVE_IRRIGATION">'[1]D1. Water use'!$B$25</definedName>
    <definedName name="D1_FBLOCK" localSheetId="1">'[2]D1. Water use'!$C$14</definedName>
    <definedName name="D1_FBLOCK">'[1]D1. Water use'!$C$14</definedName>
    <definedName name="D2_ABLOCK" localSheetId="1">'[2]D2. Water use for crops'!$E$21</definedName>
    <definedName name="D2_ABLOCK">'[1]D2. Water use for crops'!$E$21</definedName>
    <definedName name="D2_DROUGHT_IRRIGATION" localSheetId="1">'[2]D2. Water use for crops'!$I$52</definedName>
    <definedName name="D2_DROUGHT_IRRIGATION">'[1]D2. Water use for crops'!$I$52</definedName>
    <definedName name="D2_DROUGHT_TOTIRRIG" localSheetId="1">'[2]D2. Water use for crops'!$E$31</definedName>
    <definedName name="D2_DROUGHT_TOTIRRIG">'[1]D2. Water use for crops'!$E$31</definedName>
    <definedName name="D2_FLOOD_IRRIGATION" localSheetId="1">'[2]D2. Water use for crops'!$I$66</definedName>
    <definedName name="D2_FLOOD_IRRIGATION">'[1]D2. Water use for crops'!$I$66</definedName>
    <definedName name="D2_FLOOD_TOTIRRIG" localSheetId="1">'[2]D2. Water use for crops'!$E$34</definedName>
    <definedName name="D2_FLOOD_TOTIRRIG">'[1]D2. Water use for crops'!$E$34</definedName>
    <definedName name="D2_RECOVERY_ANNIRRIG" localSheetId="1">'[2]D2. Water use for crops'!$E$36</definedName>
    <definedName name="D2_RECOVERY_ANNIRRIG">'[1]D2. Water use for crops'!$E$36</definedName>
    <definedName name="D2_TYPICAL_IRRIGATION" localSheetId="1">'[2]D2. Water use for crops'!$I$38</definedName>
    <definedName name="D2_TYPICAL_IRRIGATION">'[1]D2. Water use for crops'!$I$38</definedName>
    <definedName name="D2_TYPICAL_TOTIRRIG" localSheetId="1">'[2]D2. Water use for crops'!$E$30</definedName>
    <definedName name="D2_TYPICAL_TOTIRRIG">'[1]D2. Water use for crops'!$E$30</definedName>
    <definedName name="E2_COOKING_ENERGY_REQ" localSheetId="1">'[2]E2. Energy use'!$B$15</definedName>
    <definedName name="E2_COOKING_ENERGY_REQ">'[1]E2. Energy use'!$B$15</definedName>
    <definedName name="E3_DROUGHT_PROP_CROPRES" localSheetId="1">'[2]E3. Proportion energy available'!$C$20:$I$20</definedName>
    <definedName name="E3_DROUGHT_PROP_CROPRES">'[1]E3. Proportion energy available'!$C$20:$I$20</definedName>
    <definedName name="E3_DROUGHT_PROP_DUNG" localSheetId="1">'[2]E3. Proportion energy available'!$C$34:$I$34</definedName>
    <definedName name="E3_DROUGHT_PROP_DUNG">'[1]E3. Proportion energy available'!$C$34:$I$34</definedName>
    <definedName name="E3_FBLOCK" localSheetId="1">'[2]E3. Proportion energy available'!$C$8</definedName>
    <definedName name="E3_FBLOCK">'[1]E3. Proportion energy available'!$C$8</definedName>
    <definedName name="E3_FLOOD_PROP_CROPRES" localSheetId="1">'[2]E3. Proportion energy available'!$C$24:$I$24</definedName>
    <definedName name="E3_FLOOD_PROP_CROPRES">'[1]E3. Proportion energy available'!$C$24:$I$24</definedName>
    <definedName name="E3_FLOOD_PROP_DUNG" localSheetId="1">'[2]E3. Proportion energy available'!$C$38:$I$38</definedName>
    <definedName name="E3_FLOOD_PROP_DUNG">'[1]E3. Proportion energy available'!$C$38:$I$38</definedName>
    <definedName name="F2_TIME_COLLECTING_WOOD_DROUGHT" localSheetId="1">'[2]F2. Labour collecting wood'!$C$24</definedName>
    <definedName name="F2_TIME_COLLECTING_WOOD_DROUGHT">'[1]F2. Labour collecting wood'!$C$24</definedName>
    <definedName name="F2_TIME_COLLECTING_WOOD_FLOOD" localSheetId="1">'[2]F2. Labour collecting wood'!$C$32</definedName>
    <definedName name="F2_TIME_COLLECTING_WOOD_FLOOD">'[1]F2. Labour collecting wood'!$C$32</definedName>
    <definedName name="F2_TIME_COLLECTING_WOOD_TYPICAL" localSheetId="1">'[2]F2. Labour collecting wood'!$C$16</definedName>
    <definedName name="F2_TIME_COLLECTING_WOOD_TYPICAL">'[1]F2. Labour collecting wood'!$C$16</definedName>
    <definedName name="F3_TIME_COLLECTING_WATER_DROUGHT" localSheetId="1">'[2]F3. Labour collecting water'!$C$58</definedName>
    <definedName name="F3_TIME_COLLECTING_WATER_DROUGHT">'[1]F3. Labour collecting water'!$C$58</definedName>
    <definedName name="F3_TIME_COLLECTING_WATER_FLOOD" localSheetId="1">'[2]F3. Labour collecting water'!$C$79</definedName>
    <definedName name="F3_TIME_COLLECTING_WATER_FLOOD">'[1]F3. Labour collecting water'!$C$79</definedName>
    <definedName name="F3_TIME_COLLECTING_WATER_TYPICAL" localSheetId="1">'[2]F3. Labour collecting water'!$C$37</definedName>
    <definedName name="F3_TIME_COLLECTING_WATER_TYPICAL">'[1]F3. Labour collecting water'!$C$37</definedName>
    <definedName name="Farm" localSheetId="9">'C1. Change in animal production'!#REF!</definedName>
    <definedName name="Feedtype" localSheetId="9">'C1. Change in animal production'!#REF!</definedName>
    <definedName name="FertN_Rel" localSheetId="5">'Crop parms'!XFD1</definedName>
    <definedName name="G9_DRYHARV_CABBAGE" localSheetId="1">'[2]G9. Harvest and sowing months'!$D$89:$P$89</definedName>
    <definedName name="G9_DRYHARV_CABBAGE">'[1]G9. Harvest and sowing months'!$D$89:$P$89</definedName>
    <definedName name="G9_DRYHARV_CHAT" localSheetId="1">'[2]G9. Harvest and sowing months'!$D$73:$P$73</definedName>
    <definedName name="G9_DRYHARV_CHAT">'[1]G9. Harvest and sowing months'!$D$73:$P$73</definedName>
    <definedName name="G9_DRYHARV_COFFEE" localSheetId="1">'[2]G9. Harvest and sowing months'!$D$65:$P$65</definedName>
    <definedName name="G9_DRYHARV_COFFEE">'[1]G9. Harvest and sowing months'!$D$65:$P$65</definedName>
    <definedName name="G9_DRYHARV_FMILLET" localSheetId="1">'[2]G9. Harvest and sowing months'!$D$49:$P$49</definedName>
    <definedName name="G9_DRYHARV_FMILLET">'[1]G9. Harvest and sowing months'!$D$49:$P$49</definedName>
    <definedName name="G9_DRYHARV_HBEANS" localSheetId="1">'[2]G9. Harvest and sowing months'!$D$33:$P$33</definedName>
    <definedName name="G9_DRYHARV_HBEANS">'[1]G9. Harvest and sowing months'!$D$33:$P$33</definedName>
    <definedName name="G9_DRYHARV_MAIZE" localSheetId="1">'[2]G9. Harvest and sowing months'!$D$25:$P$25</definedName>
    <definedName name="G9_DRYHARV_MAIZE">'[1]G9. Harvest and sowing months'!$D$25:$P$25</definedName>
    <definedName name="G9_DRYHARV_OTHER" localSheetId="1">'[2]G9. Harvest and sowing months'!$D$97:$P$97</definedName>
    <definedName name="G9_DRYHARV_OTHER">'[1]G9. Harvest and sowing months'!$D$97:$P$97</definedName>
    <definedName name="G9_DRYHARV_PEPPER" localSheetId="1">'[2]G9. Harvest and sowing months'!$D$57:$P$57</definedName>
    <definedName name="G9_DRYHARV_PEPPER">'[1]G9. Harvest and sowing months'!$D$57:$P$57</definedName>
    <definedName name="G9_DRYHARV_TEFF" localSheetId="1">'[2]G9. Harvest and sowing months'!$D$41:$P$41</definedName>
    <definedName name="G9_DRYHARV_TEFF">'[1]G9. Harvest and sowing months'!$D$41:$P$41</definedName>
    <definedName name="G9_DRYHARV_TOMATOES" localSheetId="1">'[2]G9. Harvest and sowing months'!$D$81:$P$81</definedName>
    <definedName name="G9_DRYHARV_TOMATOES">'[1]G9. Harvest and sowing months'!$D$81:$P$81</definedName>
    <definedName name="G9_DRYSOW_ALL" localSheetId="1">'[2]G9. Harvest and sowing months'!$D$106:$P$106</definedName>
    <definedName name="G9_DRYSOW_ALL">'[1]G9. Harvest and sowing months'!$D$106:$P$106</definedName>
    <definedName name="G9_WETHARV_CABBAGE" localSheetId="1">'[2]G9. Harvest and sowing months'!$D$90:$P$90</definedName>
    <definedName name="G9_WETHARV_CABBAGE">'[1]G9. Harvest and sowing months'!$D$90:$P$90</definedName>
    <definedName name="G9_WETHARV_CHAT" localSheetId="1">'[2]G9. Harvest and sowing months'!$D$74:$P$74</definedName>
    <definedName name="G9_WETHARV_CHAT">'[1]G9. Harvest and sowing months'!$D$74:$P$74</definedName>
    <definedName name="G9_WETHARV_COFFEE" localSheetId="1">'[2]G9. Harvest and sowing months'!$D$66:$P$66</definedName>
    <definedName name="G9_WETHARV_COFFEE">'[1]G9. Harvest and sowing months'!$D$66:$P$66</definedName>
    <definedName name="G9_WETHARV_FMILLET" localSheetId="1">'[2]G9. Harvest and sowing months'!$D$50:$P$50</definedName>
    <definedName name="G9_WETHARV_FMILLET">'[1]G9. Harvest and sowing months'!$D$50:$P$50</definedName>
    <definedName name="G9_WETHARV_HBEANS" localSheetId="1">'[2]G9. Harvest and sowing months'!$D$34:$P$34</definedName>
    <definedName name="G9_WETHARV_HBEANS">'[1]G9. Harvest and sowing months'!$D$34:$P$34</definedName>
    <definedName name="G9_WETHARV_MAIZE" localSheetId="1">'[2]G9. Harvest and sowing months'!$D$26:$P$26</definedName>
    <definedName name="G9_WETHARV_MAIZE">'[1]G9. Harvest and sowing months'!$D$26:$P$26</definedName>
    <definedName name="G9_WETHARV_OTHER" localSheetId="1">'[2]G9. Harvest and sowing months'!$D$98:$P$98</definedName>
    <definedName name="G9_WETHARV_OTHER">'[1]G9. Harvest and sowing months'!$D$98:$P$98</definedName>
    <definedName name="G9_WETHARV_PEPPER" localSheetId="1">'[2]G9. Harvest and sowing months'!$D$58:$P$58</definedName>
    <definedName name="G9_WETHARV_PEPPER">'[1]G9. Harvest and sowing months'!$D$58:$P$58</definedName>
    <definedName name="G9_WETHARV_TEFF" localSheetId="1">'[2]G9. Harvest and sowing months'!$D$42:$P$42</definedName>
    <definedName name="G9_WETHARV_TEFF">'[1]G9. Harvest and sowing months'!$D$42:$P$42</definedName>
    <definedName name="G9_WETHARV_TOMATOES" localSheetId="1">'[2]G9. Harvest and sowing months'!$D$82:$P$82</definedName>
    <definedName name="G9_WETHARV_TOMATOES">'[1]G9. Harvest and sowing months'!$D$82:$P$82</definedName>
    <definedName name="G9_WETSOW_ALL" localSheetId="1">'[2]G9. Harvest and sowing months'!$D$107:$P$107</definedName>
    <definedName name="G9_WETSOW_ALL">'[1]G9. Harvest and sowing months'!$D$107:$P$107</definedName>
    <definedName name="IN1_ATM_NDEP" localSheetId="1">'[2]Inputs1- Farm location'!$D$25</definedName>
    <definedName name="IN1_ATM_NDEP">'[1]Inputs1- Farm location'!$D$25</definedName>
    <definedName name="IN1_FBLOCK" localSheetId="9">'[1]Inputs1- Farm location'!$E$10</definedName>
    <definedName name="IN1_FBLOCK" localSheetId="10">'[1]Inputs1- Farm location'!$E$10</definedName>
    <definedName name="IN1_FBLOCK" localSheetId="1">'[2]Inputs1- Farm location'!$E$10</definedName>
    <definedName name="IN1_FBLOCK" localSheetId="8">'[1]Inputs1- Farm location'!$E$10</definedName>
    <definedName name="IN1_FBLOCK">'[3]Inputs1- Farm location'!$E$10</definedName>
    <definedName name="IN1_LATFARM1" localSheetId="1">'[2]Inputs1- Farm location'!$D$20</definedName>
    <definedName name="IN1_LATFARM1">'[1]Inputs1- Farm location'!$D$20</definedName>
    <definedName name="IN1_NAMEFARM1" localSheetId="9">'[1]Inputs1- Farm location'!$D$19</definedName>
    <definedName name="IN1_NAMEFARM1" localSheetId="10">'[1]Inputs1- Farm location'!$D$19</definedName>
    <definedName name="IN1_NAMEFARM1" localSheetId="1">'[2]Inputs1- Farm location'!$D$19</definedName>
    <definedName name="IN1_NAMEFARM1" localSheetId="8">'[1]Inputs1- Farm location'!$D$19</definedName>
    <definedName name="IN1_NAMEFARM1">'[3]Inputs1- Farm location'!$D$19</definedName>
    <definedName name="IN1_NAMEKEBELE" localSheetId="9">'[1]Inputs1- Farm location'!$D$15</definedName>
    <definedName name="IN1_NAMEKEBELE" localSheetId="10">'[1]Inputs1- Farm location'!$D$15</definedName>
    <definedName name="IN1_NAMEKEBELE" localSheetId="1">'[2]Inputs1- Farm location'!$D$15</definedName>
    <definedName name="IN1_NAMEKEBELE" localSheetId="8">'[1]Inputs1- Farm location'!$D$15</definedName>
    <definedName name="IN1_NAMEKEBELE">'[3]Inputs1- Farm location'!$D$15</definedName>
    <definedName name="IN2_DRYSEASON_RAIN_TYPICAL" localSheetId="1">'[2]Inputs2- Weather'!$G$8</definedName>
    <definedName name="IN2_DRYSEASON_RAIN_TYPICAL">'[1]Inputs2- Weather'!$G$8</definedName>
    <definedName name="IN2_MONTH" localSheetId="1">'[2]Inputs2- Weather'!$D$45</definedName>
    <definedName name="IN2_MONTH">'[1]Inputs2- Weather'!$D$45</definedName>
    <definedName name="IN2_RAIN" localSheetId="1">'[2]Inputs2- Weather'!$F$44</definedName>
    <definedName name="IN2_RAIN">'[1]Inputs2- Weather'!$F$44</definedName>
    <definedName name="IN2_SEASON" localSheetId="1">'[2]Inputs2- Weather'!$E$44</definedName>
    <definedName name="IN2_SEASON">'[1]Inputs2- Weather'!$E$44</definedName>
    <definedName name="IN2_SSRAIN" localSheetId="1">'[2]Inputs2- Weather'!$F$15</definedName>
    <definedName name="IN2_SSRAIN">'[1]Inputs2- Weather'!$F$15</definedName>
    <definedName name="IN2_SSTEMP" localSheetId="1">'[2]Inputs2- Weather'!$F$29</definedName>
    <definedName name="IN2_SSTEMP">'[1]Inputs2- Weather'!$F$29</definedName>
    <definedName name="IN2_TEMP" localSheetId="1">'[2]Inputs2- Weather'!$F$58</definedName>
    <definedName name="IN2_TEMP">'[1]Inputs2- Weather'!$F$58</definedName>
    <definedName name="IN2_TYPICALRAIN" localSheetId="1">'[2]Inputs2- Weather'!$F$45</definedName>
    <definedName name="IN2_TYPICALRAIN">'[1]Inputs2- Weather'!$F$45</definedName>
    <definedName name="IN2_WETSEASON_RAIN_TYPICAL" localSheetId="9">'[1]Inputs2- Weather'!$G$7</definedName>
    <definedName name="IN2_WETSEASON_RAIN_TYPICAL" localSheetId="10">'[1]Inputs2- Weather'!$G$7</definedName>
    <definedName name="IN2_WETSEASON_RAIN_TYPICAL" localSheetId="1">'[2]Inputs2- Weather'!$G$7</definedName>
    <definedName name="IN2_WETSEASON_RAIN_TYPICAL" localSheetId="8">'[1]Inputs2- Weather'!$G$7</definedName>
    <definedName name="IN2_WETSEASON_RAIN_TYPICAL">Weather!$G$7</definedName>
    <definedName name="IN3_AREA" localSheetId="9">'[1]Inputs3- Soils &amp; Crops'!$D$16</definedName>
    <definedName name="IN3_AREA" localSheetId="10">'[1]Inputs3- Soils &amp; Crops'!$D$16</definedName>
    <definedName name="IN3_AREA" localSheetId="1">'Inputs3- Soils &amp; Crops'!$D$16</definedName>
    <definedName name="IN3_AREA" localSheetId="8">'[1]Inputs3- Soils &amp; Crops'!$D$16</definedName>
    <definedName name="IN3_AREA">'[3]Inputs3- Soils &amp; Crops'!$D$16</definedName>
    <definedName name="IN3_AREANAME" localSheetId="1">'Inputs3- Soils &amp; Crops'!$E$15:$I$15</definedName>
    <definedName name="IN3_AREANAME">'[1]Inputs3- Soils &amp; Crops'!$E$15:$I$15</definedName>
    <definedName name="IN3_BD" localSheetId="9">'[1]Inputs3- Soils &amp; Crops'!$D$23</definedName>
    <definedName name="IN3_BD" localSheetId="10">'[1]Inputs3- Soils &amp; Crops'!$D$23</definedName>
    <definedName name="IN3_BD" localSheetId="1">'Inputs3- Soils &amp; Crops'!$D$23</definedName>
    <definedName name="IN3_BD" localSheetId="8">'[1]Inputs3- Soils &amp; Crops'!$D$23</definedName>
    <definedName name="IN3_BD">'[3]Inputs3- Soils &amp; Crops'!$D$23</definedName>
    <definedName name="IN3_CLAY" localSheetId="9">'[1]Inputs3- Soils &amp; Crops'!$D$19</definedName>
    <definedName name="IN3_CLAY" localSheetId="10">'[1]Inputs3- Soils &amp; Crops'!$D$19</definedName>
    <definedName name="IN3_CLAY" localSheetId="1">'Inputs3- Soils &amp; Crops'!$D$19</definedName>
    <definedName name="IN3_CLAY" localSheetId="8">'[1]Inputs3- Soils &amp; Crops'!$D$19</definedName>
    <definedName name="IN3_CLAY">'[3]Inputs3- Soils &amp; Crops'!$D$19</definedName>
    <definedName name="IN3_CROPINPUT" localSheetId="9">'[1]Inputs3- Soils &amp; Crops'!$I$10</definedName>
    <definedName name="IN3_CROPINPUT" localSheetId="10">'[1]Inputs3- Soils &amp; Crops'!$I$10</definedName>
    <definedName name="IN3_CROPINPUT" localSheetId="1">'Inputs3- Soils &amp; Crops'!$I$10</definedName>
    <definedName name="IN3_CROPINPUT" localSheetId="8">'[1]Inputs3- Soils &amp; Crops'!$I$10</definedName>
    <definedName name="IN3_CROPINPUT">'[3]Inputs3- Soils &amp; Crops'!$I$10</definedName>
    <definedName name="IN3_CROPINPUT_CODE">'Inputs3- Soils &amp; Crops'!$H$10</definedName>
    <definedName name="IN3_DEPTH" localSheetId="9">'[1]Inputs3- Soils &amp; Crops'!$D$18</definedName>
    <definedName name="IN3_DEPTH" localSheetId="10">'[1]Inputs3- Soils &amp; Crops'!$D$18</definedName>
    <definedName name="IN3_DEPTH" localSheetId="1">'Inputs3- Soils &amp; Crops'!$D$18</definedName>
    <definedName name="IN3_DEPTH" localSheetId="8">'[1]Inputs3- Soils &amp; Crops'!$D$18</definedName>
    <definedName name="IN3_DEPTH">'[3]Inputs3- Soils &amp; Crops'!$D$18</definedName>
    <definedName name="IN3_FBLOCK" localSheetId="9">'[1]Inputs3- Soils &amp; Crops'!$F$9</definedName>
    <definedName name="IN3_FBLOCK" localSheetId="10">'[1]Inputs3- Soils &amp; Crops'!$F$9</definedName>
    <definedName name="IN3_FBLOCK" localSheetId="1">'Inputs3- Soils &amp; Crops'!$F$9</definedName>
    <definedName name="IN3_FBLOCK" localSheetId="8">'[1]Inputs3- Soils &amp; Crops'!$F$9</definedName>
    <definedName name="IN3_FBLOCK">'[3]Inputs3- Soils &amp; Crops'!$F$9</definedName>
    <definedName name="IN3_FERT_MONTH" localSheetId="9">'[1]Inputs3- Soils &amp; Crops'!$D$30</definedName>
    <definedName name="IN3_FERT_MONTH" localSheetId="10">'[1]Inputs3- Soils &amp; Crops'!$D$30</definedName>
    <definedName name="IN3_FERT_MONTH" localSheetId="1">'Inputs3- Soils &amp; Crops'!$D$30</definedName>
    <definedName name="IN3_FERT_MONTH" localSheetId="8">'[1]Inputs3- Soils &amp; Crops'!$D$30</definedName>
    <definedName name="IN3_FERT_MONTH">'[3]Inputs3- Soils &amp; Crops'!$D$30</definedName>
    <definedName name="IN3_FERTN_APP" localSheetId="9">'[1]Inputs3- Soils &amp; Crops'!$D$27</definedName>
    <definedName name="IN3_FERTN_APP" localSheetId="10">'[1]Inputs3- Soils &amp; Crops'!$D$27</definedName>
    <definedName name="IN3_FERTN_APP" localSheetId="1">'Inputs3- Soils &amp; Crops'!$D$27</definedName>
    <definedName name="IN3_FERTN_APP" localSheetId="8">'[1]Inputs3- Soils &amp; Crops'!$D$27</definedName>
    <definedName name="IN3_FERTN_APP">'[3]Inputs3- Soils &amp; Crops'!$D$27</definedName>
    <definedName name="IN3_FERTP_APP">'Inputs3- Soils &amp; Crops'!$D$28</definedName>
    <definedName name="IN3_IRRIGATION_AMOUNT" localSheetId="1">'Inputs3- Soils &amp; Crops'!$D$36</definedName>
    <definedName name="IN3_IRRIGATION_AMOUNT">'[1]Inputs3- Soils &amp; Crops'!$D$36</definedName>
    <definedName name="IN3_IRRIGATION_MAX" localSheetId="1">'Inputs3- Soils &amp; Crops'!$D$37</definedName>
    <definedName name="IN3_IRRIGATION_MAX">'[1]Inputs3- Soils &amp; Crops'!$D$37</definedName>
    <definedName name="IN3_LANDUSE" localSheetId="9">'[1]Inputs3- Soils &amp; Crops'!$D$26</definedName>
    <definedName name="IN3_LANDUSE" localSheetId="10">'[1]Inputs3- Soils &amp; Crops'!$D$26</definedName>
    <definedName name="IN3_LANDUSE" localSheetId="1">'Inputs3- Soils &amp; Crops'!$D$26</definedName>
    <definedName name="IN3_LANDUSE" localSheetId="8">'[1]Inputs3- Soils &amp; Crops'!$D$26</definedName>
    <definedName name="IN3_LANDUSE">'[3]Inputs3- Soils &amp; Crops'!$D$26</definedName>
    <definedName name="IN3_NAREAS" localSheetId="9">'[1]Inputs3- Soils &amp; Crops'!$F$10</definedName>
    <definedName name="IN3_NAREAS" localSheetId="10">'[1]Inputs3- Soils &amp; Crops'!$F$10</definedName>
    <definedName name="IN3_NAREAS" localSheetId="1">'Inputs3- Soils &amp; Crops'!$F$10</definedName>
    <definedName name="IN3_NAREAS" localSheetId="8">'[1]Inputs3- Soils &amp; Crops'!$F$10</definedName>
    <definedName name="IN3_NAREAS">'[3]Inputs3- Soils &amp; Crops'!$F$10</definedName>
    <definedName name="IN3_ORGWASTE_AMOUNT" localSheetId="9">'[1]Inputs3- Soils &amp; Crops'!$D$34</definedName>
    <definedName name="IN3_ORGWASTE_AMOUNT" localSheetId="10">'[1]Inputs3- Soils &amp; Crops'!$D$34</definedName>
    <definedName name="IN3_ORGWASTE_AMOUNT" localSheetId="1">'Inputs3- Soils &amp; Crops'!$D$34</definedName>
    <definedName name="IN3_ORGWASTE_AMOUNT" localSheetId="8">'[1]Inputs3- Soils &amp; Crops'!$D$34</definedName>
    <definedName name="IN3_ORGWASTE_AMOUNT">'[3]Inputs3- Soils &amp; Crops'!$D$34</definedName>
    <definedName name="IN3_ORGWASTE_MONTH" localSheetId="9">'[1]Inputs3- Soils &amp; Crops'!$D$33</definedName>
    <definedName name="IN3_ORGWASTE_MONTH" localSheetId="10">'[1]Inputs3- Soils &amp; Crops'!$D$33</definedName>
    <definedName name="IN3_ORGWASTE_MONTH" localSheetId="1">'Inputs3- Soils &amp; Crops'!$D$33</definedName>
    <definedName name="IN3_ORGWASTE_MONTH" localSheetId="8">'[1]Inputs3- Soils &amp; Crops'!$D$33</definedName>
    <definedName name="IN3_ORGWASTE_MONTH">'[3]Inputs3- Soils &amp; Crops'!$D$33</definedName>
    <definedName name="IN3_ORGWASTE_TYPE" localSheetId="9">'[1]Inputs3- Soils &amp; Crops'!$D$32</definedName>
    <definedName name="IN3_ORGWASTE_TYPE" localSheetId="10">'[1]Inputs3- Soils &amp; Crops'!$D$32</definedName>
    <definedName name="IN3_ORGWASTE_TYPE" localSheetId="1">'Inputs3- Soils &amp; Crops'!$D$32</definedName>
    <definedName name="IN3_ORGWASTE_TYPE" localSheetId="8">'[1]Inputs3- Soils &amp; Crops'!$D$32</definedName>
    <definedName name="IN3_ORGWASTE_TYPE">'[3]Inputs3- Soils &amp; Crops'!$D$32</definedName>
    <definedName name="IN3_PERCENTC" localSheetId="9">'[1]Inputs3- Soils &amp; Crops'!$D$22</definedName>
    <definedName name="IN3_PERCENTC" localSheetId="10">'[1]Inputs3- Soils &amp; Crops'!$D$22</definedName>
    <definedName name="IN3_PERCENTC" localSheetId="1">'Inputs3- Soils &amp; Crops'!$D$22</definedName>
    <definedName name="IN3_PERCENTC" localSheetId="8">'[1]Inputs3- Soils &amp; Crops'!$D$22</definedName>
    <definedName name="IN3_PERCENTC">'[3]Inputs3- Soils &amp; Crops'!$D$22</definedName>
    <definedName name="IN3_PH" localSheetId="9">'[1]Inputs3- Soils &amp; Crops'!$D$24</definedName>
    <definedName name="IN3_PH" localSheetId="10">'[1]Inputs3- Soils &amp; Crops'!$D$24</definedName>
    <definedName name="IN3_PH" localSheetId="1">'Inputs3- Soils &amp; Crops'!$D$24</definedName>
    <definedName name="IN3_PH" localSheetId="8">'[1]Inputs3- Soils &amp; Crops'!$D$24</definedName>
    <definedName name="IN3_PH">'[3]Inputs3- Soils &amp; Crops'!$D$24</definedName>
    <definedName name="IN3_SAL" localSheetId="9">'[1]Inputs3- Soils &amp; Crops'!$D$25</definedName>
    <definedName name="IN3_SAL" localSheetId="10">'[1]Inputs3- Soils &amp; Crops'!$D$25</definedName>
    <definedName name="IN3_SAL" localSheetId="1">'Inputs3- Soils &amp; Crops'!$D$25</definedName>
    <definedName name="IN3_SAL" localSheetId="8">'[1]Inputs3- Soils &amp; Crops'!$D$25</definedName>
    <definedName name="IN3_SAL">'[3]Inputs3- Soils &amp; Crops'!$D$25</definedName>
    <definedName name="IN3_SAND">'Inputs3- Soils &amp; Crops'!$D$21</definedName>
    <definedName name="IN3_SILT" localSheetId="9">'[1]Inputs3- Soils &amp; Crops'!$D$20</definedName>
    <definedName name="IN3_SILT" localSheetId="10">'[1]Inputs3- Soils &amp; Crops'!$D$20</definedName>
    <definedName name="IN3_SILT" localSheetId="1">'Inputs3- Soils &amp; Crops'!$D$20</definedName>
    <definedName name="IN3_SILT" localSheetId="8">'[1]Inputs3- Soils &amp; Crops'!$D$20</definedName>
    <definedName name="IN3_SILT">'[3]Inputs3- Soils &amp; Crops'!$D$20</definedName>
    <definedName name="IN3_YIELD" localSheetId="1">'Inputs3- Soils &amp; Crops'!$D$29</definedName>
    <definedName name="IN3_YIELD">'[1]Inputs3- Soils &amp; Crops'!$D$29</definedName>
    <definedName name="IN3B_AREA" localSheetId="9">'[1]Inputs3b- Soils &amp; Rotations'!$D$15</definedName>
    <definedName name="IN3B_AREA" localSheetId="10">'[1]Inputs3b- Soils &amp; Rotations'!$D$15</definedName>
    <definedName name="IN3B_AREA" localSheetId="1">'[2]Inputs3b- Soils &amp; Rotations'!$D$15</definedName>
    <definedName name="IN3B_AREA" localSheetId="8">'[1]Inputs3b- Soils &amp; Rotations'!$D$15</definedName>
    <definedName name="IN3B_AREA">'[3]Inputs3b- Soils &amp; Rotations'!$D$15</definedName>
    <definedName name="IN3B_AREANAME" localSheetId="1">'[2]Inputs3b- Soils &amp; Rotations'!$E$14:$I$14</definedName>
    <definedName name="IN3B_AREANAME">'[1]Inputs3b- Soils &amp; Rotations'!$E$14:$I$14</definedName>
    <definedName name="IN3B_BD" localSheetId="9">'[1]Inputs3b- Soils &amp; Rotations'!$D$22</definedName>
    <definedName name="IN3B_BD" localSheetId="10">'[1]Inputs3b- Soils &amp; Rotations'!$D$22</definedName>
    <definedName name="IN3B_BD" localSheetId="1">'[2]Inputs3b- Soils &amp; Rotations'!$D$22</definedName>
    <definedName name="IN3B_BD" localSheetId="8">'[1]Inputs3b- Soils &amp; Rotations'!$D$22</definedName>
    <definedName name="IN3B_BD">'[3]Inputs3b- Soils &amp; Rotations'!$D$22</definedName>
    <definedName name="IN3B_CBLOCK" localSheetId="9">'[1]Inputs3b- Soils &amp; Rotations'!$F$9</definedName>
    <definedName name="IN3B_CBLOCK" localSheetId="10">'[1]Inputs3b- Soils &amp; Rotations'!$F$9</definedName>
    <definedName name="IN3B_CBLOCK" localSheetId="1">'[2]Inputs3b- Soils &amp; Rotations'!$F$9</definedName>
    <definedName name="IN3B_CBLOCK" localSheetId="8">'[1]Inputs3b- Soils &amp; Rotations'!$F$9</definedName>
    <definedName name="IN3B_CBLOCK">'[3]Inputs3b- Soils &amp; Rotations'!$F$9</definedName>
    <definedName name="IN3B_CLAY" localSheetId="9">'[1]Inputs3b- Soils &amp; Rotations'!$D$18</definedName>
    <definedName name="IN3B_CLAY" localSheetId="10">'[1]Inputs3b- Soils &amp; Rotations'!$D$18</definedName>
    <definedName name="IN3B_CLAY" localSheetId="1">'[2]Inputs3b- Soils &amp; Rotations'!$D$18</definedName>
    <definedName name="IN3B_CLAY" localSheetId="8">'[1]Inputs3b- Soils &amp; Rotations'!$D$18</definedName>
    <definedName name="IN3B_CLAY">'[3]Inputs3b- Soils &amp; Rotations'!$D$18</definedName>
    <definedName name="IN3B_DEPTH" localSheetId="9">'[1]Inputs3b- Soils &amp; Rotations'!$D$17</definedName>
    <definedName name="IN3B_DEPTH" localSheetId="10">'[1]Inputs3b- Soils &amp; Rotations'!$D$17</definedName>
    <definedName name="IN3B_DEPTH" localSheetId="1">'[2]Inputs3b- Soils &amp; Rotations'!$D$17</definedName>
    <definedName name="IN3B_DEPTH" localSheetId="8">'[1]Inputs3b- Soils &amp; Rotations'!$D$17</definedName>
    <definedName name="IN3B_DEPTH">'[3]Inputs3b- Soils &amp; Rotations'!$D$17</definedName>
    <definedName name="IN3B_FERT_MONTH" localSheetId="9">'[1]Inputs3b- Soils &amp; Rotations'!$D$159</definedName>
    <definedName name="IN3B_FERT_MONTH" localSheetId="10">'[1]Inputs3b- Soils &amp; Rotations'!$D$159</definedName>
    <definedName name="IN3B_FERT_MONTH" localSheetId="1">'[2]Inputs3b- Soils &amp; Rotations'!$D$159</definedName>
    <definedName name="IN3B_FERT_MONTH" localSheetId="8">'[1]Inputs3b- Soils &amp; Rotations'!$D$159</definedName>
    <definedName name="IN3B_FERT_MONTH">'[3]Inputs3b- Soils &amp; Rotations'!$D$159</definedName>
    <definedName name="IN3B_FERTN_APP" localSheetId="9">'[1]Inputs3b- Soils &amp; Rotations'!$D$157</definedName>
    <definedName name="IN3B_FERTN_APP" localSheetId="10">'[1]Inputs3b- Soils &amp; Rotations'!$D$157</definedName>
    <definedName name="IN3B_FERTN_APP" localSheetId="1">'[2]Inputs3b- Soils &amp; Rotations'!$D$157</definedName>
    <definedName name="IN3B_FERTN_APP" localSheetId="8">'[1]Inputs3b- Soils &amp; Rotations'!$D$157</definedName>
    <definedName name="IN3B_FERTN_APP">'[3]Inputs3b- Soils &amp; Rotations'!$D$157</definedName>
    <definedName name="IN3B_FERTTYPE" localSheetId="9">'[1]Inputs3b- Soils &amp; Rotations'!$D$156</definedName>
    <definedName name="IN3B_FERTTYPE" localSheetId="10">'[1]Inputs3b- Soils &amp; Rotations'!$D$156</definedName>
    <definedName name="IN3B_FERTTYPE" localSheetId="1">'[2]Inputs3b- Soils &amp; Rotations'!$D$156</definedName>
    <definedName name="IN3B_FERTTYPE" localSheetId="8">'[1]Inputs3b- Soils &amp; Rotations'!$D$156</definedName>
    <definedName name="IN3B_FERTTYPE">'[3]Inputs3b- Soils &amp; Rotations'!$D$156</definedName>
    <definedName name="IN3B_HARV" localSheetId="9">'[1]Inputs3b- Soils &amp; Rotations'!$D$153</definedName>
    <definedName name="IN3B_HARV" localSheetId="10">'[1]Inputs3b- Soils &amp; Rotations'!$D$153</definedName>
    <definedName name="IN3B_HARV" localSheetId="1">'[2]Inputs3b- Soils &amp; Rotations'!$D$153</definedName>
    <definedName name="IN3B_HARV" localSheetId="8">'[1]Inputs3b- Soils &amp; Rotations'!$D$153</definedName>
    <definedName name="IN3B_HARV">'[3]Inputs3b- Soils &amp; Rotations'!$D$153</definedName>
    <definedName name="IN3B_LANDUSE" localSheetId="9">'[1]Inputs3b- Soils &amp; Rotations'!$D$151</definedName>
    <definedName name="IN3B_LANDUSE" localSheetId="10">'[1]Inputs3b- Soils &amp; Rotations'!$D$151</definedName>
    <definedName name="IN3B_LANDUSE" localSheetId="1">'[2]Inputs3b- Soils &amp; Rotations'!$D$151</definedName>
    <definedName name="IN3B_LANDUSE" localSheetId="8">'[1]Inputs3b- Soils &amp; Rotations'!$D$151</definedName>
    <definedName name="IN3B_LANDUSE">'[3]Inputs3b- Soils &amp; Rotations'!$D$151</definedName>
    <definedName name="IN3B_ORGWASTE_AMOUNT" localSheetId="9">'[1]Inputs3b- Soils &amp; Rotations'!$D$163</definedName>
    <definedName name="IN3B_ORGWASTE_AMOUNT" localSheetId="10">'[1]Inputs3b- Soils &amp; Rotations'!$D$163</definedName>
    <definedName name="IN3B_ORGWASTE_AMOUNT" localSheetId="1">'[2]Inputs3b- Soils &amp; Rotations'!$D$163</definedName>
    <definedName name="IN3B_ORGWASTE_AMOUNT" localSheetId="8">'[1]Inputs3b- Soils &amp; Rotations'!$D$163</definedName>
    <definedName name="IN3B_ORGWASTE_AMOUNT">'[3]Inputs3b- Soils &amp; Rotations'!$D$163</definedName>
    <definedName name="IN3B_ORGWASTE_MONTH" localSheetId="9">'[1]Inputs3b- Soils &amp; Rotations'!$D$162</definedName>
    <definedName name="IN3B_ORGWASTE_MONTH" localSheetId="10">'[1]Inputs3b- Soils &amp; Rotations'!$D$162</definedName>
    <definedName name="IN3B_ORGWASTE_MONTH" localSheetId="1">'[2]Inputs3b- Soils &amp; Rotations'!$D$162</definedName>
    <definedName name="IN3B_ORGWASTE_MONTH" localSheetId="8">'[1]Inputs3b- Soils &amp; Rotations'!$D$162</definedName>
    <definedName name="IN3B_ORGWASTE_MONTH">'[3]Inputs3b- Soils &amp; Rotations'!$D$162</definedName>
    <definedName name="IN3B_ORGWASTE_TYPE" localSheetId="9">'[1]Inputs3b- Soils &amp; Rotations'!$D$161</definedName>
    <definedName name="IN3B_ORGWASTE_TYPE" localSheetId="10">'[1]Inputs3b- Soils &amp; Rotations'!$D$161</definedName>
    <definedName name="IN3B_ORGWASTE_TYPE" localSheetId="1">'[2]Inputs3b- Soils &amp; Rotations'!$D$161</definedName>
    <definedName name="IN3B_ORGWASTE_TYPE" localSheetId="8">'[1]Inputs3b- Soils &amp; Rotations'!$D$161</definedName>
    <definedName name="IN3B_ORGWASTE_TYPE">'[3]Inputs3b- Soils &amp; Rotations'!$D$161</definedName>
    <definedName name="IN3B_PERCENTC" localSheetId="9">'[1]Inputs3b- Soils &amp; Rotations'!$D$21</definedName>
    <definedName name="IN3B_PERCENTC" localSheetId="10">'[1]Inputs3b- Soils &amp; Rotations'!$D$21</definedName>
    <definedName name="IN3B_PERCENTC" localSheetId="1">'[2]Inputs3b- Soils &amp; Rotations'!$D$21</definedName>
    <definedName name="IN3B_PERCENTC" localSheetId="8">'[1]Inputs3b- Soils &amp; Rotations'!$D$21</definedName>
    <definedName name="IN3B_PERCENTC">'[3]Inputs3b- Soils &amp; Rotations'!$D$21</definedName>
    <definedName name="IN3B_PH" localSheetId="9">'[1]Inputs3b- Soils &amp; Rotations'!$D$23</definedName>
    <definedName name="IN3B_PH" localSheetId="10">'[1]Inputs3b- Soils &amp; Rotations'!$D$23</definedName>
    <definedName name="IN3B_PH" localSheetId="1">'[2]Inputs3b- Soils &amp; Rotations'!$D$23</definedName>
    <definedName name="IN3B_PH" localSheetId="8">'[1]Inputs3b- Soils &amp; Rotations'!$D$23</definedName>
    <definedName name="IN3B_PH">'[3]Inputs3b- Soils &amp; Rotations'!$D$23</definedName>
    <definedName name="IN3B_ROTYEARS" localSheetId="9">'[1]Inputs3b- Soils &amp; Rotations'!$D$26</definedName>
    <definedName name="IN3B_ROTYEARS" localSheetId="10">'[1]Inputs3b- Soils &amp; Rotations'!$D$26</definedName>
    <definedName name="IN3B_ROTYEARS" localSheetId="1">'[2]Inputs3b- Soils &amp; Rotations'!$D$26</definedName>
    <definedName name="IN3B_ROTYEARS" localSheetId="8">'[1]Inputs3b- Soils &amp; Rotations'!$D$26</definedName>
    <definedName name="IN3B_ROTYEARS">'[3]Inputs3b- Soils &amp; Rotations'!$D$26</definedName>
    <definedName name="IN3B_SAL" localSheetId="9">'[1]Inputs3b- Soils &amp; Rotations'!$D$24</definedName>
    <definedName name="IN3B_SAL" localSheetId="10">'[1]Inputs3b- Soils &amp; Rotations'!$D$24</definedName>
    <definedName name="IN3B_SAL" localSheetId="1">'[2]Inputs3b- Soils &amp; Rotations'!$D$24</definedName>
    <definedName name="IN3B_SAL" localSheetId="8">'[1]Inputs3b- Soils &amp; Rotations'!$D$24</definedName>
    <definedName name="IN3B_SAL">'[3]Inputs3b- Soils &amp; Rotations'!$D$24</definedName>
    <definedName name="IN3B_SILT" localSheetId="9">'[1]Inputs3b- Soils &amp; Rotations'!$D$19</definedName>
    <definedName name="IN3B_SILT" localSheetId="10">'[1]Inputs3b- Soils &amp; Rotations'!$D$19</definedName>
    <definedName name="IN3B_SILT" localSheetId="1">'[2]Inputs3b- Soils &amp; Rotations'!$D$19</definedName>
    <definedName name="IN3B_SILT" localSheetId="8">'[1]Inputs3b- Soils &amp; Rotations'!$D$19</definedName>
    <definedName name="IN3B_SILT">'[3]Inputs3b- Soils &amp; Rotations'!$D$19</definedName>
    <definedName name="IN3B_SOW" localSheetId="9">'[1]Inputs3b- Soils &amp; Rotations'!$D$152</definedName>
    <definedName name="IN3B_SOW" localSheetId="10">'[1]Inputs3b- Soils &amp; Rotations'!$D$152</definedName>
    <definedName name="IN3B_SOW" localSheetId="1">'[2]Inputs3b- Soils &amp; Rotations'!$D$152</definedName>
    <definedName name="IN3B_SOW" localSheetId="8">'[1]Inputs3b- Soils &amp; Rotations'!$D$152</definedName>
    <definedName name="IN3B_SOW">'[3]Inputs3b- Soils &amp; Rotations'!$D$152</definedName>
    <definedName name="IN3B_YIELD" localSheetId="9">'[1]Inputs3b- Soils &amp; Rotations'!$D$154</definedName>
    <definedName name="IN3B_YIELD" localSheetId="10">'[1]Inputs3b- Soils &amp; Rotations'!$D$154</definedName>
    <definedName name="IN3B_YIELD" localSheetId="1">'[2]Inputs3b- Soils &amp; Rotations'!$D$154</definedName>
    <definedName name="IN3B_YIELD" localSheetId="8">'[1]Inputs3b- Soils &amp; Rotations'!$D$154</definedName>
    <definedName name="IN3B_YIELD">'[3]Inputs3b- Soils &amp; Rotations'!$D$154</definedName>
    <definedName name="IN3C_EXTRA_FERT_MONTH" localSheetId="9">'[1]Inputs3c- Changes in management'!$D$19</definedName>
    <definedName name="IN3C_EXTRA_FERT_MONTH" localSheetId="10">'[1]Inputs3c- Changes in management'!$D$19</definedName>
    <definedName name="IN3C_EXTRA_FERT_MONTH" localSheetId="1">'[2]Inputs3c- Changes in management'!$D$19</definedName>
    <definedName name="IN3C_EXTRA_FERT_MONTH" localSheetId="8">'[1]Inputs3c- Changes in management'!$D$19</definedName>
    <definedName name="IN3C_EXTRA_FERT_MONTH">'[3]Inputs3c- Changes in management'!$D$19</definedName>
    <definedName name="IN3C_EXTRA_FERTN_AMOUNT" localSheetId="9">'[1]Inputs3c- Changes in management'!$D$17</definedName>
    <definedName name="IN3C_EXTRA_FERTN_AMOUNT" localSheetId="10">'[1]Inputs3c- Changes in management'!$D$17</definedName>
    <definedName name="IN3C_EXTRA_FERTN_AMOUNT" localSheetId="1">'[2]Inputs3c- Changes in management'!$D$17</definedName>
    <definedName name="IN3C_EXTRA_FERTN_AMOUNT" localSheetId="8">'[1]Inputs3c- Changes in management'!$D$17</definedName>
    <definedName name="IN3C_EXTRA_FERTN_AMOUNT">'[3]Inputs3c- Changes in management'!$D$17</definedName>
    <definedName name="IN3C_EXTRA_OW_AMOUNT" localSheetId="1">'[2]Inputs3c- Changes in management'!$D$23</definedName>
    <definedName name="IN3C_EXTRA_OW_AMOUNT">'[1]Inputs3c- Changes in management'!$D$23</definedName>
    <definedName name="IN3C_EXTRA_OW_MONTH" localSheetId="1">'[2]Inputs3c- Changes in management'!$D$22</definedName>
    <definedName name="IN3C_EXTRA_OW_MONTH">'[1]Inputs3c- Changes in management'!$D$22</definedName>
    <definedName name="IN3C_EXTRA_OW_TYPE" localSheetId="9">'[1]Inputs3c- Changes in management'!$D$21</definedName>
    <definedName name="IN3C_EXTRA_OW_TYPE" localSheetId="10">'[1]Inputs3c- Changes in management'!$D$21</definedName>
    <definedName name="IN3C_EXTRA_OW_TYPE" localSheetId="1">'[2]Inputs3c- Changes in management'!$D$21</definedName>
    <definedName name="IN3C_EXTRA_OW_TYPE" localSheetId="8">'[1]Inputs3c- Changes in management'!$D$21</definedName>
    <definedName name="IN3C_EXTRA_OW_TYPE">'[3]Inputs3c- Changes in management'!$D$21</definedName>
    <definedName name="IN4_ANIMALS" localSheetId="9">'[1]Inputs4- Livestock'!$D$18</definedName>
    <definedName name="IN4_ANIMALS" localSheetId="10">'[1]Inputs4- Livestock'!$D$18</definedName>
    <definedName name="IN4_ANIMALS" localSheetId="1">'[2]Inputs4- Livestock'!$D$18</definedName>
    <definedName name="IN4_ANIMALS">'Inputs4- Livestock'!$D$18</definedName>
    <definedName name="IN4_FBLOCK" localSheetId="9">'[1]Inputs4- Livestock'!$F$9</definedName>
    <definedName name="IN4_FBLOCK" localSheetId="10">'[1]Inputs4- Livestock'!$F$9</definedName>
    <definedName name="IN4_FBLOCK" localSheetId="1">'[2]Inputs4- Livestock'!$F$9</definedName>
    <definedName name="IN4_FBLOCK">'Inputs4- Livestock'!$F$9</definedName>
    <definedName name="IN4_FEEDTYPE" localSheetId="9">'[1]Inputs4- Livestock'!$D$21</definedName>
    <definedName name="IN4_FEEDTYPE" localSheetId="10">'[1]Inputs4- Livestock'!$D$21</definedName>
    <definedName name="IN4_FEEDTYPE" localSheetId="1">'[2]Inputs4- Livestock'!$D$21</definedName>
    <definedName name="IN4_FEEDTYPE">'Inputs4- Livestock'!$D$21</definedName>
    <definedName name="IN4_NANIMALS" localSheetId="9">'[1]Inputs4- Livestock'!$F$10</definedName>
    <definedName name="IN4_NANIMALS" localSheetId="10">'[1]Inputs4- Livestock'!$F$10</definedName>
    <definedName name="IN4_NANIMALS" localSheetId="1">'[2]Inputs4- Livestock'!$F$10</definedName>
    <definedName name="IN4_NANIMALS">'Inputs4- Livestock'!$F$10</definedName>
    <definedName name="IN4_NUMBER_OF_ANIMALS" localSheetId="9">'[1]Inputs4- Livestock'!$D$19</definedName>
    <definedName name="IN4_NUMBER_OF_ANIMALS" localSheetId="10">'[1]Inputs4- Livestock'!$D$19</definedName>
    <definedName name="IN4_NUMBER_OF_ANIMALS" localSheetId="1">'[2]Inputs4- Livestock'!$D$19</definedName>
    <definedName name="IN4_NUMBER_OF_ANIMALS">'Inputs4- Livestock'!$D$19</definedName>
    <definedName name="IN4_PERCENT_FEED_CROP1" localSheetId="9">'[1]Inputs4- Livestock'!$D$22</definedName>
    <definedName name="IN4_PERCENT_FEED_CROP1" localSheetId="10">'[1]Inputs4- Livestock'!$D$22</definedName>
    <definedName name="IN4_PERCENT_FEED_CROP1" localSheetId="1">'[2]Inputs4- Livestock'!$D$22</definedName>
    <definedName name="IN4_PERCENT_FEED_CROP1">'Inputs4- Livestock'!$D$22</definedName>
    <definedName name="IN4_PERCENT_FEED_CROP2" localSheetId="9">'[1]Inputs4- Livestock'!$D$24</definedName>
    <definedName name="IN4_PERCENT_FEED_CROP2" localSheetId="10">'[1]Inputs4- Livestock'!$D$24</definedName>
    <definedName name="IN4_PERCENT_FEED_CROP2" localSheetId="1">'[2]Inputs4- Livestock'!$D$24</definedName>
    <definedName name="IN4_PERCENT_FEED_CROP2">'Inputs4- Livestock'!$D$24</definedName>
    <definedName name="IN4_PERCENT_FEED_CROP3" localSheetId="9">'[1]Inputs4- Livestock'!$D$26</definedName>
    <definedName name="IN4_PERCENT_FEED_CROP3" localSheetId="10">'[1]Inputs4- Livestock'!$D$26</definedName>
    <definedName name="IN4_PERCENT_FEED_CROP3" localSheetId="1">'[2]Inputs4- Livestock'!$D$26</definedName>
    <definedName name="IN4_PERCENT_FEED_CROP3">'Inputs4- Livestock'!$D$26</definedName>
    <definedName name="IN4_PERCENT_FEED_CROP4" localSheetId="9">'[1]Inputs4- Livestock'!$D$28</definedName>
    <definedName name="IN4_PERCENT_FEED_CROP4" localSheetId="10">'[1]Inputs4- Livestock'!$D$28</definedName>
    <definedName name="IN4_PERCENT_FEED_CROP4" localSheetId="1">'[2]Inputs4- Livestock'!$D$28</definedName>
    <definedName name="IN4_PERCENT_FEED_CROP4">'Inputs4- Livestock'!$D$28</definedName>
    <definedName name="IN4_PERCENT_FEED_CROP5" localSheetId="9">'[1]Inputs4- Livestock'!$D$30</definedName>
    <definedName name="IN4_PERCENT_FEED_CROP5" localSheetId="10">'[1]Inputs4- Livestock'!$D$30</definedName>
    <definedName name="IN4_PERCENT_FEED_CROP5" localSheetId="1">'[2]Inputs4- Livestock'!$D$30</definedName>
    <definedName name="IN4_PERCENT_FEED_CROP5">'Inputs4- Livestock'!$D$30</definedName>
    <definedName name="IN4_PERCENT_FEED_OFFFARM" localSheetId="9">'[1]Inputs4- Livestock'!$D$31</definedName>
    <definedName name="IN4_PERCENT_FEED_OFFFARM" localSheetId="10">'[1]Inputs4- Livestock'!$D$31</definedName>
    <definedName name="IN4_PERCENT_FEED_OFFFARM" localSheetId="1">'[2]Inputs4- Livestock'!$D$31</definedName>
    <definedName name="IN4_PERCENT_FEED_OFFFARM">'Inputs4- Livestock'!$D$31</definedName>
    <definedName name="IN4_STRATEGY1">'Inputs4- Livestock'!$D$13</definedName>
    <definedName name="IN4_STRATEGY2">'Inputs4- Livestock'!$D$14</definedName>
    <definedName name="IN5_FBLOCK" localSheetId="1">'[2]Inputs5 - Org.Resource &amp; Energy'!$F$9</definedName>
    <definedName name="IN5_FBLOCK">'[1]Inputs5 - Org.Resource &amp; Energy'!$F$9</definedName>
    <definedName name="IN5_PERCENT_DUNG_USED_AS_FUEL" localSheetId="1">'[2]Inputs5 - Org.Resource &amp; Energy'!$F$18</definedName>
    <definedName name="IN5_PERCENT_DUNG_USED_AS_FUEL">'[1]Inputs5 - Org.Resource &amp; Energy'!$F$18</definedName>
    <definedName name="IN5_PERCENT_ORGANIC_RESOURCE_USE" localSheetId="1">'[2]Inputs5 - Org.Resource &amp; Energy'!$D$17</definedName>
    <definedName name="IN5_PERCENT_ORGANIC_RESOURCE_USE">'[1]Inputs5 - Org.Resource &amp; Energy'!$D$17</definedName>
    <definedName name="IN6_DAYS_HARVESTING" localSheetId="1">'[2]Inputs6 - Labour'!$D$51</definedName>
    <definedName name="IN6_DAYS_HARVESTING">'[1]Inputs6 - Labour'!$D$51</definedName>
    <definedName name="IN6_DAYS_SOWING" localSheetId="1">'[2]Inputs6 - Labour'!$D$44</definedName>
    <definedName name="IN6_DAYS_SOWING">'[1]Inputs6 - Labour'!$D$44</definedName>
    <definedName name="IN6_FBLOCK" localSheetId="1">'[2]Inputs6 - Labour'!$F$9</definedName>
    <definedName name="IN6_FBLOCK">'[1]Inputs6 - Labour'!$F$9</definedName>
    <definedName name="IN6_NUMBER_PEOPLE" localSheetId="1">'[2]Inputs6 - Labour'!$D$14</definedName>
    <definedName name="IN6_NUMBER_PEOPLE">'[1]Inputs6 - Labour'!$D$14</definedName>
    <definedName name="IN6_TIME_HARVESTING_EACH_DAY" localSheetId="1">'[2]Inputs6 - Labour'!$D$53</definedName>
    <definedName name="IN6_TIME_HARVESTING_EACH_DAY">'[1]Inputs6 - Labour'!$D$53</definedName>
    <definedName name="IN6_TIME_ON_OTHER_ESSENTIAL_ACTIVITIES" localSheetId="1">'[2]Inputs6 - Labour'!$D$58</definedName>
    <definedName name="IN6_TIME_ON_OTHER_ESSENTIAL_ACTIVITIES">'[1]Inputs6 - Labour'!$D$58</definedName>
    <definedName name="IN6_TIME_SOWING_EACH_DAY" localSheetId="1">'[2]Inputs6 - Labour'!$D$46</definedName>
    <definedName name="IN6_TIME_SOWING_EACH_DAY">'[1]Inputs6 - Labour'!$D$46</definedName>
    <definedName name="IN6_TIME_SPENT_MAINTAINING_LIVESTOCK" localSheetId="1">'[2]Inputs6 - Labour'!$D$39</definedName>
    <definedName name="IN6_TIME_SPENT_MAINTAINING_LIVESTOCK">'[1]Inputs6 - Labour'!$D$39</definedName>
    <definedName name="IN6_TIME_SPENT_MANAGING_DUNG" localSheetId="1">'[2]Inputs6 - Labour'!$D$40</definedName>
    <definedName name="IN6_TIME_SPENT_MANAGING_DUNG">'[1]Inputs6 - Labour'!$D$40</definedName>
    <definedName name="IN6_TIME_TENDING_CROPS" localSheetId="1">'[2]Inputs6 - Labour'!$D$49</definedName>
    <definedName name="IN6_TIME_TENDING_CROPS">'[1]Inputs6 - Labour'!$D$49</definedName>
    <definedName name="IN6_TIMETOCOLLECT_WOOD_BUNDLE" localSheetId="1">'[2]Inputs6 - Labour'!$E$18:$H$18</definedName>
    <definedName name="IN6_TIMETOCOLLECT_WOOD_BUNDLE">'[1]Inputs6 - Labour'!$E$18:$H$18</definedName>
    <definedName name="IN6_TOTAL_TIME_COLLECTING_WATER" localSheetId="1">'[2]Inputs6 - Labour'!$D$36</definedName>
    <definedName name="IN6_TOTAL_TIME_COLLECTING_WATER">'[1]Inputs6 - Labour'!$D$36</definedName>
    <definedName name="IN6_TOTAL_TIME_COLLECTING_WOOD" localSheetId="1">'[2]Inputs6 - Labour'!$D$24</definedName>
    <definedName name="IN6_TOTAL_TIME_COLLECTING_WOOD">'[1]Inputs6 - Labour'!$D$24</definedName>
    <definedName name="IN6_TOTNUM_PEOPLE" localSheetId="1">'[2]Inputs6 - Labour'!$I$14</definedName>
    <definedName name="IN6_TOTNUM_PEOPLE">'[1]Inputs6 - Labour'!$I$14</definedName>
    <definedName name="IN6_TRIPS_FOR_WATER" localSheetId="1">'[2]Inputs6 - Labour'!$D$27</definedName>
    <definedName name="IN6_TRIPS_FOR_WATER">'[1]Inputs6 - Labour'!$D$27</definedName>
    <definedName name="IN6_VOL_WATER_PER_TRIP" localSheetId="1">'[2]Inputs6 - Labour'!$D$29</definedName>
    <definedName name="IN6_VOL_WATER_PER_TRIP">'[1]Inputs6 - Labour'!$D$29</definedName>
    <definedName name="IN6_WAKING_TIME" localSheetId="1">'[2]Inputs6 - Labour'!$D$15</definedName>
    <definedName name="IN6_WAKING_TIME">'[1]Inputs6 - Labour'!$D$15</definedName>
    <definedName name="IN6_WEIGHT_WOOD_BUNDLE" localSheetId="1">'[2]Inputs6 - Labour'!$E$17:$H$17</definedName>
    <definedName name="IN6_WEIGHT_WOOD_BUNDLE">'[1]Inputs6 - Labour'!$E$17:$H$17</definedName>
    <definedName name="IN7_BUY_AMOUNT_DRY" localSheetId="1">'[2]Inputs7 - Purchases &amp; Sales'!$G$20</definedName>
    <definedName name="IN7_BUY_AMOUNT_DRY">'[1]Inputs7 - Purchases &amp; Sales'!$G$20</definedName>
    <definedName name="IN7_BUY_AMOUNT_WET" localSheetId="1">'[2]Inputs7 - Purchases &amp; Sales'!$K$20</definedName>
    <definedName name="IN7_BUY_AMOUNT_WET">'[1]Inputs7 - Purchases &amp; Sales'!$K$20</definedName>
    <definedName name="IN7_BUY_OTHER_DESCRIPTION" localSheetId="1">'[2]Inputs7 - Purchases &amp; Sales'!$E$77</definedName>
    <definedName name="IN7_BUY_OTHER_DESCRIPTION">'[1]Inputs7 - Purchases &amp; Sales'!$E$77</definedName>
    <definedName name="IN7_BUY_PRICE_DRY" localSheetId="1">'[2]Inputs7 - Purchases &amp; Sales'!$E$20</definedName>
    <definedName name="IN7_BUY_PRICE_DRY">'[1]Inputs7 - Purchases &amp; Sales'!$E$20</definedName>
    <definedName name="IN7_BUY_PRICE_WET" localSheetId="1">'[2]Inputs7 - Purchases &amp; Sales'!$I$20</definedName>
    <definedName name="IN7_BUY_PRICE_WET">'[1]Inputs7 - Purchases &amp; Sales'!$I$20</definedName>
    <definedName name="IN7_BUY_PRICE_WOOD_DRY" localSheetId="1">'[2]Inputs7 - Purchases &amp; Sales'!$E$23</definedName>
    <definedName name="IN7_BUY_PRICE_WOOD_DRY">'[1]Inputs7 - Purchases &amp; Sales'!$E$23</definedName>
    <definedName name="IN7_BUY_PRICE_WOOD_WET" localSheetId="1">'[2]Inputs7 - Purchases &amp; Sales'!$I$23</definedName>
    <definedName name="IN7_BUY_PRICE_WOOD_WET">'[1]Inputs7 - Purchases &amp; Sales'!$I$23</definedName>
    <definedName name="IN7_FBLOCK" localSheetId="1">'[2]Inputs7 - Purchases &amp; Sales'!$H$14</definedName>
    <definedName name="IN7_FBLOCK">'[1]Inputs7 - Purchases &amp; Sales'!$H$14</definedName>
    <definedName name="IN7_ITEM" localSheetId="1">'[2]Inputs7 - Purchases &amp; Sales'!$D$20</definedName>
    <definedName name="IN7_ITEM">'[1]Inputs7 - Purchases &amp; Sales'!$D$20</definedName>
    <definedName name="IN7_PRICE_UREA_N_DRYSEASON" localSheetId="1">'[2]Inputs7 - Purchases &amp; Sales'!$E$65</definedName>
    <definedName name="IN7_PRICE_UREA_N_DRYSEASON">'[1]Inputs7 - Purchases &amp; Sales'!$E$65</definedName>
    <definedName name="IN7_PRICE_UREA_N_WETSEASON" localSheetId="1">'[2]Inputs7 - Purchases &amp; Sales'!$I$65</definedName>
    <definedName name="IN7_PRICE_UREA_N_WETSEASON">'[1]Inputs7 - Purchases &amp; Sales'!$I$65</definedName>
    <definedName name="IN7_SALE_AMOUNT_DRY" localSheetId="1">'[2]Inputs7 - Purchases &amp; Sales'!$O$20</definedName>
    <definedName name="IN7_SALE_AMOUNT_DRY">'[1]Inputs7 - Purchases &amp; Sales'!$O$20</definedName>
    <definedName name="IN7_SALE_AMOUNT_WET" localSheetId="1">'[2]Inputs7 - Purchases &amp; Sales'!$S$20</definedName>
    <definedName name="IN7_SALE_AMOUNT_WET">'[1]Inputs7 - Purchases &amp; Sales'!$S$20</definedName>
    <definedName name="IN7_SALE_OTHER_AMOUNT" localSheetId="1">'[2]Inputs7 - Purchases &amp; Sales'!$O$77</definedName>
    <definedName name="IN7_SALE_OTHER_AMOUNT">'[1]Inputs7 - Purchases &amp; Sales'!$O$77</definedName>
    <definedName name="IN7_SALE_OTHER_DESCRIPTION" localSheetId="1">'[2]Inputs7 - Purchases &amp; Sales'!$M$77</definedName>
    <definedName name="IN7_SALE_OTHER_DESCRIPTION">'[1]Inputs7 - Purchases &amp; Sales'!$M$77</definedName>
    <definedName name="IN7_SALE_OTHER_MONTH" localSheetId="1">'[2]Inputs7 - Purchases &amp; Sales'!$Q$77</definedName>
    <definedName name="IN7_SALE_OTHER_MONTH">'[1]Inputs7 - Purchases &amp; Sales'!$Q$77</definedName>
    <definedName name="IN7_SALE_PRICE_DRY" localSheetId="1">'[2]Inputs7 - Purchases &amp; Sales'!$M$20</definedName>
    <definedName name="IN7_SALE_PRICE_DRY">'[1]Inputs7 - Purchases &amp; Sales'!$M$20</definedName>
    <definedName name="IN7_SALE_PRICE_DUNG_DRY" localSheetId="1">'[2]Inputs7 - Purchases &amp; Sales'!$M$22</definedName>
    <definedName name="IN7_SALE_PRICE_DUNG_DRY">'[1]Inputs7 - Purchases &amp; Sales'!$M$22</definedName>
    <definedName name="IN7_SALE_PRICE_DUNG_WET" localSheetId="1">'[2]Inputs7 - Purchases &amp; Sales'!$Q$22</definedName>
    <definedName name="IN7_SALE_PRICE_DUNG_WET">'[1]Inputs7 - Purchases &amp; Sales'!$Q$22</definedName>
    <definedName name="IN7_SALE_PRICE_WET" localSheetId="1">'[2]Inputs7 - Purchases &amp; Sales'!$Q$20</definedName>
    <definedName name="IN7_SALE_PRICE_WET">'[1]Inputs7 - Purchases &amp; Sales'!$Q$20</definedName>
    <definedName name="Manure_per_head" localSheetId="1">'[2]C1. Change in animal production'!$C$28:$AA$28</definedName>
    <definedName name="Manure_per_head">'[1]C1. Change in animal production'!$C$28:$AA$28</definedName>
    <definedName name="Meat_per_head" localSheetId="9">'C1. Change in animal production'!#REF!</definedName>
    <definedName name="Milk_per_head" localSheetId="9">'C1. Change in animal production'!#REF!</definedName>
    <definedName name="MinN_Rel" localSheetId="5">'Crop parms'!XEZ1</definedName>
    <definedName name="Month" localSheetId="9">'C1. Change in animal production'!#REF!</definedName>
    <definedName name="Month" localSheetId="5">'Crop parms'!$A:$A</definedName>
    <definedName name="N_response_coeff_LU" localSheetId="5">'Crop parms'!#REF!</definedName>
    <definedName name="NExcreted_per_head" localSheetId="1">'[2]C1. Change in animal production'!$C$29:$AA$29</definedName>
    <definedName name="NExcreted_per_head">'[1]C1. Change in animal production'!$C$29:$AA$29</definedName>
    <definedName name="NlimNPP_10y_earlier" localSheetId="5">'Crop parms'!XFD1048457</definedName>
    <definedName name="NLimNPP_Rel" localSheetId="5">'Crop parms'!XFD1</definedName>
    <definedName name="Nmin_LU" localSheetId="5">'Crop parms'!#REF!</definedName>
    <definedName name="Nopt_LU" localSheetId="5">'Crop parms'!#REF!</definedName>
    <definedName name="Number_Animals" localSheetId="9">'C1. Change in animal production'!#REF!</definedName>
    <definedName name="Number_People" localSheetId="1">'[2]E2. Energy use'!$C$14:$G$14</definedName>
    <definedName name="Number_People">'[1]E2. Energy use'!$C$14:$G$14</definedName>
    <definedName name="OptN_Rel" localSheetId="5">'Crop parms'!XFA1</definedName>
    <definedName name="R_1_PCH_ORGINPUT" localSheetId="1">'[2]R1. Impact organic waste (%)'!$C$15</definedName>
    <definedName name="R_1_PCH_ORGINPUT">'[1]R1. Impact organic waste (%)'!$C$15</definedName>
    <definedName name="R_2_EXTRA_ORGINPUT" localSheetId="1">'[2]R2. Impact extra organic waste'!$C$16</definedName>
    <definedName name="R_2_EXTRA_ORGINPUT">'[1]R2. Impact extra organic waste'!$C$16</definedName>
    <definedName name="R_2_MONTH_APPLIED" localSheetId="1">'[2]R2. Impact extra organic waste'!$M$10</definedName>
    <definedName name="R_2_MONTH_APPLIED">'[1]R2. Impact extra organic waste'!$M$10</definedName>
    <definedName name="R_2_PNH4_N" localSheetId="1">'[2]R2. Impact extra organic waste'!$P$10</definedName>
    <definedName name="R_2_PNH4_N">'[1]R2. Impact extra organic waste'!$P$10</definedName>
    <definedName name="Region" localSheetId="9">'C1. Change in animal production'!$C$18</definedName>
    <definedName name="ScaledNSupply_Rel" localSheetId="5">'Crop parms'!XFD1</definedName>
    <definedName name="ScaledYld_Rel" localSheetId="5">'Crop parms'!XFD1</definedName>
    <definedName name="SelectedModel" localSheetId="9">'C1. Change in animal production'!$H$16</definedName>
    <definedName name="SHEET_C1">'C1. Change in animal production'!$A$1</definedName>
    <definedName name="SHEET_C1A">'C1a. Typical animal production'!$A$1</definedName>
    <definedName name="SHEET_IN3">'Inputs3- Soils &amp; Crops'!$A$1</definedName>
    <definedName name="SHEET_IN4">'Inputs4- Livestock'!$A$1</definedName>
    <definedName name="SoilNSupply_Rel" localSheetId="5">'Crop parms'!XFC1</definedName>
    <definedName name="System" localSheetId="9">'C1. Change in animal production'!$K$18</definedName>
    <definedName name="Temp_Rel_NPP" localSheetId="1">'[2]B1a. Change from temp &amp; rain'!XFC1</definedName>
    <definedName name="Temp_Rel_NPP">'[1]B1a. Change from temp &amp; rain'!XFC1</definedName>
    <definedName name="ThisX" localSheetId="9">'C1. Change in animal production'!A:A</definedName>
    <definedName name="ThisX" localSheetId="5">'Crop parms'!A:A</definedName>
    <definedName name="ThisX" localSheetId="8">'Inputs4- Livestock'!A:A</definedName>
    <definedName name="ThisY" localSheetId="9">'C1. Change in animal production'!1:1</definedName>
    <definedName name="ThisY" localSheetId="5">'Crop parms'!1:1</definedName>
    <definedName name="Timestep" localSheetId="5">'Crop parms'!#REF!</definedName>
    <definedName name="Timestep_10yr" localSheetId="5">'Crop parms'!#REF!</definedName>
    <definedName name="Total_Manure" localSheetId="9">'C1. Change in animal production'!#REF!</definedName>
    <definedName name="Total_Meat" localSheetId="9">'C1. Change in animal production'!#REF!</definedName>
    <definedName name="Total_Milk" localSheetId="9">'C1. Change in animal production'!#REF!</definedName>
    <definedName name="TotalNExcreted" localSheetId="9">'C1. Change in animal production'!#REF!</definedName>
    <definedName name="Typical_SoilWater" localSheetId="1">'[2]D2. Water use for crops'!$G$38</definedName>
    <definedName name="Typical_SoilWater">'[1]D2. Water use for crops'!$G$38</definedName>
    <definedName name="Year" localSheetId="9">'C1. Change in animal production'!#REF!</definedName>
    <definedName name="Year" localSheetId="5">'Crop parms'!#REF!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0" i="20" l="1"/>
  <c r="L20" i="20"/>
  <c r="H10" i="20"/>
  <c r="I10" i="20" s="1"/>
  <c r="K18" i="19" l="1"/>
  <c r="B2" i="19"/>
  <c r="B2" i="18" l="1"/>
  <c r="J32" i="17"/>
  <c r="I32" i="17"/>
  <c r="H32" i="17"/>
  <c r="G32" i="17"/>
  <c r="F32" i="17"/>
  <c r="E32" i="17"/>
  <c r="D18" i="17"/>
  <c r="I411" i="14" l="1"/>
  <c r="H411" i="14"/>
  <c r="G411" i="14"/>
  <c r="F411" i="14"/>
  <c r="E411" i="14"/>
  <c r="I385" i="14"/>
  <c r="H385" i="14"/>
  <c r="G385" i="14"/>
  <c r="F385" i="14"/>
  <c r="E385" i="14"/>
  <c r="I359" i="14"/>
  <c r="H359" i="14"/>
  <c r="G359" i="14"/>
  <c r="F359" i="14"/>
  <c r="E359" i="14"/>
  <c r="I333" i="14"/>
  <c r="H333" i="14"/>
  <c r="G333" i="14"/>
  <c r="F333" i="14"/>
  <c r="E333" i="14"/>
  <c r="I307" i="14"/>
  <c r="H307" i="14"/>
  <c r="G307" i="14"/>
  <c r="F307" i="14"/>
  <c r="E307" i="14"/>
  <c r="I231" i="14"/>
  <c r="H231" i="14"/>
  <c r="G231" i="14"/>
  <c r="F231" i="14"/>
  <c r="E231" i="14"/>
  <c r="I230" i="14"/>
  <c r="H230" i="14"/>
  <c r="G230" i="14"/>
  <c r="F230" i="14"/>
  <c r="E230" i="14"/>
  <c r="I229" i="14"/>
  <c r="H229" i="14"/>
  <c r="G229" i="14"/>
  <c r="F229" i="14"/>
  <c r="E229" i="14"/>
  <c r="I205" i="14"/>
  <c r="H205" i="14"/>
  <c r="G205" i="14"/>
  <c r="F205" i="14"/>
  <c r="E205" i="14"/>
  <c r="I204" i="14"/>
  <c r="H204" i="14"/>
  <c r="G204" i="14"/>
  <c r="F204" i="14"/>
  <c r="E204" i="14"/>
  <c r="I203" i="14"/>
  <c r="H203" i="14"/>
  <c r="G203" i="14"/>
  <c r="F203" i="14"/>
  <c r="E203" i="14"/>
  <c r="D778" i="15" l="1"/>
  <c r="D752" i="15"/>
  <c r="D726" i="15"/>
  <c r="D700" i="15"/>
  <c r="D674" i="15"/>
  <c r="D648" i="15"/>
  <c r="D622" i="15"/>
  <c r="D596" i="15"/>
  <c r="D570" i="15"/>
  <c r="D544" i="15"/>
  <c r="I525" i="15"/>
  <c r="H525" i="15"/>
  <c r="G525" i="15"/>
  <c r="F525" i="15"/>
  <c r="E525" i="15"/>
  <c r="I518" i="15"/>
  <c r="H518" i="15"/>
  <c r="G518" i="15"/>
  <c r="F518" i="15"/>
  <c r="E518" i="15"/>
  <c r="D518" i="15"/>
  <c r="I499" i="15"/>
  <c r="H499" i="15"/>
  <c r="G499" i="15"/>
  <c r="F499" i="15"/>
  <c r="E499" i="15"/>
  <c r="I492" i="15"/>
  <c r="H492" i="15"/>
  <c r="G492" i="15"/>
  <c r="F492" i="15"/>
  <c r="E492" i="15"/>
  <c r="D492" i="15"/>
  <c r="I473" i="15"/>
  <c r="H473" i="15"/>
  <c r="G473" i="15"/>
  <c r="F473" i="15"/>
  <c r="E473" i="15"/>
  <c r="I466" i="15"/>
  <c r="H466" i="15"/>
  <c r="G466" i="15"/>
  <c r="F466" i="15"/>
  <c r="E466" i="15"/>
  <c r="D466" i="15"/>
  <c r="I447" i="15"/>
  <c r="H447" i="15"/>
  <c r="G447" i="15"/>
  <c r="F447" i="15"/>
  <c r="E447" i="15"/>
  <c r="I440" i="15"/>
  <c r="H440" i="15"/>
  <c r="G440" i="15"/>
  <c r="F440" i="15"/>
  <c r="E440" i="15"/>
  <c r="D440" i="15"/>
  <c r="I421" i="15"/>
  <c r="H421" i="15"/>
  <c r="G421" i="15"/>
  <c r="F421" i="15"/>
  <c r="E421" i="15"/>
  <c r="I414" i="15"/>
  <c r="H414" i="15"/>
  <c r="G414" i="15"/>
  <c r="F414" i="15"/>
  <c r="E414" i="15"/>
  <c r="D414" i="15"/>
  <c r="I395" i="15"/>
  <c r="H395" i="15"/>
  <c r="G395" i="15"/>
  <c r="F395" i="15"/>
  <c r="E395" i="15"/>
  <c r="I388" i="15"/>
  <c r="H388" i="15"/>
  <c r="G388" i="15"/>
  <c r="F388" i="15"/>
  <c r="E388" i="15"/>
  <c r="D388" i="15"/>
  <c r="I369" i="15"/>
  <c r="H369" i="15"/>
  <c r="G369" i="15"/>
  <c r="F369" i="15"/>
  <c r="E369" i="15"/>
  <c r="I362" i="15"/>
  <c r="H362" i="15"/>
  <c r="G362" i="15"/>
  <c r="F362" i="15"/>
  <c r="E362" i="15"/>
  <c r="D362" i="15"/>
  <c r="I343" i="15"/>
  <c r="H343" i="15"/>
  <c r="G343" i="15"/>
  <c r="F343" i="15"/>
  <c r="E343" i="15"/>
  <c r="I336" i="15"/>
  <c r="H336" i="15"/>
  <c r="G336" i="15"/>
  <c r="F336" i="15"/>
  <c r="E336" i="15"/>
  <c r="D336" i="15"/>
  <c r="I317" i="15"/>
  <c r="H317" i="15"/>
  <c r="G317" i="15"/>
  <c r="F317" i="15"/>
  <c r="E317" i="15"/>
  <c r="I310" i="15"/>
  <c r="H310" i="15"/>
  <c r="G310" i="15"/>
  <c r="F310" i="15"/>
  <c r="E310" i="15"/>
  <c r="D310" i="15"/>
  <c r="I291" i="15"/>
  <c r="H291" i="15"/>
  <c r="G291" i="15"/>
  <c r="F291" i="15"/>
  <c r="E291" i="15"/>
  <c r="I284" i="15"/>
  <c r="H284" i="15"/>
  <c r="G284" i="15"/>
  <c r="F284" i="15"/>
  <c r="E284" i="15"/>
  <c r="D284" i="15"/>
  <c r="I265" i="15"/>
  <c r="H265" i="15"/>
  <c r="G265" i="15"/>
  <c r="F265" i="15"/>
  <c r="E265" i="15"/>
  <c r="I258" i="15"/>
  <c r="H258" i="15"/>
  <c r="G258" i="15"/>
  <c r="F258" i="15"/>
  <c r="E258" i="15"/>
  <c r="D258" i="15"/>
  <c r="I239" i="15"/>
  <c r="H239" i="15"/>
  <c r="G239" i="15"/>
  <c r="F239" i="15"/>
  <c r="E239" i="15"/>
  <c r="I232" i="15"/>
  <c r="H232" i="15"/>
  <c r="G232" i="15"/>
  <c r="F232" i="15"/>
  <c r="E232" i="15"/>
  <c r="D232" i="15"/>
  <c r="E226" i="15"/>
  <c r="E278" i="15" s="1"/>
  <c r="E330" i="15" s="1"/>
  <c r="E382" i="15" s="1"/>
  <c r="E434" i="15" s="1"/>
  <c r="E486" i="15" s="1"/>
  <c r="E538" i="15" s="1"/>
  <c r="I213" i="15"/>
  <c r="H213" i="15"/>
  <c r="G213" i="15"/>
  <c r="F213" i="15"/>
  <c r="E213" i="15"/>
  <c r="I206" i="15"/>
  <c r="H206" i="15"/>
  <c r="G206" i="15"/>
  <c r="F206" i="15"/>
  <c r="E206" i="15"/>
  <c r="D206" i="15"/>
  <c r="I187" i="15"/>
  <c r="H187" i="15"/>
  <c r="G187" i="15"/>
  <c r="F187" i="15"/>
  <c r="E187" i="15"/>
  <c r="I180" i="15"/>
  <c r="H180" i="15"/>
  <c r="G180" i="15"/>
  <c r="F180" i="15"/>
  <c r="E180" i="15"/>
  <c r="D180" i="15"/>
  <c r="I161" i="15"/>
  <c r="H161" i="15"/>
  <c r="G161" i="15"/>
  <c r="F161" i="15"/>
  <c r="E161" i="15"/>
  <c r="F157" i="15"/>
  <c r="F209" i="15" s="1"/>
  <c r="F261" i="15" s="1"/>
  <c r="F313" i="15" s="1"/>
  <c r="F365" i="15" s="1"/>
  <c r="F417" i="15" s="1"/>
  <c r="F469" i="15" s="1"/>
  <c r="F521" i="15" s="1"/>
  <c r="I154" i="15"/>
  <c r="H154" i="15"/>
  <c r="G154" i="15"/>
  <c r="F154" i="15"/>
  <c r="E154" i="15"/>
  <c r="D154" i="15"/>
  <c r="E137" i="15"/>
  <c r="E189" i="15" s="1"/>
  <c r="E241" i="15" s="1"/>
  <c r="E293" i="15" s="1"/>
  <c r="E345" i="15" s="1"/>
  <c r="E397" i="15" s="1"/>
  <c r="E449" i="15" s="1"/>
  <c r="E501" i="15" s="1"/>
  <c r="I135" i="15"/>
  <c r="H135" i="15"/>
  <c r="G135" i="15"/>
  <c r="F135" i="15"/>
  <c r="E135" i="15"/>
  <c r="I128" i="15"/>
  <c r="H128" i="15"/>
  <c r="G128" i="15"/>
  <c r="F128" i="15"/>
  <c r="E128" i="15"/>
  <c r="D128" i="15"/>
  <c r="E122" i="15"/>
  <c r="E174" i="15" s="1"/>
  <c r="F120" i="15"/>
  <c r="F172" i="15" s="1"/>
  <c r="F224" i="15" s="1"/>
  <c r="F276" i="15" s="1"/>
  <c r="F328" i="15" s="1"/>
  <c r="F380" i="15" s="1"/>
  <c r="F432" i="15" s="1"/>
  <c r="F484" i="15" s="1"/>
  <c r="F536" i="15" s="1"/>
  <c r="E120" i="15"/>
  <c r="E172" i="15" s="1"/>
  <c r="E224" i="15" s="1"/>
  <c r="E276" i="15" s="1"/>
  <c r="E328" i="15" s="1"/>
  <c r="E380" i="15" s="1"/>
  <c r="E432" i="15" s="1"/>
  <c r="E484" i="15" s="1"/>
  <c r="E536" i="15" s="1"/>
  <c r="E118" i="15"/>
  <c r="E170" i="15" s="1"/>
  <c r="E222" i="15" s="1"/>
  <c r="E274" i="15" s="1"/>
  <c r="E326" i="15" s="1"/>
  <c r="E378" i="15" s="1"/>
  <c r="E430" i="15" s="1"/>
  <c r="E482" i="15" s="1"/>
  <c r="E534" i="15" s="1"/>
  <c r="E116" i="15"/>
  <c r="E168" i="15" s="1"/>
  <c r="E220" i="15" s="1"/>
  <c r="E272" i="15" s="1"/>
  <c r="E324" i="15" s="1"/>
  <c r="E376" i="15" s="1"/>
  <c r="E428" i="15" s="1"/>
  <c r="E480" i="15" s="1"/>
  <c r="E532" i="15" s="1"/>
  <c r="E114" i="15"/>
  <c r="E166" i="15" s="1"/>
  <c r="E218" i="15" s="1"/>
  <c r="E270" i="15" s="1"/>
  <c r="E322" i="15" s="1"/>
  <c r="E374" i="15" s="1"/>
  <c r="E426" i="15" s="1"/>
  <c r="E478" i="15" s="1"/>
  <c r="E530" i="15" s="1"/>
  <c r="G111" i="15"/>
  <c r="G163" i="15" s="1"/>
  <c r="G215" i="15" s="1"/>
  <c r="G267" i="15" s="1"/>
  <c r="G319" i="15" s="1"/>
  <c r="G371" i="15" s="1"/>
  <c r="G423" i="15" s="1"/>
  <c r="G475" i="15" s="1"/>
  <c r="G527" i="15" s="1"/>
  <c r="E111" i="15"/>
  <c r="E163" i="15" s="1"/>
  <c r="E215" i="15" s="1"/>
  <c r="E267" i="15" s="1"/>
  <c r="E319" i="15" s="1"/>
  <c r="E371" i="15" s="1"/>
  <c r="E423" i="15" s="1"/>
  <c r="E475" i="15" s="1"/>
  <c r="E527" i="15" s="1"/>
  <c r="I109" i="15"/>
  <c r="H109" i="15"/>
  <c r="G109" i="15"/>
  <c r="F109" i="15"/>
  <c r="E109" i="15"/>
  <c r="I106" i="15"/>
  <c r="I158" i="15" s="1"/>
  <c r="I210" i="15" s="1"/>
  <c r="I262" i="15" s="1"/>
  <c r="I314" i="15" s="1"/>
  <c r="I366" i="15" s="1"/>
  <c r="I418" i="15" s="1"/>
  <c r="I470" i="15" s="1"/>
  <c r="I522" i="15" s="1"/>
  <c r="H106" i="15"/>
  <c r="H158" i="15" s="1"/>
  <c r="H210" i="15" s="1"/>
  <c r="H262" i="15" s="1"/>
  <c r="H314" i="15" s="1"/>
  <c r="H366" i="15" s="1"/>
  <c r="H418" i="15" s="1"/>
  <c r="H470" i="15" s="1"/>
  <c r="H522" i="15" s="1"/>
  <c r="G106" i="15"/>
  <c r="G158" i="15" s="1"/>
  <c r="G210" i="15" s="1"/>
  <c r="G262" i="15" s="1"/>
  <c r="G314" i="15" s="1"/>
  <c r="G366" i="15" s="1"/>
  <c r="G418" i="15" s="1"/>
  <c r="G470" i="15" s="1"/>
  <c r="G522" i="15" s="1"/>
  <c r="F106" i="15"/>
  <c r="F158" i="15" s="1"/>
  <c r="F210" i="15" s="1"/>
  <c r="F262" i="15" s="1"/>
  <c r="F314" i="15" s="1"/>
  <c r="F366" i="15" s="1"/>
  <c r="F418" i="15" s="1"/>
  <c r="F470" i="15" s="1"/>
  <c r="F522" i="15" s="1"/>
  <c r="E106" i="15"/>
  <c r="E158" i="15" s="1"/>
  <c r="E210" i="15" s="1"/>
  <c r="E262" i="15" s="1"/>
  <c r="E314" i="15" s="1"/>
  <c r="E366" i="15" s="1"/>
  <c r="E418" i="15" s="1"/>
  <c r="E470" i="15" s="1"/>
  <c r="E522" i="15" s="1"/>
  <c r="I105" i="15"/>
  <c r="I157" i="15" s="1"/>
  <c r="I209" i="15" s="1"/>
  <c r="I261" i="15" s="1"/>
  <c r="I313" i="15" s="1"/>
  <c r="I365" i="15" s="1"/>
  <c r="I417" i="15" s="1"/>
  <c r="I469" i="15" s="1"/>
  <c r="I521" i="15" s="1"/>
  <c r="H105" i="15"/>
  <c r="H157" i="15" s="1"/>
  <c r="H209" i="15" s="1"/>
  <c r="H261" i="15" s="1"/>
  <c r="H313" i="15" s="1"/>
  <c r="H365" i="15" s="1"/>
  <c r="H417" i="15" s="1"/>
  <c r="H469" i="15" s="1"/>
  <c r="H521" i="15" s="1"/>
  <c r="F105" i="15"/>
  <c r="E105" i="15"/>
  <c r="E157" i="15" s="1"/>
  <c r="E209" i="15" s="1"/>
  <c r="E261" i="15" s="1"/>
  <c r="E313" i="15" s="1"/>
  <c r="E365" i="15" s="1"/>
  <c r="E417" i="15" s="1"/>
  <c r="E469" i="15" s="1"/>
  <c r="E521" i="15" s="1"/>
  <c r="I102" i="15"/>
  <c r="H102" i="15"/>
  <c r="G102" i="15"/>
  <c r="F102" i="15"/>
  <c r="E102" i="15"/>
  <c r="D102" i="15"/>
  <c r="I96" i="15"/>
  <c r="I148" i="15" s="1"/>
  <c r="I200" i="15" s="1"/>
  <c r="I252" i="15" s="1"/>
  <c r="I304" i="15" s="1"/>
  <c r="I356" i="15" s="1"/>
  <c r="I408" i="15" s="1"/>
  <c r="I460" i="15" s="1"/>
  <c r="I512" i="15" s="1"/>
  <c r="H96" i="15"/>
  <c r="H148" i="15" s="1"/>
  <c r="H200" i="15" s="1"/>
  <c r="H252" i="15" s="1"/>
  <c r="H304" i="15" s="1"/>
  <c r="H356" i="15" s="1"/>
  <c r="H408" i="15" s="1"/>
  <c r="H460" i="15" s="1"/>
  <c r="H512" i="15" s="1"/>
  <c r="G96" i="15"/>
  <c r="G148" i="15" s="1"/>
  <c r="G200" i="15" s="1"/>
  <c r="G252" i="15" s="1"/>
  <c r="G304" i="15" s="1"/>
  <c r="G356" i="15" s="1"/>
  <c r="G408" i="15" s="1"/>
  <c r="G460" i="15" s="1"/>
  <c r="G512" i="15" s="1"/>
  <c r="F96" i="15"/>
  <c r="F148" i="15" s="1"/>
  <c r="F200" i="15" s="1"/>
  <c r="F252" i="15" s="1"/>
  <c r="F304" i="15" s="1"/>
  <c r="F356" i="15" s="1"/>
  <c r="F408" i="15" s="1"/>
  <c r="F460" i="15" s="1"/>
  <c r="F512" i="15" s="1"/>
  <c r="E96" i="15"/>
  <c r="E148" i="15" s="1"/>
  <c r="E200" i="15" s="1"/>
  <c r="E252" i="15" s="1"/>
  <c r="E304" i="15" s="1"/>
  <c r="E356" i="15" s="1"/>
  <c r="E408" i="15" s="1"/>
  <c r="E460" i="15" s="1"/>
  <c r="E512" i="15" s="1"/>
  <c r="I95" i="15"/>
  <c r="I147" i="15" s="1"/>
  <c r="I199" i="15" s="1"/>
  <c r="I251" i="15" s="1"/>
  <c r="I303" i="15" s="1"/>
  <c r="I355" i="15" s="1"/>
  <c r="I407" i="15" s="1"/>
  <c r="I459" i="15" s="1"/>
  <c r="I511" i="15" s="1"/>
  <c r="H95" i="15"/>
  <c r="H147" i="15" s="1"/>
  <c r="H199" i="15" s="1"/>
  <c r="H251" i="15" s="1"/>
  <c r="H303" i="15" s="1"/>
  <c r="H355" i="15" s="1"/>
  <c r="H407" i="15" s="1"/>
  <c r="H459" i="15" s="1"/>
  <c r="H511" i="15" s="1"/>
  <c r="G95" i="15"/>
  <c r="G147" i="15" s="1"/>
  <c r="G199" i="15" s="1"/>
  <c r="G251" i="15" s="1"/>
  <c r="G303" i="15" s="1"/>
  <c r="G355" i="15" s="1"/>
  <c r="G407" i="15" s="1"/>
  <c r="G459" i="15" s="1"/>
  <c r="G511" i="15" s="1"/>
  <c r="F95" i="15"/>
  <c r="F147" i="15" s="1"/>
  <c r="F199" i="15" s="1"/>
  <c r="F251" i="15" s="1"/>
  <c r="F303" i="15" s="1"/>
  <c r="F355" i="15" s="1"/>
  <c r="F407" i="15" s="1"/>
  <c r="F459" i="15" s="1"/>
  <c r="F511" i="15" s="1"/>
  <c r="E95" i="15"/>
  <c r="E147" i="15" s="1"/>
  <c r="E199" i="15" s="1"/>
  <c r="E251" i="15" s="1"/>
  <c r="E303" i="15" s="1"/>
  <c r="E355" i="15" s="1"/>
  <c r="E407" i="15" s="1"/>
  <c r="E459" i="15" s="1"/>
  <c r="E511" i="15" s="1"/>
  <c r="E94" i="15"/>
  <c r="E146" i="15" s="1"/>
  <c r="E198" i="15" s="1"/>
  <c r="E250" i="15" s="1"/>
  <c r="E302" i="15" s="1"/>
  <c r="E354" i="15" s="1"/>
  <c r="E406" i="15" s="1"/>
  <c r="E458" i="15" s="1"/>
  <c r="E510" i="15" s="1"/>
  <c r="E92" i="15"/>
  <c r="E144" i="15" s="1"/>
  <c r="E196" i="15" s="1"/>
  <c r="E248" i="15" s="1"/>
  <c r="E300" i="15" s="1"/>
  <c r="E352" i="15" s="1"/>
  <c r="E404" i="15" s="1"/>
  <c r="E456" i="15" s="1"/>
  <c r="E508" i="15" s="1"/>
  <c r="E90" i="15"/>
  <c r="E142" i="15" s="1"/>
  <c r="E194" i="15" s="1"/>
  <c r="E246" i="15" s="1"/>
  <c r="E298" i="15" s="1"/>
  <c r="E350" i="15" s="1"/>
  <c r="E402" i="15" s="1"/>
  <c r="E454" i="15" s="1"/>
  <c r="E506" i="15" s="1"/>
  <c r="E88" i="15"/>
  <c r="E140" i="15" s="1"/>
  <c r="E192" i="15" s="1"/>
  <c r="E244" i="15" s="1"/>
  <c r="E296" i="15" s="1"/>
  <c r="E348" i="15" s="1"/>
  <c r="E400" i="15" s="1"/>
  <c r="E452" i="15" s="1"/>
  <c r="E504" i="15" s="1"/>
  <c r="I85" i="15"/>
  <c r="I137" i="15" s="1"/>
  <c r="I189" i="15" s="1"/>
  <c r="I241" i="15" s="1"/>
  <c r="I293" i="15" s="1"/>
  <c r="I345" i="15" s="1"/>
  <c r="I397" i="15" s="1"/>
  <c r="I449" i="15" s="1"/>
  <c r="I501" i="15" s="1"/>
  <c r="H85" i="15"/>
  <c r="H137" i="15" s="1"/>
  <c r="H189" i="15" s="1"/>
  <c r="H241" i="15" s="1"/>
  <c r="H293" i="15" s="1"/>
  <c r="H345" i="15" s="1"/>
  <c r="H397" i="15" s="1"/>
  <c r="H449" i="15" s="1"/>
  <c r="H501" i="15" s="1"/>
  <c r="G85" i="15"/>
  <c r="G137" i="15" s="1"/>
  <c r="G189" i="15" s="1"/>
  <c r="G241" i="15" s="1"/>
  <c r="G293" i="15" s="1"/>
  <c r="G345" i="15" s="1"/>
  <c r="G397" i="15" s="1"/>
  <c r="G449" i="15" s="1"/>
  <c r="G501" i="15" s="1"/>
  <c r="E85" i="15"/>
  <c r="G84" i="15"/>
  <c r="G136" i="15" s="1"/>
  <c r="G188" i="15" s="1"/>
  <c r="G240" i="15" s="1"/>
  <c r="G292" i="15" s="1"/>
  <c r="G344" i="15" s="1"/>
  <c r="G396" i="15" s="1"/>
  <c r="G448" i="15" s="1"/>
  <c r="G500" i="15" s="1"/>
  <c r="E84" i="15"/>
  <c r="E136" i="15" s="1"/>
  <c r="E188" i="15" s="1"/>
  <c r="E240" i="15" s="1"/>
  <c r="E292" i="15" s="1"/>
  <c r="E344" i="15" s="1"/>
  <c r="E396" i="15" s="1"/>
  <c r="E448" i="15" s="1"/>
  <c r="E500" i="15" s="1"/>
  <c r="I83" i="15"/>
  <c r="H83" i="15"/>
  <c r="G83" i="15"/>
  <c r="F83" i="15"/>
  <c r="E83" i="15"/>
  <c r="I80" i="15"/>
  <c r="I132" i="15" s="1"/>
  <c r="I184" i="15" s="1"/>
  <c r="I236" i="15" s="1"/>
  <c r="I288" i="15" s="1"/>
  <c r="I340" i="15" s="1"/>
  <c r="I392" i="15" s="1"/>
  <c r="I444" i="15" s="1"/>
  <c r="I496" i="15" s="1"/>
  <c r="H80" i="15"/>
  <c r="H132" i="15" s="1"/>
  <c r="H184" i="15" s="1"/>
  <c r="H236" i="15" s="1"/>
  <c r="H288" i="15" s="1"/>
  <c r="H340" i="15" s="1"/>
  <c r="H392" i="15" s="1"/>
  <c r="H444" i="15" s="1"/>
  <c r="H496" i="15" s="1"/>
  <c r="G80" i="15"/>
  <c r="G132" i="15" s="1"/>
  <c r="G184" i="15" s="1"/>
  <c r="G236" i="15" s="1"/>
  <c r="G288" i="15" s="1"/>
  <c r="G340" i="15" s="1"/>
  <c r="G392" i="15" s="1"/>
  <c r="G444" i="15" s="1"/>
  <c r="G496" i="15" s="1"/>
  <c r="F80" i="15"/>
  <c r="F132" i="15" s="1"/>
  <c r="F184" i="15" s="1"/>
  <c r="F236" i="15" s="1"/>
  <c r="F288" i="15" s="1"/>
  <c r="F340" i="15" s="1"/>
  <c r="F392" i="15" s="1"/>
  <c r="F444" i="15" s="1"/>
  <c r="F496" i="15" s="1"/>
  <c r="E80" i="15"/>
  <c r="E132" i="15" s="1"/>
  <c r="E184" i="15" s="1"/>
  <c r="E236" i="15" s="1"/>
  <c r="E288" i="15" s="1"/>
  <c r="E340" i="15" s="1"/>
  <c r="E392" i="15" s="1"/>
  <c r="E444" i="15" s="1"/>
  <c r="E496" i="15" s="1"/>
  <c r="H79" i="15"/>
  <c r="H131" i="15" s="1"/>
  <c r="H183" i="15" s="1"/>
  <c r="H235" i="15" s="1"/>
  <c r="H287" i="15" s="1"/>
  <c r="H339" i="15" s="1"/>
  <c r="H391" i="15" s="1"/>
  <c r="H443" i="15" s="1"/>
  <c r="H495" i="15" s="1"/>
  <c r="G79" i="15"/>
  <c r="G131" i="15" s="1"/>
  <c r="G183" i="15" s="1"/>
  <c r="G235" i="15" s="1"/>
  <c r="G287" i="15" s="1"/>
  <c r="G339" i="15" s="1"/>
  <c r="G391" i="15" s="1"/>
  <c r="G443" i="15" s="1"/>
  <c r="G495" i="15" s="1"/>
  <c r="F79" i="15"/>
  <c r="F131" i="15" s="1"/>
  <c r="F183" i="15" s="1"/>
  <c r="F235" i="15" s="1"/>
  <c r="F287" i="15" s="1"/>
  <c r="F339" i="15" s="1"/>
  <c r="F391" i="15" s="1"/>
  <c r="F443" i="15" s="1"/>
  <c r="F495" i="15" s="1"/>
  <c r="E79" i="15"/>
  <c r="E131" i="15" s="1"/>
  <c r="E183" i="15" s="1"/>
  <c r="E235" i="15" s="1"/>
  <c r="E287" i="15" s="1"/>
  <c r="E339" i="15" s="1"/>
  <c r="E391" i="15" s="1"/>
  <c r="E443" i="15" s="1"/>
  <c r="E495" i="15" s="1"/>
  <c r="I76" i="15"/>
  <c r="H76" i="15"/>
  <c r="G76" i="15"/>
  <c r="F76" i="15"/>
  <c r="E76" i="15"/>
  <c r="D76" i="15"/>
  <c r="F70" i="15"/>
  <c r="G68" i="15"/>
  <c r="G120" i="15" s="1"/>
  <c r="G172" i="15" s="1"/>
  <c r="G224" i="15" s="1"/>
  <c r="G276" i="15" s="1"/>
  <c r="G328" i="15" s="1"/>
  <c r="G380" i="15" s="1"/>
  <c r="G432" i="15" s="1"/>
  <c r="G484" i="15" s="1"/>
  <c r="G536" i="15" s="1"/>
  <c r="F68" i="15"/>
  <c r="F66" i="15"/>
  <c r="G66" i="15" s="1"/>
  <c r="F64" i="15"/>
  <c r="G64" i="15" s="1"/>
  <c r="F62" i="15"/>
  <c r="F114" i="15" s="1"/>
  <c r="F166" i="15" s="1"/>
  <c r="F218" i="15" s="1"/>
  <c r="F270" i="15" s="1"/>
  <c r="F322" i="15" s="1"/>
  <c r="F374" i="15" s="1"/>
  <c r="F426" i="15" s="1"/>
  <c r="F478" i="15" s="1"/>
  <c r="F530" i="15" s="1"/>
  <c r="I59" i="15"/>
  <c r="I111" i="15" s="1"/>
  <c r="I163" i="15" s="1"/>
  <c r="I215" i="15" s="1"/>
  <c r="I267" i="15" s="1"/>
  <c r="I319" i="15" s="1"/>
  <c r="I371" i="15" s="1"/>
  <c r="I423" i="15" s="1"/>
  <c r="I475" i="15" s="1"/>
  <c r="I527" i="15" s="1"/>
  <c r="H59" i="15"/>
  <c r="H111" i="15" s="1"/>
  <c r="H163" i="15" s="1"/>
  <c r="H215" i="15" s="1"/>
  <c r="H267" i="15" s="1"/>
  <c r="H319" i="15" s="1"/>
  <c r="H371" i="15" s="1"/>
  <c r="H423" i="15" s="1"/>
  <c r="H475" i="15" s="1"/>
  <c r="H527" i="15" s="1"/>
  <c r="F59" i="15"/>
  <c r="F111" i="15" s="1"/>
  <c r="F163" i="15" s="1"/>
  <c r="F215" i="15" s="1"/>
  <c r="F267" i="15" s="1"/>
  <c r="F319" i="15" s="1"/>
  <c r="F371" i="15" s="1"/>
  <c r="F423" i="15" s="1"/>
  <c r="F475" i="15" s="1"/>
  <c r="F527" i="15" s="1"/>
  <c r="G53" i="15"/>
  <c r="G105" i="15" s="1"/>
  <c r="G157" i="15" s="1"/>
  <c r="G209" i="15" s="1"/>
  <c r="G261" i="15" s="1"/>
  <c r="G313" i="15" s="1"/>
  <c r="G365" i="15" s="1"/>
  <c r="G417" i="15" s="1"/>
  <c r="G469" i="15" s="1"/>
  <c r="G521" i="15" s="1"/>
  <c r="D50" i="15"/>
  <c r="I49" i="15"/>
  <c r="I101" i="15" s="1"/>
  <c r="I153" i="15" s="1"/>
  <c r="I205" i="15" s="1"/>
  <c r="I257" i="15" s="1"/>
  <c r="I309" i="15" s="1"/>
  <c r="I361" i="15" s="1"/>
  <c r="I413" i="15" s="1"/>
  <c r="I465" i="15" s="1"/>
  <c r="I517" i="15" s="1"/>
  <c r="H49" i="15"/>
  <c r="H101" i="15" s="1"/>
  <c r="H153" i="15" s="1"/>
  <c r="H205" i="15" s="1"/>
  <c r="H257" i="15" s="1"/>
  <c r="H309" i="15" s="1"/>
  <c r="H361" i="15" s="1"/>
  <c r="H413" i="15" s="1"/>
  <c r="H465" i="15" s="1"/>
  <c r="H517" i="15" s="1"/>
  <c r="G49" i="15"/>
  <c r="G101" i="15" s="1"/>
  <c r="G153" i="15" s="1"/>
  <c r="G205" i="15" s="1"/>
  <c r="G257" i="15" s="1"/>
  <c r="G309" i="15" s="1"/>
  <c r="G361" i="15" s="1"/>
  <c r="G413" i="15" s="1"/>
  <c r="G465" i="15" s="1"/>
  <c r="G517" i="15" s="1"/>
  <c r="F49" i="15"/>
  <c r="F101" i="15" s="1"/>
  <c r="F153" i="15" s="1"/>
  <c r="F205" i="15" s="1"/>
  <c r="F257" i="15" s="1"/>
  <c r="F309" i="15" s="1"/>
  <c r="F361" i="15" s="1"/>
  <c r="F413" i="15" s="1"/>
  <c r="F465" i="15" s="1"/>
  <c r="F517" i="15" s="1"/>
  <c r="E49" i="15"/>
  <c r="E101" i="15" s="1"/>
  <c r="E153" i="15" s="1"/>
  <c r="E205" i="15" s="1"/>
  <c r="E257" i="15" s="1"/>
  <c r="E309" i="15" s="1"/>
  <c r="E361" i="15" s="1"/>
  <c r="E413" i="15" s="1"/>
  <c r="E465" i="15" s="1"/>
  <c r="E517" i="15" s="1"/>
  <c r="I48" i="15"/>
  <c r="I63" i="15" s="1"/>
  <c r="I115" i="15" s="1"/>
  <c r="I167" i="15" s="1"/>
  <c r="I219" i="15" s="1"/>
  <c r="I271" i="15" s="1"/>
  <c r="I323" i="15" s="1"/>
  <c r="I375" i="15" s="1"/>
  <c r="I427" i="15" s="1"/>
  <c r="I479" i="15" s="1"/>
  <c r="I531" i="15" s="1"/>
  <c r="H48" i="15"/>
  <c r="H63" i="15" s="1"/>
  <c r="H115" i="15" s="1"/>
  <c r="H167" i="15" s="1"/>
  <c r="H219" i="15" s="1"/>
  <c r="H271" i="15" s="1"/>
  <c r="H323" i="15" s="1"/>
  <c r="H375" i="15" s="1"/>
  <c r="H427" i="15" s="1"/>
  <c r="H479" i="15" s="1"/>
  <c r="H531" i="15" s="1"/>
  <c r="G48" i="15"/>
  <c r="G100" i="15" s="1"/>
  <c r="G152" i="15" s="1"/>
  <c r="G204" i="15" s="1"/>
  <c r="G256" i="15" s="1"/>
  <c r="G308" i="15" s="1"/>
  <c r="G360" i="15" s="1"/>
  <c r="G412" i="15" s="1"/>
  <c r="G464" i="15" s="1"/>
  <c r="G516" i="15" s="1"/>
  <c r="F48" i="15"/>
  <c r="F100" i="15" s="1"/>
  <c r="F152" i="15" s="1"/>
  <c r="F204" i="15" s="1"/>
  <c r="F256" i="15" s="1"/>
  <c r="F308" i="15" s="1"/>
  <c r="F360" i="15" s="1"/>
  <c r="F412" i="15" s="1"/>
  <c r="F464" i="15" s="1"/>
  <c r="F516" i="15" s="1"/>
  <c r="E48" i="15"/>
  <c r="E69" i="15" s="1"/>
  <c r="E121" i="15" s="1"/>
  <c r="E173" i="15" s="1"/>
  <c r="E225" i="15" s="1"/>
  <c r="E277" i="15" s="1"/>
  <c r="E329" i="15" s="1"/>
  <c r="E381" i="15" s="1"/>
  <c r="E433" i="15" s="1"/>
  <c r="E485" i="15" s="1"/>
  <c r="E537" i="15" s="1"/>
  <c r="I47" i="15"/>
  <c r="I99" i="15" s="1"/>
  <c r="I151" i="15" s="1"/>
  <c r="I203" i="15" s="1"/>
  <c r="I255" i="15" s="1"/>
  <c r="I307" i="15" s="1"/>
  <c r="I359" i="15" s="1"/>
  <c r="I411" i="15" s="1"/>
  <c r="I463" i="15" s="1"/>
  <c r="I515" i="15" s="1"/>
  <c r="H47" i="15"/>
  <c r="H99" i="15" s="1"/>
  <c r="H151" i="15" s="1"/>
  <c r="H203" i="15" s="1"/>
  <c r="H255" i="15" s="1"/>
  <c r="H307" i="15" s="1"/>
  <c r="H359" i="15" s="1"/>
  <c r="H411" i="15" s="1"/>
  <c r="H463" i="15" s="1"/>
  <c r="H515" i="15" s="1"/>
  <c r="G47" i="15"/>
  <c r="G99" i="15" s="1"/>
  <c r="G151" i="15" s="1"/>
  <c r="G203" i="15" s="1"/>
  <c r="G255" i="15" s="1"/>
  <c r="G307" i="15" s="1"/>
  <c r="G359" i="15" s="1"/>
  <c r="G411" i="15" s="1"/>
  <c r="G463" i="15" s="1"/>
  <c r="G515" i="15" s="1"/>
  <c r="F47" i="15"/>
  <c r="F99" i="15" s="1"/>
  <c r="F151" i="15" s="1"/>
  <c r="F203" i="15" s="1"/>
  <c r="F255" i="15" s="1"/>
  <c r="F307" i="15" s="1"/>
  <c r="F359" i="15" s="1"/>
  <c r="F411" i="15" s="1"/>
  <c r="F463" i="15" s="1"/>
  <c r="F515" i="15" s="1"/>
  <c r="E47" i="15"/>
  <c r="E99" i="15" s="1"/>
  <c r="E151" i="15" s="1"/>
  <c r="E203" i="15" s="1"/>
  <c r="E255" i="15" s="1"/>
  <c r="E307" i="15" s="1"/>
  <c r="E359" i="15" s="1"/>
  <c r="E411" i="15" s="1"/>
  <c r="E463" i="15" s="1"/>
  <c r="E515" i="15" s="1"/>
  <c r="I46" i="15"/>
  <c r="H46" i="15"/>
  <c r="G46" i="15"/>
  <c r="F46" i="15"/>
  <c r="E46" i="15"/>
  <c r="I45" i="15"/>
  <c r="H45" i="15"/>
  <c r="G45" i="15"/>
  <c r="F45" i="15"/>
  <c r="C45" i="15"/>
  <c r="C71" i="15" s="1"/>
  <c r="C97" i="15" s="1"/>
  <c r="C123" i="15" s="1"/>
  <c r="C149" i="15" s="1"/>
  <c r="C175" i="15" s="1"/>
  <c r="C201" i="15" s="1"/>
  <c r="C227" i="15" s="1"/>
  <c r="C253" i="15" s="1"/>
  <c r="C279" i="15" s="1"/>
  <c r="C305" i="15" s="1"/>
  <c r="C331" i="15" s="1"/>
  <c r="C357" i="15" s="1"/>
  <c r="C383" i="15" s="1"/>
  <c r="C409" i="15" s="1"/>
  <c r="C435" i="15" s="1"/>
  <c r="C461" i="15" s="1"/>
  <c r="C487" i="15" s="1"/>
  <c r="C513" i="15" s="1"/>
  <c r="C539" i="15" s="1"/>
  <c r="C565" i="15" s="1"/>
  <c r="C591" i="15" s="1"/>
  <c r="C617" i="15" s="1"/>
  <c r="C643" i="15" s="1"/>
  <c r="C669" i="15" s="1"/>
  <c r="C695" i="15" s="1"/>
  <c r="C721" i="15" s="1"/>
  <c r="C747" i="15" s="1"/>
  <c r="C773" i="15" s="1"/>
  <c r="F42" i="15"/>
  <c r="G42" i="15" s="1"/>
  <c r="F40" i="15"/>
  <c r="F92" i="15" s="1"/>
  <c r="F144" i="15" s="1"/>
  <c r="F196" i="15" s="1"/>
  <c r="F248" i="15" s="1"/>
  <c r="F300" i="15" s="1"/>
  <c r="F352" i="15" s="1"/>
  <c r="F404" i="15" s="1"/>
  <c r="F456" i="15" s="1"/>
  <c r="F508" i="15" s="1"/>
  <c r="F38" i="15"/>
  <c r="F90" i="15" s="1"/>
  <c r="F142" i="15" s="1"/>
  <c r="F194" i="15" s="1"/>
  <c r="F246" i="15" s="1"/>
  <c r="F298" i="15" s="1"/>
  <c r="F350" i="15" s="1"/>
  <c r="F402" i="15" s="1"/>
  <c r="F454" i="15" s="1"/>
  <c r="F506" i="15" s="1"/>
  <c r="F36" i="15"/>
  <c r="G36" i="15" s="1"/>
  <c r="F33" i="15"/>
  <c r="F85" i="15" s="1"/>
  <c r="F137" i="15" s="1"/>
  <c r="F189" i="15" s="1"/>
  <c r="F241" i="15" s="1"/>
  <c r="F293" i="15" s="1"/>
  <c r="F345" i="15" s="1"/>
  <c r="F397" i="15" s="1"/>
  <c r="F449" i="15" s="1"/>
  <c r="F501" i="15" s="1"/>
  <c r="H32" i="15"/>
  <c r="H84" i="15" s="1"/>
  <c r="H136" i="15" s="1"/>
  <c r="H188" i="15" s="1"/>
  <c r="H240" i="15" s="1"/>
  <c r="H292" i="15" s="1"/>
  <c r="H344" i="15" s="1"/>
  <c r="H396" i="15" s="1"/>
  <c r="H448" i="15" s="1"/>
  <c r="H500" i="15" s="1"/>
  <c r="F32" i="15"/>
  <c r="F84" i="15" s="1"/>
  <c r="F136" i="15" s="1"/>
  <c r="F188" i="15" s="1"/>
  <c r="F240" i="15" s="1"/>
  <c r="F292" i="15" s="1"/>
  <c r="F344" i="15" s="1"/>
  <c r="F396" i="15" s="1"/>
  <c r="F448" i="15" s="1"/>
  <c r="F500" i="15" s="1"/>
  <c r="I27" i="15"/>
  <c r="I79" i="15" s="1"/>
  <c r="I131" i="15" s="1"/>
  <c r="I183" i="15" s="1"/>
  <c r="I235" i="15" s="1"/>
  <c r="I287" i="15" s="1"/>
  <c r="I339" i="15" s="1"/>
  <c r="I391" i="15" s="1"/>
  <c r="I443" i="15" s="1"/>
  <c r="I495" i="15" s="1"/>
  <c r="D24" i="15"/>
  <c r="I23" i="15"/>
  <c r="I75" i="15" s="1"/>
  <c r="I127" i="15" s="1"/>
  <c r="I179" i="15" s="1"/>
  <c r="I231" i="15" s="1"/>
  <c r="I283" i="15" s="1"/>
  <c r="I335" i="15" s="1"/>
  <c r="I387" i="15" s="1"/>
  <c r="I439" i="15" s="1"/>
  <c r="I491" i="15" s="1"/>
  <c r="H23" i="15"/>
  <c r="H75" i="15" s="1"/>
  <c r="H127" i="15" s="1"/>
  <c r="H179" i="15" s="1"/>
  <c r="H231" i="15" s="1"/>
  <c r="H283" i="15" s="1"/>
  <c r="H335" i="15" s="1"/>
  <c r="H387" i="15" s="1"/>
  <c r="H439" i="15" s="1"/>
  <c r="H491" i="15" s="1"/>
  <c r="G23" i="15"/>
  <c r="G75" i="15" s="1"/>
  <c r="G127" i="15" s="1"/>
  <c r="G179" i="15" s="1"/>
  <c r="G231" i="15" s="1"/>
  <c r="G283" i="15" s="1"/>
  <c r="G335" i="15" s="1"/>
  <c r="G387" i="15" s="1"/>
  <c r="G439" i="15" s="1"/>
  <c r="G491" i="15" s="1"/>
  <c r="F23" i="15"/>
  <c r="F75" i="15" s="1"/>
  <c r="F127" i="15" s="1"/>
  <c r="F179" i="15" s="1"/>
  <c r="F231" i="15" s="1"/>
  <c r="F283" i="15" s="1"/>
  <c r="F335" i="15" s="1"/>
  <c r="F387" i="15" s="1"/>
  <c r="F439" i="15" s="1"/>
  <c r="F491" i="15" s="1"/>
  <c r="E23" i="15"/>
  <c r="E75" i="15" s="1"/>
  <c r="E127" i="15" s="1"/>
  <c r="E179" i="15" s="1"/>
  <c r="E231" i="15" s="1"/>
  <c r="E283" i="15" s="1"/>
  <c r="E335" i="15" s="1"/>
  <c r="E387" i="15" s="1"/>
  <c r="E439" i="15" s="1"/>
  <c r="E491" i="15" s="1"/>
  <c r="I22" i="15"/>
  <c r="I35" i="15" s="1"/>
  <c r="I87" i="15" s="1"/>
  <c r="I139" i="15" s="1"/>
  <c r="I191" i="15" s="1"/>
  <c r="I243" i="15" s="1"/>
  <c r="I295" i="15" s="1"/>
  <c r="I347" i="15" s="1"/>
  <c r="I399" i="15" s="1"/>
  <c r="I451" i="15" s="1"/>
  <c r="I503" i="15" s="1"/>
  <c r="H22" i="15"/>
  <c r="H37" i="15" s="1"/>
  <c r="H89" i="15" s="1"/>
  <c r="H141" i="15" s="1"/>
  <c r="H193" i="15" s="1"/>
  <c r="H245" i="15" s="1"/>
  <c r="H297" i="15" s="1"/>
  <c r="H349" i="15" s="1"/>
  <c r="H401" i="15" s="1"/>
  <c r="H453" i="15" s="1"/>
  <c r="H505" i="15" s="1"/>
  <c r="G22" i="15"/>
  <c r="G35" i="15" s="1"/>
  <c r="G87" i="15" s="1"/>
  <c r="G139" i="15" s="1"/>
  <c r="G191" i="15" s="1"/>
  <c r="G243" i="15" s="1"/>
  <c r="G295" i="15" s="1"/>
  <c r="G347" i="15" s="1"/>
  <c r="G399" i="15" s="1"/>
  <c r="G451" i="15" s="1"/>
  <c r="G503" i="15" s="1"/>
  <c r="F22" i="15"/>
  <c r="F37" i="15" s="1"/>
  <c r="F89" i="15" s="1"/>
  <c r="F141" i="15" s="1"/>
  <c r="F193" i="15" s="1"/>
  <c r="F245" i="15" s="1"/>
  <c r="F297" i="15" s="1"/>
  <c r="F349" i="15" s="1"/>
  <c r="F401" i="15" s="1"/>
  <c r="F453" i="15" s="1"/>
  <c r="F505" i="15" s="1"/>
  <c r="E22" i="15"/>
  <c r="E74" i="15" s="1"/>
  <c r="E126" i="15" s="1"/>
  <c r="E178" i="15" s="1"/>
  <c r="E230" i="15" s="1"/>
  <c r="E282" i="15" s="1"/>
  <c r="E334" i="15" s="1"/>
  <c r="E386" i="15" s="1"/>
  <c r="E438" i="15" s="1"/>
  <c r="E490" i="15" s="1"/>
  <c r="I21" i="15"/>
  <c r="I73" i="15" s="1"/>
  <c r="I125" i="15" s="1"/>
  <c r="I177" i="15" s="1"/>
  <c r="I229" i="15" s="1"/>
  <c r="I281" i="15" s="1"/>
  <c r="I333" i="15" s="1"/>
  <c r="I385" i="15" s="1"/>
  <c r="I437" i="15" s="1"/>
  <c r="I489" i="15" s="1"/>
  <c r="H21" i="15"/>
  <c r="H73" i="15" s="1"/>
  <c r="H125" i="15" s="1"/>
  <c r="H177" i="15" s="1"/>
  <c r="H229" i="15" s="1"/>
  <c r="H281" i="15" s="1"/>
  <c r="H333" i="15" s="1"/>
  <c r="H385" i="15" s="1"/>
  <c r="H437" i="15" s="1"/>
  <c r="H489" i="15" s="1"/>
  <c r="G21" i="15"/>
  <c r="G73" i="15" s="1"/>
  <c r="G125" i="15" s="1"/>
  <c r="G177" i="15" s="1"/>
  <c r="G229" i="15" s="1"/>
  <c r="G281" i="15" s="1"/>
  <c r="G333" i="15" s="1"/>
  <c r="G385" i="15" s="1"/>
  <c r="G437" i="15" s="1"/>
  <c r="G489" i="15" s="1"/>
  <c r="F21" i="15"/>
  <c r="F73" i="15" s="1"/>
  <c r="F125" i="15" s="1"/>
  <c r="F177" i="15" s="1"/>
  <c r="F229" i="15" s="1"/>
  <c r="F281" i="15" s="1"/>
  <c r="F333" i="15" s="1"/>
  <c r="F385" i="15" s="1"/>
  <c r="F437" i="15" s="1"/>
  <c r="F489" i="15" s="1"/>
  <c r="E21" i="15"/>
  <c r="E73" i="15" s="1"/>
  <c r="E125" i="15" s="1"/>
  <c r="E177" i="15" s="1"/>
  <c r="E229" i="15" s="1"/>
  <c r="E281" i="15" s="1"/>
  <c r="E333" i="15" s="1"/>
  <c r="E385" i="15" s="1"/>
  <c r="E437" i="15" s="1"/>
  <c r="E489" i="15" s="1"/>
  <c r="I16" i="15"/>
  <c r="H16" i="15"/>
  <c r="G16" i="15"/>
  <c r="F16" i="15"/>
  <c r="E16" i="15"/>
  <c r="I15" i="15"/>
  <c r="H15" i="15"/>
  <c r="G15" i="15"/>
  <c r="F15" i="15"/>
  <c r="E15" i="15"/>
  <c r="I10" i="9"/>
  <c r="H10" i="9"/>
  <c r="G10" i="9"/>
  <c r="N10" i="9" s="1"/>
  <c r="E10" i="9"/>
  <c r="D10" i="9"/>
  <c r="C10" i="9"/>
  <c r="B10" i="9"/>
  <c r="N9" i="9"/>
  <c r="M9" i="9"/>
  <c r="L9" i="9"/>
  <c r="K9" i="9"/>
  <c r="I9" i="9"/>
  <c r="H9" i="9"/>
  <c r="G9" i="9"/>
  <c r="J9" i="9" s="1"/>
  <c r="N8" i="9"/>
  <c r="M8" i="9"/>
  <c r="L8" i="9"/>
  <c r="K8" i="9"/>
  <c r="I8" i="9"/>
  <c r="H8" i="9"/>
  <c r="G8" i="9"/>
  <c r="J8" i="9" s="1"/>
  <c r="N7" i="9"/>
  <c r="M7" i="9"/>
  <c r="L7" i="9"/>
  <c r="K7" i="9"/>
  <c r="I7" i="9"/>
  <c r="H7" i="9"/>
  <c r="G7" i="9"/>
  <c r="J7" i="9" s="1"/>
  <c r="F6" i="9"/>
  <c r="N5" i="9"/>
  <c r="M5" i="9"/>
  <c r="L5" i="9"/>
  <c r="I5" i="9"/>
  <c r="H5" i="9"/>
  <c r="G5" i="9"/>
  <c r="K5" i="9" s="1"/>
  <c r="N4" i="9"/>
  <c r="M4" i="9"/>
  <c r="L4" i="9"/>
  <c r="I4" i="9"/>
  <c r="H4" i="9"/>
  <c r="G4" i="9"/>
  <c r="K4" i="9" s="1"/>
  <c r="N3" i="9"/>
  <c r="M3" i="9"/>
  <c r="L3" i="9"/>
  <c r="I3" i="9"/>
  <c r="H3" i="9"/>
  <c r="G3" i="9"/>
  <c r="K3" i="9" s="1"/>
  <c r="H35" i="15" l="1"/>
  <c r="H87" i="15" s="1"/>
  <c r="H139" i="15" s="1"/>
  <c r="H191" i="15" s="1"/>
  <c r="H243" i="15" s="1"/>
  <c r="H295" i="15" s="1"/>
  <c r="H347" i="15" s="1"/>
  <c r="H399" i="15" s="1"/>
  <c r="H451" i="15" s="1"/>
  <c r="H503" i="15" s="1"/>
  <c r="G38" i="15"/>
  <c r="F116" i="15"/>
  <c r="F168" i="15" s="1"/>
  <c r="F220" i="15" s="1"/>
  <c r="F272" i="15" s="1"/>
  <c r="F324" i="15" s="1"/>
  <c r="F376" i="15" s="1"/>
  <c r="F428" i="15" s="1"/>
  <c r="F480" i="15" s="1"/>
  <c r="F532" i="15" s="1"/>
  <c r="G55" i="15"/>
  <c r="G107" i="15" s="1"/>
  <c r="G159" i="15" s="1"/>
  <c r="G211" i="15" s="1"/>
  <c r="G263" i="15" s="1"/>
  <c r="G315" i="15" s="1"/>
  <c r="G367" i="15" s="1"/>
  <c r="G419" i="15" s="1"/>
  <c r="G471" i="15" s="1"/>
  <c r="G523" i="15" s="1"/>
  <c r="F94" i="15"/>
  <c r="F146" i="15" s="1"/>
  <c r="F198" i="15" s="1"/>
  <c r="F250" i="15" s="1"/>
  <c r="F302" i="15" s="1"/>
  <c r="F354" i="15" s="1"/>
  <c r="F406" i="15" s="1"/>
  <c r="F458" i="15" s="1"/>
  <c r="F510" i="15" s="1"/>
  <c r="G62" i="15"/>
  <c r="F39" i="15"/>
  <c r="F91" i="15" s="1"/>
  <c r="F143" i="15" s="1"/>
  <c r="F195" i="15" s="1"/>
  <c r="F247" i="15" s="1"/>
  <c r="F299" i="15" s="1"/>
  <c r="F351" i="15" s="1"/>
  <c r="F403" i="15" s="1"/>
  <c r="F455" i="15" s="1"/>
  <c r="F507" i="15" s="1"/>
  <c r="G41" i="15"/>
  <c r="G93" i="15" s="1"/>
  <c r="G145" i="15" s="1"/>
  <c r="G197" i="15" s="1"/>
  <c r="G249" i="15" s="1"/>
  <c r="G301" i="15" s="1"/>
  <c r="G353" i="15" s="1"/>
  <c r="G405" i="15" s="1"/>
  <c r="G457" i="15" s="1"/>
  <c r="G509" i="15" s="1"/>
  <c r="I58" i="15"/>
  <c r="I110" i="15" s="1"/>
  <c r="I162" i="15" s="1"/>
  <c r="I214" i="15" s="1"/>
  <c r="I266" i="15" s="1"/>
  <c r="I318" i="15" s="1"/>
  <c r="I370" i="15" s="1"/>
  <c r="I422" i="15" s="1"/>
  <c r="I474" i="15" s="1"/>
  <c r="I526" i="15" s="1"/>
  <c r="G69" i="15"/>
  <c r="G121" i="15" s="1"/>
  <c r="G173" i="15" s="1"/>
  <c r="G225" i="15" s="1"/>
  <c r="G277" i="15" s="1"/>
  <c r="G329" i="15" s="1"/>
  <c r="G381" i="15" s="1"/>
  <c r="G433" i="15" s="1"/>
  <c r="G485" i="15" s="1"/>
  <c r="G537" i="15" s="1"/>
  <c r="F74" i="15"/>
  <c r="F126" i="15" s="1"/>
  <c r="F178" i="15" s="1"/>
  <c r="F230" i="15" s="1"/>
  <c r="F282" i="15" s="1"/>
  <c r="F334" i="15" s="1"/>
  <c r="F386" i="15" s="1"/>
  <c r="F438" i="15" s="1"/>
  <c r="F490" i="15" s="1"/>
  <c r="E29" i="15"/>
  <c r="E81" i="15" s="1"/>
  <c r="E133" i="15" s="1"/>
  <c r="E185" i="15" s="1"/>
  <c r="E237" i="15" s="1"/>
  <c r="E289" i="15" s="1"/>
  <c r="E341" i="15" s="1"/>
  <c r="E393" i="15" s="1"/>
  <c r="E445" i="15" s="1"/>
  <c r="E497" i="15" s="1"/>
  <c r="G39" i="15"/>
  <c r="G91" i="15" s="1"/>
  <c r="G143" i="15" s="1"/>
  <c r="G195" i="15" s="1"/>
  <c r="G247" i="15" s="1"/>
  <c r="G299" i="15" s="1"/>
  <c r="G351" i="15" s="1"/>
  <c r="G403" i="15" s="1"/>
  <c r="G455" i="15" s="1"/>
  <c r="G507" i="15" s="1"/>
  <c r="G74" i="15"/>
  <c r="G126" i="15" s="1"/>
  <c r="G178" i="15" s="1"/>
  <c r="G230" i="15" s="1"/>
  <c r="G282" i="15" s="1"/>
  <c r="G334" i="15" s="1"/>
  <c r="G386" i="15" s="1"/>
  <c r="G438" i="15" s="1"/>
  <c r="G490" i="15" s="1"/>
  <c r="H100" i="15"/>
  <c r="H152" i="15" s="1"/>
  <c r="H204" i="15" s="1"/>
  <c r="H256" i="15" s="1"/>
  <c r="H308" i="15" s="1"/>
  <c r="H360" i="15" s="1"/>
  <c r="H412" i="15" s="1"/>
  <c r="H464" i="15" s="1"/>
  <c r="H516" i="15" s="1"/>
  <c r="E55" i="15"/>
  <c r="E107" i="15" s="1"/>
  <c r="E159" i="15" s="1"/>
  <c r="E211" i="15" s="1"/>
  <c r="E263" i="15" s="1"/>
  <c r="E315" i="15" s="1"/>
  <c r="E367" i="15" s="1"/>
  <c r="E419" i="15" s="1"/>
  <c r="E471" i="15" s="1"/>
  <c r="E523" i="15" s="1"/>
  <c r="I100" i="15"/>
  <c r="I152" i="15" s="1"/>
  <c r="I204" i="15" s="1"/>
  <c r="I256" i="15" s="1"/>
  <c r="I308" i="15" s="1"/>
  <c r="I360" i="15" s="1"/>
  <c r="I412" i="15" s="1"/>
  <c r="I464" i="15" s="1"/>
  <c r="I516" i="15" s="1"/>
  <c r="F55" i="15"/>
  <c r="F107" i="15" s="1"/>
  <c r="F159" i="15" s="1"/>
  <c r="F211" i="15" s="1"/>
  <c r="F263" i="15" s="1"/>
  <c r="F315" i="15" s="1"/>
  <c r="F367" i="15" s="1"/>
  <c r="F419" i="15" s="1"/>
  <c r="F471" i="15" s="1"/>
  <c r="F523" i="15" s="1"/>
  <c r="F61" i="15"/>
  <c r="F113" i="15" s="1"/>
  <c r="F165" i="15" s="1"/>
  <c r="F217" i="15" s="1"/>
  <c r="F269" i="15" s="1"/>
  <c r="F321" i="15" s="1"/>
  <c r="F373" i="15" s="1"/>
  <c r="F425" i="15" s="1"/>
  <c r="F477" i="15" s="1"/>
  <c r="F529" i="15" s="1"/>
  <c r="H65" i="15"/>
  <c r="H117" i="15" s="1"/>
  <c r="H169" i="15" s="1"/>
  <c r="H221" i="15" s="1"/>
  <c r="H273" i="15" s="1"/>
  <c r="H325" i="15" s="1"/>
  <c r="H377" i="15" s="1"/>
  <c r="H429" i="15" s="1"/>
  <c r="H481" i="15" s="1"/>
  <c r="H533" i="15" s="1"/>
  <c r="F67" i="15"/>
  <c r="F119" i="15" s="1"/>
  <c r="F171" i="15" s="1"/>
  <c r="F223" i="15" s="1"/>
  <c r="F275" i="15" s="1"/>
  <c r="F327" i="15" s="1"/>
  <c r="F379" i="15" s="1"/>
  <c r="F431" i="15" s="1"/>
  <c r="F483" i="15" s="1"/>
  <c r="F535" i="15" s="1"/>
  <c r="F58" i="15"/>
  <c r="F110" i="15" s="1"/>
  <c r="F162" i="15" s="1"/>
  <c r="F214" i="15" s="1"/>
  <c r="F266" i="15" s="1"/>
  <c r="F318" i="15" s="1"/>
  <c r="F370" i="15" s="1"/>
  <c r="F422" i="15" s="1"/>
  <c r="F474" i="15" s="1"/>
  <c r="F526" i="15" s="1"/>
  <c r="G61" i="15"/>
  <c r="G113" i="15" s="1"/>
  <c r="G165" i="15" s="1"/>
  <c r="G217" i="15" s="1"/>
  <c r="G269" i="15" s="1"/>
  <c r="G321" i="15" s="1"/>
  <c r="G373" i="15" s="1"/>
  <c r="G425" i="15" s="1"/>
  <c r="G477" i="15" s="1"/>
  <c r="G529" i="15" s="1"/>
  <c r="G63" i="15"/>
  <c r="G115" i="15" s="1"/>
  <c r="G167" i="15" s="1"/>
  <c r="G219" i="15" s="1"/>
  <c r="G271" i="15" s="1"/>
  <c r="G323" i="15" s="1"/>
  <c r="G375" i="15" s="1"/>
  <c r="G427" i="15" s="1"/>
  <c r="G479" i="15" s="1"/>
  <c r="G531" i="15" s="1"/>
  <c r="I65" i="15"/>
  <c r="I117" i="15" s="1"/>
  <c r="I169" i="15" s="1"/>
  <c r="I221" i="15" s="1"/>
  <c r="I273" i="15" s="1"/>
  <c r="I325" i="15" s="1"/>
  <c r="I377" i="15" s="1"/>
  <c r="I429" i="15" s="1"/>
  <c r="I481" i="15" s="1"/>
  <c r="I533" i="15" s="1"/>
  <c r="G67" i="15"/>
  <c r="G119" i="15" s="1"/>
  <c r="G171" i="15" s="1"/>
  <c r="G223" i="15" s="1"/>
  <c r="G275" i="15" s="1"/>
  <c r="G327" i="15" s="1"/>
  <c r="G379" i="15" s="1"/>
  <c r="G431" i="15" s="1"/>
  <c r="G483" i="15" s="1"/>
  <c r="G535" i="15" s="1"/>
  <c r="G37" i="15"/>
  <c r="G89" i="15" s="1"/>
  <c r="G141" i="15" s="1"/>
  <c r="G193" i="15" s="1"/>
  <c r="G245" i="15" s="1"/>
  <c r="G297" i="15" s="1"/>
  <c r="G349" i="15" s="1"/>
  <c r="G401" i="15" s="1"/>
  <c r="G453" i="15" s="1"/>
  <c r="G505" i="15" s="1"/>
  <c r="G58" i="15"/>
  <c r="G110" i="15" s="1"/>
  <c r="G162" i="15" s="1"/>
  <c r="G214" i="15" s="1"/>
  <c r="G266" i="15" s="1"/>
  <c r="G318" i="15" s="1"/>
  <c r="G370" i="15" s="1"/>
  <c r="G422" i="15" s="1"/>
  <c r="G474" i="15" s="1"/>
  <c r="G526" i="15" s="1"/>
  <c r="H67" i="15"/>
  <c r="H119" i="15" s="1"/>
  <c r="H171" i="15" s="1"/>
  <c r="H223" i="15" s="1"/>
  <c r="H275" i="15" s="1"/>
  <c r="H327" i="15" s="1"/>
  <c r="H379" i="15" s="1"/>
  <c r="H431" i="15" s="1"/>
  <c r="H483" i="15" s="1"/>
  <c r="H535" i="15" s="1"/>
  <c r="H58" i="15"/>
  <c r="H110" i="15" s="1"/>
  <c r="H162" i="15" s="1"/>
  <c r="H214" i="15" s="1"/>
  <c r="H266" i="15" s="1"/>
  <c r="H318" i="15" s="1"/>
  <c r="H370" i="15" s="1"/>
  <c r="H422" i="15" s="1"/>
  <c r="H474" i="15" s="1"/>
  <c r="H526" i="15" s="1"/>
  <c r="F69" i="15"/>
  <c r="F121" i="15" s="1"/>
  <c r="F173" i="15" s="1"/>
  <c r="F225" i="15" s="1"/>
  <c r="F277" i="15" s="1"/>
  <c r="F329" i="15" s="1"/>
  <c r="F381" i="15" s="1"/>
  <c r="F433" i="15" s="1"/>
  <c r="F485" i="15" s="1"/>
  <c r="F537" i="15" s="1"/>
  <c r="E100" i="15"/>
  <c r="E152" i="15" s="1"/>
  <c r="E204" i="15" s="1"/>
  <c r="E256" i="15" s="1"/>
  <c r="E308" i="15" s="1"/>
  <c r="E360" i="15" s="1"/>
  <c r="E412" i="15" s="1"/>
  <c r="E464" i="15" s="1"/>
  <c r="E516" i="15" s="1"/>
  <c r="E67" i="15"/>
  <c r="E119" i="15" s="1"/>
  <c r="E171" i="15" s="1"/>
  <c r="E223" i="15" s="1"/>
  <c r="E275" i="15" s="1"/>
  <c r="E327" i="15" s="1"/>
  <c r="E379" i="15" s="1"/>
  <c r="E431" i="15" s="1"/>
  <c r="E483" i="15" s="1"/>
  <c r="E535" i="15" s="1"/>
  <c r="E58" i="15"/>
  <c r="E110" i="15" s="1"/>
  <c r="E162" i="15" s="1"/>
  <c r="E214" i="15" s="1"/>
  <c r="E266" i="15" s="1"/>
  <c r="E318" i="15" s="1"/>
  <c r="E370" i="15" s="1"/>
  <c r="E422" i="15" s="1"/>
  <c r="E474" i="15" s="1"/>
  <c r="E526" i="15" s="1"/>
  <c r="E65" i="15"/>
  <c r="E117" i="15" s="1"/>
  <c r="E169" i="15" s="1"/>
  <c r="E221" i="15" s="1"/>
  <c r="E273" i="15" s="1"/>
  <c r="E325" i="15" s="1"/>
  <c r="E377" i="15" s="1"/>
  <c r="E429" i="15" s="1"/>
  <c r="E481" i="15" s="1"/>
  <c r="E533" i="15" s="1"/>
  <c r="E63" i="15"/>
  <c r="E115" i="15" s="1"/>
  <c r="E167" i="15" s="1"/>
  <c r="E219" i="15" s="1"/>
  <c r="E271" i="15" s="1"/>
  <c r="E323" i="15" s="1"/>
  <c r="E375" i="15" s="1"/>
  <c r="E427" i="15" s="1"/>
  <c r="E479" i="15" s="1"/>
  <c r="E531" i="15" s="1"/>
  <c r="H64" i="15"/>
  <c r="G116" i="15"/>
  <c r="G168" i="15" s="1"/>
  <c r="G220" i="15" s="1"/>
  <c r="G272" i="15" s="1"/>
  <c r="G324" i="15" s="1"/>
  <c r="G376" i="15" s="1"/>
  <c r="G428" i="15" s="1"/>
  <c r="G480" i="15" s="1"/>
  <c r="G532" i="15" s="1"/>
  <c r="G40" i="15"/>
  <c r="E37" i="15"/>
  <c r="E89" i="15" s="1"/>
  <c r="E141" i="15" s="1"/>
  <c r="E193" i="15" s="1"/>
  <c r="E245" i="15" s="1"/>
  <c r="E297" i="15" s="1"/>
  <c r="E349" i="15" s="1"/>
  <c r="E401" i="15" s="1"/>
  <c r="E453" i="15" s="1"/>
  <c r="E505" i="15" s="1"/>
  <c r="E35" i="15"/>
  <c r="E87" i="15" s="1"/>
  <c r="E139" i="15" s="1"/>
  <c r="E191" i="15" s="1"/>
  <c r="E243" i="15" s="1"/>
  <c r="E295" i="15" s="1"/>
  <c r="E347" i="15" s="1"/>
  <c r="E399" i="15" s="1"/>
  <c r="E451" i="15" s="1"/>
  <c r="E503" i="15" s="1"/>
  <c r="E41" i="15"/>
  <c r="E93" i="15" s="1"/>
  <c r="E145" i="15" s="1"/>
  <c r="E197" i="15" s="1"/>
  <c r="E249" i="15" s="1"/>
  <c r="E301" i="15" s="1"/>
  <c r="E353" i="15" s="1"/>
  <c r="E405" i="15" s="1"/>
  <c r="E457" i="15" s="1"/>
  <c r="E509" i="15" s="1"/>
  <c r="E61" i="15"/>
  <c r="E113" i="15" s="1"/>
  <c r="E165" i="15" s="1"/>
  <c r="E217" i="15" s="1"/>
  <c r="E269" i="15" s="1"/>
  <c r="E321" i="15" s="1"/>
  <c r="E373" i="15" s="1"/>
  <c r="E425" i="15" s="1"/>
  <c r="E477" i="15" s="1"/>
  <c r="E529" i="15" s="1"/>
  <c r="F35" i="15"/>
  <c r="F87" i="15" s="1"/>
  <c r="F139" i="15" s="1"/>
  <c r="F191" i="15" s="1"/>
  <c r="F243" i="15" s="1"/>
  <c r="F295" i="15" s="1"/>
  <c r="F347" i="15" s="1"/>
  <c r="F399" i="15" s="1"/>
  <c r="F451" i="15" s="1"/>
  <c r="F503" i="15" s="1"/>
  <c r="F41" i="15"/>
  <c r="F93" i="15" s="1"/>
  <c r="F145" i="15" s="1"/>
  <c r="F197" i="15" s="1"/>
  <c r="F249" i="15" s="1"/>
  <c r="F301" i="15" s="1"/>
  <c r="F353" i="15" s="1"/>
  <c r="F405" i="15" s="1"/>
  <c r="F457" i="15" s="1"/>
  <c r="F509" i="15" s="1"/>
  <c r="G88" i="15"/>
  <c r="G140" i="15" s="1"/>
  <c r="G192" i="15" s="1"/>
  <c r="G244" i="15" s="1"/>
  <c r="G296" i="15" s="1"/>
  <c r="G348" i="15" s="1"/>
  <c r="G400" i="15" s="1"/>
  <c r="G452" i="15" s="1"/>
  <c r="G504" i="15" s="1"/>
  <c r="H36" i="15"/>
  <c r="G94" i="15"/>
  <c r="G146" i="15" s="1"/>
  <c r="G198" i="15" s="1"/>
  <c r="G250" i="15" s="1"/>
  <c r="G302" i="15" s="1"/>
  <c r="G354" i="15" s="1"/>
  <c r="G406" i="15" s="1"/>
  <c r="G458" i="15" s="1"/>
  <c r="G510" i="15" s="1"/>
  <c r="H42" i="15"/>
  <c r="H66" i="15"/>
  <c r="G118" i="15"/>
  <c r="G170" i="15" s="1"/>
  <c r="G222" i="15" s="1"/>
  <c r="G274" i="15" s="1"/>
  <c r="G326" i="15" s="1"/>
  <c r="G378" i="15" s="1"/>
  <c r="G430" i="15" s="1"/>
  <c r="G482" i="15" s="1"/>
  <c r="G534" i="15" s="1"/>
  <c r="G114" i="15"/>
  <c r="G166" i="15" s="1"/>
  <c r="G218" i="15" s="1"/>
  <c r="G270" i="15" s="1"/>
  <c r="G322" i="15" s="1"/>
  <c r="G374" i="15" s="1"/>
  <c r="G426" i="15" s="1"/>
  <c r="G478" i="15" s="1"/>
  <c r="G530" i="15" s="1"/>
  <c r="H62" i="15"/>
  <c r="F122" i="15"/>
  <c r="F174" i="15" s="1"/>
  <c r="F226" i="15" s="1"/>
  <c r="F278" i="15" s="1"/>
  <c r="F330" i="15" s="1"/>
  <c r="F382" i="15" s="1"/>
  <c r="F434" i="15" s="1"/>
  <c r="F486" i="15" s="1"/>
  <c r="F538" i="15" s="1"/>
  <c r="G70" i="15"/>
  <c r="H74" i="15"/>
  <c r="H126" i="15" s="1"/>
  <c r="H178" i="15" s="1"/>
  <c r="H230" i="15" s="1"/>
  <c r="H282" i="15" s="1"/>
  <c r="H334" i="15" s="1"/>
  <c r="H386" i="15" s="1"/>
  <c r="H438" i="15" s="1"/>
  <c r="H490" i="15" s="1"/>
  <c r="H41" i="15"/>
  <c r="H93" i="15" s="1"/>
  <c r="H145" i="15" s="1"/>
  <c r="H197" i="15" s="1"/>
  <c r="H249" i="15" s="1"/>
  <c r="H301" i="15" s="1"/>
  <c r="H353" i="15" s="1"/>
  <c r="H405" i="15" s="1"/>
  <c r="H457" i="15" s="1"/>
  <c r="H509" i="15" s="1"/>
  <c r="H39" i="15"/>
  <c r="H91" i="15" s="1"/>
  <c r="H143" i="15" s="1"/>
  <c r="H195" i="15" s="1"/>
  <c r="H247" i="15" s="1"/>
  <c r="H299" i="15" s="1"/>
  <c r="H351" i="15" s="1"/>
  <c r="H403" i="15" s="1"/>
  <c r="H455" i="15" s="1"/>
  <c r="H507" i="15" s="1"/>
  <c r="I32" i="15"/>
  <c r="I84" i="15" s="1"/>
  <c r="I136" i="15" s="1"/>
  <c r="I188" i="15" s="1"/>
  <c r="I240" i="15" s="1"/>
  <c r="I292" i="15" s="1"/>
  <c r="I344" i="15" s="1"/>
  <c r="I396" i="15" s="1"/>
  <c r="I448" i="15" s="1"/>
  <c r="I500" i="15" s="1"/>
  <c r="H68" i="15"/>
  <c r="I41" i="15"/>
  <c r="I93" i="15" s="1"/>
  <c r="I145" i="15" s="1"/>
  <c r="I197" i="15" s="1"/>
  <c r="I249" i="15" s="1"/>
  <c r="I301" i="15" s="1"/>
  <c r="I353" i="15" s="1"/>
  <c r="I405" i="15" s="1"/>
  <c r="I457" i="15" s="1"/>
  <c r="I509" i="15" s="1"/>
  <c r="I39" i="15"/>
  <c r="I91" i="15" s="1"/>
  <c r="I143" i="15" s="1"/>
  <c r="I195" i="15" s="1"/>
  <c r="I247" i="15" s="1"/>
  <c r="I299" i="15" s="1"/>
  <c r="I351" i="15" s="1"/>
  <c r="I403" i="15" s="1"/>
  <c r="I455" i="15" s="1"/>
  <c r="I507" i="15" s="1"/>
  <c r="I37" i="15"/>
  <c r="I89" i="15" s="1"/>
  <c r="I141" i="15" s="1"/>
  <c r="I193" i="15" s="1"/>
  <c r="I245" i="15" s="1"/>
  <c r="I297" i="15" s="1"/>
  <c r="I349" i="15" s="1"/>
  <c r="I401" i="15" s="1"/>
  <c r="I453" i="15" s="1"/>
  <c r="I505" i="15" s="1"/>
  <c r="I74" i="15"/>
  <c r="I126" i="15" s="1"/>
  <c r="I178" i="15" s="1"/>
  <c r="I230" i="15" s="1"/>
  <c r="I282" i="15" s="1"/>
  <c r="I334" i="15" s="1"/>
  <c r="I386" i="15" s="1"/>
  <c r="I438" i="15" s="1"/>
  <c r="I490" i="15" s="1"/>
  <c r="E39" i="15"/>
  <c r="E91" i="15" s="1"/>
  <c r="E143" i="15" s="1"/>
  <c r="E195" i="15" s="1"/>
  <c r="E247" i="15" s="1"/>
  <c r="E299" i="15" s="1"/>
  <c r="E351" i="15" s="1"/>
  <c r="E403" i="15" s="1"/>
  <c r="E455" i="15" s="1"/>
  <c r="E507" i="15" s="1"/>
  <c r="F88" i="15"/>
  <c r="F140" i="15" s="1"/>
  <c r="F192" i="15" s="1"/>
  <c r="F244" i="15" s="1"/>
  <c r="F296" i="15" s="1"/>
  <c r="F348" i="15" s="1"/>
  <c r="F400" i="15" s="1"/>
  <c r="F452" i="15" s="1"/>
  <c r="F504" i="15" s="1"/>
  <c r="H55" i="15"/>
  <c r="H107" i="15" s="1"/>
  <c r="H159" i="15" s="1"/>
  <c r="H211" i="15" s="1"/>
  <c r="H263" i="15" s="1"/>
  <c r="H315" i="15" s="1"/>
  <c r="H367" i="15" s="1"/>
  <c r="H419" i="15" s="1"/>
  <c r="H471" i="15" s="1"/>
  <c r="H523" i="15" s="1"/>
  <c r="I67" i="15"/>
  <c r="I119" i="15" s="1"/>
  <c r="I171" i="15" s="1"/>
  <c r="I223" i="15" s="1"/>
  <c r="I275" i="15" s="1"/>
  <c r="I327" i="15" s="1"/>
  <c r="I379" i="15" s="1"/>
  <c r="I431" i="15" s="1"/>
  <c r="I483" i="15" s="1"/>
  <c r="I535" i="15" s="1"/>
  <c r="I55" i="15"/>
  <c r="I107" i="15" s="1"/>
  <c r="I159" i="15" s="1"/>
  <c r="I211" i="15" s="1"/>
  <c r="I263" i="15" s="1"/>
  <c r="I315" i="15" s="1"/>
  <c r="I367" i="15" s="1"/>
  <c r="I419" i="15" s="1"/>
  <c r="I471" i="15" s="1"/>
  <c r="I523" i="15" s="1"/>
  <c r="H61" i="15"/>
  <c r="H113" i="15" s="1"/>
  <c r="H165" i="15" s="1"/>
  <c r="H217" i="15" s="1"/>
  <c r="H269" i="15" s="1"/>
  <c r="H321" i="15" s="1"/>
  <c r="H373" i="15" s="1"/>
  <c r="H425" i="15" s="1"/>
  <c r="H477" i="15" s="1"/>
  <c r="H529" i="15" s="1"/>
  <c r="F63" i="15"/>
  <c r="F115" i="15" s="1"/>
  <c r="F167" i="15" s="1"/>
  <c r="F219" i="15" s="1"/>
  <c r="F271" i="15" s="1"/>
  <c r="F323" i="15" s="1"/>
  <c r="F375" i="15" s="1"/>
  <c r="F427" i="15" s="1"/>
  <c r="F479" i="15" s="1"/>
  <c r="F531" i="15" s="1"/>
  <c r="H69" i="15"/>
  <c r="H121" i="15" s="1"/>
  <c r="H173" i="15" s="1"/>
  <c r="H225" i="15" s="1"/>
  <c r="H277" i="15" s="1"/>
  <c r="H329" i="15" s="1"/>
  <c r="H381" i="15" s="1"/>
  <c r="H433" i="15" s="1"/>
  <c r="H485" i="15" s="1"/>
  <c r="H537" i="15" s="1"/>
  <c r="F118" i="15"/>
  <c r="F170" i="15" s="1"/>
  <c r="F222" i="15" s="1"/>
  <c r="F274" i="15" s="1"/>
  <c r="F326" i="15" s="1"/>
  <c r="F378" i="15" s="1"/>
  <c r="F430" i="15" s="1"/>
  <c r="F482" i="15" s="1"/>
  <c r="F534" i="15" s="1"/>
  <c r="I61" i="15"/>
  <c r="I113" i="15" s="1"/>
  <c r="I165" i="15" s="1"/>
  <c r="I217" i="15" s="1"/>
  <c r="I269" i="15" s="1"/>
  <c r="I321" i="15" s="1"/>
  <c r="I373" i="15" s="1"/>
  <c r="I425" i="15" s="1"/>
  <c r="I477" i="15" s="1"/>
  <c r="I529" i="15" s="1"/>
  <c r="I69" i="15"/>
  <c r="I121" i="15" s="1"/>
  <c r="I173" i="15" s="1"/>
  <c r="I225" i="15" s="1"/>
  <c r="I277" i="15" s="1"/>
  <c r="I329" i="15" s="1"/>
  <c r="I381" i="15" s="1"/>
  <c r="I433" i="15" s="1"/>
  <c r="I485" i="15" s="1"/>
  <c r="I537" i="15" s="1"/>
  <c r="F65" i="15"/>
  <c r="F117" i="15" s="1"/>
  <c r="F169" i="15" s="1"/>
  <c r="F221" i="15" s="1"/>
  <c r="F273" i="15" s="1"/>
  <c r="F325" i="15" s="1"/>
  <c r="F377" i="15" s="1"/>
  <c r="F429" i="15" s="1"/>
  <c r="F481" i="15" s="1"/>
  <c r="F533" i="15" s="1"/>
  <c r="G65" i="15"/>
  <c r="G117" i="15" s="1"/>
  <c r="G169" i="15" s="1"/>
  <c r="G221" i="15" s="1"/>
  <c r="G273" i="15" s="1"/>
  <c r="G325" i="15" s="1"/>
  <c r="G377" i="15" s="1"/>
  <c r="G429" i="15" s="1"/>
  <c r="G481" i="15" s="1"/>
  <c r="G533" i="15" s="1"/>
  <c r="L10" i="9"/>
  <c r="J4" i="9"/>
  <c r="J5" i="9"/>
  <c r="M10" i="9"/>
  <c r="J10" i="9"/>
  <c r="K10" i="9"/>
  <c r="J3" i="9"/>
  <c r="F29" i="15" l="1"/>
  <c r="G29" i="15" s="1"/>
  <c r="G90" i="15"/>
  <c r="G142" i="15" s="1"/>
  <c r="G194" i="15" s="1"/>
  <c r="G246" i="15" s="1"/>
  <c r="G298" i="15" s="1"/>
  <c r="G350" i="15" s="1"/>
  <c r="G402" i="15" s="1"/>
  <c r="G454" i="15" s="1"/>
  <c r="G506" i="15" s="1"/>
  <c r="H38" i="15"/>
  <c r="I42" i="15"/>
  <c r="I94" i="15" s="1"/>
  <c r="I146" i="15" s="1"/>
  <c r="I198" i="15" s="1"/>
  <c r="I250" i="15" s="1"/>
  <c r="I302" i="15" s="1"/>
  <c r="I354" i="15" s="1"/>
  <c r="I406" i="15" s="1"/>
  <c r="I458" i="15" s="1"/>
  <c r="I510" i="15" s="1"/>
  <c r="H94" i="15"/>
  <c r="H146" i="15" s="1"/>
  <c r="H198" i="15" s="1"/>
  <c r="H250" i="15" s="1"/>
  <c r="H302" i="15" s="1"/>
  <c r="H354" i="15" s="1"/>
  <c r="H406" i="15" s="1"/>
  <c r="H458" i="15" s="1"/>
  <c r="H510" i="15" s="1"/>
  <c r="H116" i="15"/>
  <c r="H168" i="15" s="1"/>
  <c r="H220" i="15" s="1"/>
  <c r="H272" i="15" s="1"/>
  <c r="H324" i="15" s="1"/>
  <c r="H376" i="15" s="1"/>
  <c r="H428" i="15" s="1"/>
  <c r="H480" i="15" s="1"/>
  <c r="H532" i="15" s="1"/>
  <c r="I64" i="15"/>
  <c r="I116" i="15" s="1"/>
  <c r="I168" i="15" s="1"/>
  <c r="I220" i="15" s="1"/>
  <c r="I272" i="15" s="1"/>
  <c r="I324" i="15" s="1"/>
  <c r="I376" i="15" s="1"/>
  <c r="I428" i="15" s="1"/>
  <c r="I480" i="15" s="1"/>
  <c r="I532" i="15" s="1"/>
  <c r="G92" i="15"/>
  <c r="G144" i="15" s="1"/>
  <c r="G196" i="15" s="1"/>
  <c r="G248" i="15" s="1"/>
  <c r="G300" i="15" s="1"/>
  <c r="G352" i="15" s="1"/>
  <c r="G404" i="15" s="1"/>
  <c r="G456" i="15" s="1"/>
  <c r="G508" i="15" s="1"/>
  <c r="H40" i="15"/>
  <c r="G122" i="15"/>
  <c r="G174" i="15" s="1"/>
  <c r="G226" i="15" s="1"/>
  <c r="G278" i="15" s="1"/>
  <c r="G330" i="15" s="1"/>
  <c r="G382" i="15" s="1"/>
  <c r="G434" i="15" s="1"/>
  <c r="G486" i="15" s="1"/>
  <c r="G538" i="15" s="1"/>
  <c r="H70" i="15"/>
  <c r="H88" i="15"/>
  <c r="H140" i="15" s="1"/>
  <c r="H192" i="15" s="1"/>
  <c r="H244" i="15" s="1"/>
  <c r="H296" i="15" s="1"/>
  <c r="H348" i="15" s="1"/>
  <c r="H400" i="15" s="1"/>
  <c r="H452" i="15" s="1"/>
  <c r="H504" i="15" s="1"/>
  <c r="I36" i="15"/>
  <c r="I88" i="15" s="1"/>
  <c r="I140" i="15" s="1"/>
  <c r="I192" i="15" s="1"/>
  <c r="I244" i="15" s="1"/>
  <c r="I296" i="15" s="1"/>
  <c r="I348" i="15" s="1"/>
  <c r="I400" i="15" s="1"/>
  <c r="I452" i="15" s="1"/>
  <c r="I504" i="15" s="1"/>
  <c r="H118" i="15"/>
  <c r="H170" i="15" s="1"/>
  <c r="H222" i="15" s="1"/>
  <c r="H274" i="15" s="1"/>
  <c r="H326" i="15" s="1"/>
  <c r="H378" i="15" s="1"/>
  <c r="H430" i="15" s="1"/>
  <c r="H482" i="15" s="1"/>
  <c r="H534" i="15" s="1"/>
  <c r="I66" i="15"/>
  <c r="I118" i="15" s="1"/>
  <c r="I170" i="15" s="1"/>
  <c r="I222" i="15" s="1"/>
  <c r="I274" i="15" s="1"/>
  <c r="I326" i="15" s="1"/>
  <c r="I378" i="15" s="1"/>
  <c r="I430" i="15" s="1"/>
  <c r="I482" i="15" s="1"/>
  <c r="I534" i="15" s="1"/>
  <c r="H120" i="15"/>
  <c r="H172" i="15" s="1"/>
  <c r="H224" i="15" s="1"/>
  <c r="H276" i="15" s="1"/>
  <c r="H328" i="15" s="1"/>
  <c r="H380" i="15" s="1"/>
  <c r="H432" i="15" s="1"/>
  <c r="H484" i="15" s="1"/>
  <c r="H536" i="15" s="1"/>
  <c r="I68" i="15"/>
  <c r="I120" i="15" s="1"/>
  <c r="I172" i="15" s="1"/>
  <c r="I224" i="15" s="1"/>
  <c r="I276" i="15" s="1"/>
  <c r="I328" i="15" s="1"/>
  <c r="I380" i="15" s="1"/>
  <c r="I432" i="15" s="1"/>
  <c r="I484" i="15" s="1"/>
  <c r="I536" i="15" s="1"/>
  <c r="H114" i="15"/>
  <c r="H166" i="15" s="1"/>
  <c r="H218" i="15" s="1"/>
  <c r="H270" i="15" s="1"/>
  <c r="H322" i="15" s="1"/>
  <c r="H374" i="15" s="1"/>
  <c r="H426" i="15" s="1"/>
  <c r="H478" i="15" s="1"/>
  <c r="H530" i="15" s="1"/>
  <c r="I62" i="15"/>
  <c r="I114" i="15" s="1"/>
  <c r="I166" i="15" s="1"/>
  <c r="I218" i="15" s="1"/>
  <c r="I270" i="15" s="1"/>
  <c r="I322" i="15" s="1"/>
  <c r="I374" i="15" s="1"/>
  <c r="I426" i="15" s="1"/>
  <c r="I478" i="15" s="1"/>
  <c r="I530" i="15" s="1"/>
  <c r="F81" i="15"/>
  <c r="F133" i="15" s="1"/>
  <c r="F185" i="15" s="1"/>
  <c r="F237" i="15" s="1"/>
  <c r="F289" i="15" s="1"/>
  <c r="F341" i="15" s="1"/>
  <c r="F393" i="15" s="1"/>
  <c r="F445" i="15" s="1"/>
  <c r="F497" i="15" s="1"/>
  <c r="H90" i="15" l="1"/>
  <c r="H142" i="15" s="1"/>
  <c r="H194" i="15" s="1"/>
  <c r="H246" i="15" s="1"/>
  <c r="H298" i="15" s="1"/>
  <c r="H350" i="15" s="1"/>
  <c r="H402" i="15" s="1"/>
  <c r="H454" i="15" s="1"/>
  <c r="H506" i="15" s="1"/>
  <c r="I38" i="15"/>
  <c r="I90" i="15" s="1"/>
  <c r="I142" i="15" s="1"/>
  <c r="I194" i="15" s="1"/>
  <c r="I246" i="15" s="1"/>
  <c r="I298" i="15" s="1"/>
  <c r="I350" i="15" s="1"/>
  <c r="I402" i="15" s="1"/>
  <c r="I454" i="15" s="1"/>
  <c r="I506" i="15" s="1"/>
  <c r="G81" i="15"/>
  <c r="G133" i="15" s="1"/>
  <c r="G185" i="15" s="1"/>
  <c r="G237" i="15" s="1"/>
  <c r="G289" i="15" s="1"/>
  <c r="G341" i="15" s="1"/>
  <c r="G393" i="15" s="1"/>
  <c r="G445" i="15" s="1"/>
  <c r="G497" i="15" s="1"/>
  <c r="H29" i="15"/>
  <c r="H122" i="15"/>
  <c r="H174" i="15" s="1"/>
  <c r="H226" i="15" s="1"/>
  <c r="H278" i="15" s="1"/>
  <c r="H330" i="15" s="1"/>
  <c r="H382" i="15" s="1"/>
  <c r="H434" i="15" s="1"/>
  <c r="H486" i="15" s="1"/>
  <c r="H538" i="15" s="1"/>
  <c r="I70" i="15"/>
  <c r="I122" i="15" s="1"/>
  <c r="I174" i="15" s="1"/>
  <c r="I226" i="15" s="1"/>
  <c r="I278" i="15" s="1"/>
  <c r="I330" i="15" s="1"/>
  <c r="I382" i="15" s="1"/>
  <c r="I434" i="15" s="1"/>
  <c r="I486" i="15" s="1"/>
  <c r="I538" i="15" s="1"/>
  <c r="H92" i="15"/>
  <c r="H144" i="15" s="1"/>
  <c r="H196" i="15" s="1"/>
  <c r="H248" i="15" s="1"/>
  <c r="H300" i="15" s="1"/>
  <c r="H352" i="15" s="1"/>
  <c r="H404" i="15" s="1"/>
  <c r="H456" i="15" s="1"/>
  <c r="H508" i="15" s="1"/>
  <c r="I40" i="15"/>
  <c r="I92" i="15" s="1"/>
  <c r="I144" i="15" s="1"/>
  <c r="I196" i="15" s="1"/>
  <c r="I248" i="15" s="1"/>
  <c r="I300" i="15" s="1"/>
  <c r="I352" i="15" s="1"/>
  <c r="I404" i="15" s="1"/>
  <c r="I456" i="15" s="1"/>
  <c r="I508" i="15" s="1"/>
  <c r="I29" i="15" l="1"/>
  <c r="I81" i="15" s="1"/>
  <c r="I133" i="15" s="1"/>
  <c r="I185" i="15" s="1"/>
  <c r="I237" i="15" s="1"/>
  <c r="I289" i="15" s="1"/>
  <c r="I341" i="15" s="1"/>
  <c r="I393" i="15" s="1"/>
  <c r="I445" i="15" s="1"/>
  <c r="I497" i="15" s="1"/>
  <c r="H81" i="15"/>
  <c r="H133" i="15" s="1"/>
  <c r="H185" i="15" s="1"/>
  <c r="H237" i="15" s="1"/>
  <c r="H289" i="15" s="1"/>
  <c r="H341" i="15" s="1"/>
  <c r="H393" i="15" s="1"/>
  <c r="H445" i="15" s="1"/>
  <c r="H497" i="15" s="1"/>
  <c r="F908" i="14" l="1"/>
  <c r="G908" i="14" s="1"/>
  <c r="H908" i="14" s="1"/>
  <c r="I908" i="14" s="1"/>
  <c r="F882" i="14"/>
  <c r="G882" i="14" s="1"/>
  <c r="H882" i="14" s="1"/>
  <c r="I882" i="14" s="1"/>
  <c r="F856" i="14"/>
  <c r="G856" i="14" s="1"/>
  <c r="H856" i="14" s="1"/>
  <c r="I856" i="14" s="1"/>
  <c r="F830" i="14"/>
  <c r="G830" i="14" s="1"/>
  <c r="H830" i="14" s="1"/>
  <c r="I830" i="14" s="1"/>
  <c r="F804" i="14"/>
  <c r="G804" i="14" s="1"/>
  <c r="H804" i="14" s="1"/>
  <c r="I804" i="14" s="1"/>
  <c r="F778" i="14"/>
  <c r="G778" i="14" s="1"/>
  <c r="H778" i="14" s="1"/>
  <c r="I778" i="14" s="1"/>
  <c r="F752" i="14"/>
  <c r="G752" i="14" s="1"/>
  <c r="H752" i="14" s="1"/>
  <c r="I752" i="14" s="1"/>
  <c r="F726" i="14"/>
  <c r="G726" i="14" s="1"/>
  <c r="H726" i="14" s="1"/>
  <c r="I726" i="14" s="1"/>
  <c r="F700" i="14"/>
  <c r="G700" i="14" s="1"/>
  <c r="H700" i="14" s="1"/>
  <c r="I700" i="14" s="1"/>
  <c r="F674" i="14"/>
  <c r="G674" i="14" s="1"/>
  <c r="H674" i="14" s="1"/>
  <c r="I674" i="14" s="1"/>
  <c r="H400" i="14"/>
  <c r="H452" i="14" s="1"/>
  <c r="H504" i="14" s="1"/>
  <c r="H556" i="14" s="1"/>
  <c r="H608" i="14" s="1"/>
  <c r="H660" i="14" s="1"/>
  <c r="F329" i="14"/>
  <c r="F381" i="14" s="1"/>
  <c r="F433" i="14" s="1"/>
  <c r="F485" i="14" s="1"/>
  <c r="F537" i="14" s="1"/>
  <c r="F589" i="14" s="1"/>
  <c r="F641" i="14" s="1"/>
  <c r="G324" i="14"/>
  <c r="G376" i="14" s="1"/>
  <c r="G428" i="14" s="1"/>
  <c r="G480" i="14" s="1"/>
  <c r="G532" i="14" s="1"/>
  <c r="G584" i="14" s="1"/>
  <c r="G636" i="14" s="1"/>
  <c r="I315" i="14"/>
  <c r="I367" i="14" s="1"/>
  <c r="I419" i="14" s="1"/>
  <c r="I471" i="14" s="1"/>
  <c r="I523" i="14" s="1"/>
  <c r="I575" i="14" s="1"/>
  <c r="I627" i="14" s="1"/>
  <c r="G313" i="14"/>
  <c r="G365" i="14" s="1"/>
  <c r="G417" i="14" s="1"/>
  <c r="G469" i="14" s="1"/>
  <c r="G521" i="14" s="1"/>
  <c r="G573" i="14" s="1"/>
  <c r="G625" i="14" s="1"/>
  <c r="I304" i="14"/>
  <c r="I356" i="14" s="1"/>
  <c r="I408" i="14" s="1"/>
  <c r="I460" i="14" s="1"/>
  <c r="I512" i="14" s="1"/>
  <c r="I564" i="14" s="1"/>
  <c r="I616" i="14" s="1"/>
  <c r="I668" i="14" s="1"/>
  <c r="F303" i="14"/>
  <c r="F355" i="14" s="1"/>
  <c r="F407" i="14" s="1"/>
  <c r="F459" i="14" s="1"/>
  <c r="F511" i="14" s="1"/>
  <c r="F563" i="14" s="1"/>
  <c r="F615" i="14" s="1"/>
  <c r="F667" i="14" s="1"/>
  <c r="E300" i="14"/>
  <c r="E352" i="14" s="1"/>
  <c r="E404" i="14" s="1"/>
  <c r="E456" i="14" s="1"/>
  <c r="E508" i="14" s="1"/>
  <c r="E560" i="14" s="1"/>
  <c r="E612" i="14" s="1"/>
  <c r="E664" i="14" s="1"/>
  <c r="H298" i="14"/>
  <c r="H350" i="14" s="1"/>
  <c r="H402" i="14" s="1"/>
  <c r="H454" i="14" s="1"/>
  <c r="H506" i="14" s="1"/>
  <c r="H558" i="14" s="1"/>
  <c r="H610" i="14" s="1"/>
  <c r="H662" i="14" s="1"/>
  <c r="G298" i="14"/>
  <c r="G350" i="14" s="1"/>
  <c r="G402" i="14" s="1"/>
  <c r="G454" i="14" s="1"/>
  <c r="G506" i="14" s="1"/>
  <c r="G558" i="14" s="1"/>
  <c r="G610" i="14" s="1"/>
  <c r="G662" i="14" s="1"/>
  <c r="I296" i="14"/>
  <c r="I348" i="14" s="1"/>
  <c r="I400" i="14" s="1"/>
  <c r="I452" i="14" s="1"/>
  <c r="I504" i="14" s="1"/>
  <c r="I556" i="14" s="1"/>
  <c r="I608" i="14" s="1"/>
  <c r="I660" i="14" s="1"/>
  <c r="E293" i="14"/>
  <c r="E345" i="14" s="1"/>
  <c r="E397" i="14" s="1"/>
  <c r="E449" i="14" s="1"/>
  <c r="E501" i="14" s="1"/>
  <c r="E553" i="14" s="1"/>
  <c r="E605" i="14" s="1"/>
  <c r="E657" i="14" s="1"/>
  <c r="H292" i="14"/>
  <c r="H344" i="14" s="1"/>
  <c r="H396" i="14" s="1"/>
  <c r="H448" i="14" s="1"/>
  <c r="H500" i="14" s="1"/>
  <c r="H552" i="14" s="1"/>
  <c r="H604" i="14" s="1"/>
  <c r="H656" i="14" s="1"/>
  <c r="E289" i="14"/>
  <c r="E341" i="14" s="1"/>
  <c r="E393" i="14" s="1"/>
  <c r="E445" i="14" s="1"/>
  <c r="E497" i="14" s="1"/>
  <c r="E549" i="14" s="1"/>
  <c r="E601" i="14" s="1"/>
  <c r="E653" i="14" s="1"/>
  <c r="G287" i="14"/>
  <c r="G339" i="14" s="1"/>
  <c r="G391" i="14" s="1"/>
  <c r="G443" i="14" s="1"/>
  <c r="G495" i="14" s="1"/>
  <c r="G547" i="14" s="1"/>
  <c r="G599" i="14" s="1"/>
  <c r="G651" i="14" s="1"/>
  <c r="I275" i="14"/>
  <c r="I327" i="14" s="1"/>
  <c r="I379" i="14" s="1"/>
  <c r="I431" i="14" s="1"/>
  <c r="I483" i="14" s="1"/>
  <c r="I535" i="14" s="1"/>
  <c r="I587" i="14" s="1"/>
  <c r="I639" i="14" s="1"/>
  <c r="F263" i="14"/>
  <c r="F315" i="14" s="1"/>
  <c r="F367" i="14" s="1"/>
  <c r="F419" i="14" s="1"/>
  <c r="F471" i="14" s="1"/>
  <c r="F523" i="14" s="1"/>
  <c r="F575" i="14" s="1"/>
  <c r="F627" i="14" s="1"/>
  <c r="I252" i="14"/>
  <c r="H252" i="14"/>
  <c r="H304" i="14" s="1"/>
  <c r="H356" i="14" s="1"/>
  <c r="H408" i="14" s="1"/>
  <c r="H460" i="14" s="1"/>
  <c r="H512" i="14" s="1"/>
  <c r="H564" i="14" s="1"/>
  <c r="H616" i="14" s="1"/>
  <c r="H668" i="14" s="1"/>
  <c r="G252" i="14"/>
  <c r="G304" i="14" s="1"/>
  <c r="G356" i="14" s="1"/>
  <c r="G408" i="14" s="1"/>
  <c r="G460" i="14" s="1"/>
  <c r="G512" i="14" s="1"/>
  <c r="G564" i="14" s="1"/>
  <c r="G616" i="14" s="1"/>
  <c r="G668" i="14" s="1"/>
  <c r="F252" i="14"/>
  <c r="F304" i="14" s="1"/>
  <c r="F356" i="14" s="1"/>
  <c r="F408" i="14" s="1"/>
  <c r="F460" i="14" s="1"/>
  <c r="F512" i="14" s="1"/>
  <c r="F564" i="14" s="1"/>
  <c r="F616" i="14" s="1"/>
  <c r="F668" i="14" s="1"/>
  <c r="E252" i="14"/>
  <c r="E304" i="14" s="1"/>
  <c r="E356" i="14" s="1"/>
  <c r="E408" i="14" s="1"/>
  <c r="E460" i="14" s="1"/>
  <c r="E512" i="14" s="1"/>
  <c r="E564" i="14" s="1"/>
  <c r="E616" i="14" s="1"/>
  <c r="E668" i="14" s="1"/>
  <c r="I251" i="14"/>
  <c r="I303" i="14" s="1"/>
  <c r="I355" i="14" s="1"/>
  <c r="I407" i="14" s="1"/>
  <c r="I459" i="14" s="1"/>
  <c r="I511" i="14" s="1"/>
  <c r="I563" i="14" s="1"/>
  <c r="I615" i="14" s="1"/>
  <c r="I667" i="14" s="1"/>
  <c r="H251" i="14"/>
  <c r="H303" i="14" s="1"/>
  <c r="H355" i="14" s="1"/>
  <c r="H407" i="14" s="1"/>
  <c r="H459" i="14" s="1"/>
  <c r="H511" i="14" s="1"/>
  <c r="H563" i="14" s="1"/>
  <c r="H615" i="14" s="1"/>
  <c r="H667" i="14" s="1"/>
  <c r="G251" i="14"/>
  <c r="G303" i="14" s="1"/>
  <c r="G355" i="14" s="1"/>
  <c r="G407" i="14" s="1"/>
  <c r="G459" i="14" s="1"/>
  <c r="G511" i="14" s="1"/>
  <c r="G563" i="14" s="1"/>
  <c r="G615" i="14" s="1"/>
  <c r="G667" i="14" s="1"/>
  <c r="F251" i="14"/>
  <c r="E251" i="14"/>
  <c r="E303" i="14" s="1"/>
  <c r="E355" i="14" s="1"/>
  <c r="E407" i="14" s="1"/>
  <c r="E459" i="14" s="1"/>
  <c r="E511" i="14" s="1"/>
  <c r="E563" i="14" s="1"/>
  <c r="E615" i="14" s="1"/>
  <c r="E667" i="14" s="1"/>
  <c r="I250" i="14"/>
  <c r="I302" i="14" s="1"/>
  <c r="I354" i="14" s="1"/>
  <c r="I406" i="14" s="1"/>
  <c r="I458" i="14" s="1"/>
  <c r="I510" i="14" s="1"/>
  <c r="I562" i="14" s="1"/>
  <c r="I614" i="14" s="1"/>
  <c r="I666" i="14" s="1"/>
  <c r="H250" i="14"/>
  <c r="H302" i="14" s="1"/>
  <c r="H354" i="14" s="1"/>
  <c r="H406" i="14" s="1"/>
  <c r="H458" i="14" s="1"/>
  <c r="H510" i="14" s="1"/>
  <c r="H562" i="14" s="1"/>
  <c r="H614" i="14" s="1"/>
  <c r="H666" i="14" s="1"/>
  <c r="G250" i="14"/>
  <c r="G302" i="14" s="1"/>
  <c r="G354" i="14" s="1"/>
  <c r="G406" i="14" s="1"/>
  <c r="G458" i="14" s="1"/>
  <c r="G510" i="14" s="1"/>
  <c r="G562" i="14" s="1"/>
  <c r="G614" i="14" s="1"/>
  <c r="G666" i="14" s="1"/>
  <c r="F250" i="14"/>
  <c r="F302" i="14" s="1"/>
  <c r="F354" i="14" s="1"/>
  <c r="F406" i="14" s="1"/>
  <c r="F458" i="14" s="1"/>
  <c r="F510" i="14" s="1"/>
  <c r="F562" i="14" s="1"/>
  <c r="F614" i="14" s="1"/>
  <c r="F666" i="14" s="1"/>
  <c r="E250" i="14"/>
  <c r="E302" i="14" s="1"/>
  <c r="E354" i="14" s="1"/>
  <c r="E406" i="14" s="1"/>
  <c r="E458" i="14" s="1"/>
  <c r="E510" i="14" s="1"/>
  <c r="E562" i="14" s="1"/>
  <c r="E614" i="14" s="1"/>
  <c r="E666" i="14" s="1"/>
  <c r="I249" i="14"/>
  <c r="I301" i="14" s="1"/>
  <c r="I353" i="14" s="1"/>
  <c r="I405" i="14" s="1"/>
  <c r="I457" i="14" s="1"/>
  <c r="I509" i="14" s="1"/>
  <c r="I561" i="14" s="1"/>
  <c r="I613" i="14" s="1"/>
  <c r="I665" i="14" s="1"/>
  <c r="H249" i="14"/>
  <c r="H301" i="14" s="1"/>
  <c r="H353" i="14" s="1"/>
  <c r="H405" i="14" s="1"/>
  <c r="H457" i="14" s="1"/>
  <c r="H509" i="14" s="1"/>
  <c r="H561" i="14" s="1"/>
  <c r="H613" i="14" s="1"/>
  <c r="H665" i="14" s="1"/>
  <c r="G249" i="14"/>
  <c r="G301" i="14" s="1"/>
  <c r="G353" i="14" s="1"/>
  <c r="G405" i="14" s="1"/>
  <c r="G457" i="14" s="1"/>
  <c r="G509" i="14" s="1"/>
  <c r="G561" i="14" s="1"/>
  <c r="G613" i="14" s="1"/>
  <c r="G665" i="14" s="1"/>
  <c r="F249" i="14"/>
  <c r="F301" i="14" s="1"/>
  <c r="F353" i="14" s="1"/>
  <c r="F405" i="14" s="1"/>
  <c r="F457" i="14" s="1"/>
  <c r="F509" i="14" s="1"/>
  <c r="F561" i="14" s="1"/>
  <c r="F613" i="14" s="1"/>
  <c r="F665" i="14" s="1"/>
  <c r="E249" i="14"/>
  <c r="E301" i="14" s="1"/>
  <c r="E353" i="14" s="1"/>
  <c r="E405" i="14" s="1"/>
  <c r="E457" i="14" s="1"/>
  <c r="E509" i="14" s="1"/>
  <c r="E561" i="14" s="1"/>
  <c r="E613" i="14" s="1"/>
  <c r="E665" i="14" s="1"/>
  <c r="I248" i="14"/>
  <c r="I300" i="14" s="1"/>
  <c r="I352" i="14" s="1"/>
  <c r="I404" i="14" s="1"/>
  <c r="I456" i="14" s="1"/>
  <c r="I508" i="14" s="1"/>
  <c r="I560" i="14" s="1"/>
  <c r="I612" i="14" s="1"/>
  <c r="I664" i="14" s="1"/>
  <c r="H248" i="14"/>
  <c r="H300" i="14" s="1"/>
  <c r="H352" i="14" s="1"/>
  <c r="H404" i="14" s="1"/>
  <c r="H456" i="14" s="1"/>
  <c r="H508" i="14" s="1"/>
  <c r="H560" i="14" s="1"/>
  <c r="H612" i="14" s="1"/>
  <c r="H664" i="14" s="1"/>
  <c r="G248" i="14"/>
  <c r="G300" i="14" s="1"/>
  <c r="G352" i="14" s="1"/>
  <c r="G404" i="14" s="1"/>
  <c r="G456" i="14" s="1"/>
  <c r="G508" i="14" s="1"/>
  <c r="G560" i="14" s="1"/>
  <c r="G612" i="14" s="1"/>
  <c r="G664" i="14" s="1"/>
  <c r="F248" i="14"/>
  <c r="F300" i="14" s="1"/>
  <c r="F352" i="14" s="1"/>
  <c r="F404" i="14" s="1"/>
  <c r="F456" i="14" s="1"/>
  <c r="F508" i="14" s="1"/>
  <c r="F560" i="14" s="1"/>
  <c r="F612" i="14" s="1"/>
  <c r="F664" i="14" s="1"/>
  <c r="E248" i="14"/>
  <c r="I247" i="14"/>
  <c r="I299" i="14" s="1"/>
  <c r="I351" i="14" s="1"/>
  <c r="I403" i="14" s="1"/>
  <c r="I455" i="14" s="1"/>
  <c r="I507" i="14" s="1"/>
  <c r="I559" i="14" s="1"/>
  <c r="I611" i="14" s="1"/>
  <c r="I663" i="14" s="1"/>
  <c r="H247" i="14"/>
  <c r="H299" i="14" s="1"/>
  <c r="H351" i="14" s="1"/>
  <c r="H403" i="14" s="1"/>
  <c r="H455" i="14" s="1"/>
  <c r="H507" i="14" s="1"/>
  <c r="H559" i="14" s="1"/>
  <c r="H611" i="14" s="1"/>
  <c r="H663" i="14" s="1"/>
  <c r="G247" i="14"/>
  <c r="G299" i="14" s="1"/>
  <c r="G351" i="14" s="1"/>
  <c r="G403" i="14" s="1"/>
  <c r="G455" i="14" s="1"/>
  <c r="G507" i="14" s="1"/>
  <c r="G559" i="14" s="1"/>
  <c r="G611" i="14" s="1"/>
  <c r="G663" i="14" s="1"/>
  <c r="F247" i="14"/>
  <c r="F299" i="14" s="1"/>
  <c r="F351" i="14" s="1"/>
  <c r="F403" i="14" s="1"/>
  <c r="F455" i="14" s="1"/>
  <c r="F507" i="14" s="1"/>
  <c r="F559" i="14" s="1"/>
  <c r="F611" i="14" s="1"/>
  <c r="F663" i="14" s="1"/>
  <c r="E247" i="14"/>
  <c r="E299" i="14" s="1"/>
  <c r="E351" i="14" s="1"/>
  <c r="E403" i="14" s="1"/>
  <c r="E455" i="14" s="1"/>
  <c r="E507" i="14" s="1"/>
  <c r="E559" i="14" s="1"/>
  <c r="E611" i="14" s="1"/>
  <c r="E663" i="14" s="1"/>
  <c r="I246" i="14"/>
  <c r="I298" i="14" s="1"/>
  <c r="I350" i="14" s="1"/>
  <c r="I402" i="14" s="1"/>
  <c r="I454" i="14" s="1"/>
  <c r="I506" i="14" s="1"/>
  <c r="I558" i="14" s="1"/>
  <c r="I610" i="14" s="1"/>
  <c r="I662" i="14" s="1"/>
  <c r="H246" i="14"/>
  <c r="G246" i="14"/>
  <c r="F246" i="14"/>
  <c r="F298" i="14" s="1"/>
  <c r="F350" i="14" s="1"/>
  <c r="F402" i="14" s="1"/>
  <c r="F454" i="14" s="1"/>
  <c r="F506" i="14" s="1"/>
  <c r="F558" i="14" s="1"/>
  <c r="F610" i="14" s="1"/>
  <c r="F662" i="14" s="1"/>
  <c r="E246" i="14"/>
  <c r="E298" i="14" s="1"/>
  <c r="E350" i="14" s="1"/>
  <c r="E402" i="14" s="1"/>
  <c r="E454" i="14" s="1"/>
  <c r="E506" i="14" s="1"/>
  <c r="E558" i="14" s="1"/>
  <c r="E610" i="14" s="1"/>
  <c r="E662" i="14" s="1"/>
  <c r="I245" i="14"/>
  <c r="I297" i="14" s="1"/>
  <c r="I349" i="14" s="1"/>
  <c r="I401" i="14" s="1"/>
  <c r="I453" i="14" s="1"/>
  <c r="I505" i="14" s="1"/>
  <c r="I557" i="14" s="1"/>
  <c r="I609" i="14" s="1"/>
  <c r="I661" i="14" s="1"/>
  <c r="H245" i="14"/>
  <c r="H297" i="14" s="1"/>
  <c r="H349" i="14" s="1"/>
  <c r="H401" i="14" s="1"/>
  <c r="H453" i="14" s="1"/>
  <c r="H505" i="14" s="1"/>
  <c r="H557" i="14" s="1"/>
  <c r="H609" i="14" s="1"/>
  <c r="H661" i="14" s="1"/>
  <c r="G245" i="14"/>
  <c r="G297" i="14" s="1"/>
  <c r="G349" i="14" s="1"/>
  <c r="G401" i="14" s="1"/>
  <c r="G453" i="14" s="1"/>
  <c r="G505" i="14" s="1"/>
  <c r="G557" i="14" s="1"/>
  <c r="G609" i="14" s="1"/>
  <c r="G661" i="14" s="1"/>
  <c r="F245" i="14"/>
  <c r="F297" i="14" s="1"/>
  <c r="F349" i="14" s="1"/>
  <c r="F401" i="14" s="1"/>
  <c r="F453" i="14" s="1"/>
  <c r="F505" i="14" s="1"/>
  <c r="F557" i="14" s="1"/>
  <c r="F609" i="14" s="1"/>
  <c r="F661" i="14" s="1"/>
  <c r="E245" i="14"/>
  <c r="E297" i="14" s="1"/>
  <c r="E349" i="14" s="1"/>
  <c r="E401" i="14" s="1"/>
  <c r="E453" i="14" s="1"/>
  <c r="E505" i="14" s="1"/>
  <c r="E557" i="14" s="1"/>
  <c r="E609" i="14" s="1"/>
  <c r="E661" i="14" s="1"/>
  <c r="I244" i="14"/>
  <c r="H244" i="14"/>
  <c r="H296" i="14" s="1"/>
  <c r="H348" i="14" s="1"/>
  <c r="G244" i="14"/>
  <c r="G296" i="14" s="1"/>
  <c r="G348" i="14" s="1"/>
  <c r="G400" i="14" s="1"/>
  <c r="G452" i="14" s="1"/>
  <c r="G504" i="14" s="1"/>
  <c r="G556" i="14" s="1"/>
  <c r="G608" i="14" s="1"/>
  <c r="G660" i="14" s="1"/>
  <c r="F244" i="14"/>
  <c r="F296" i="14" s="1"/>
  <c r="F348" i="14" s="1"/>
  <c r="F400" i="14" s="1"/>
  <c r="F452" i="14" s="1"/>
  <c r="F504" i="14" s="1"/>
  <c r="F556" i="14" s="1"/>
  <c r="F608" i="14" s="1"/>
  <c r="F660" i="14" s="1"/>
  <c r="E244" i="14"/>
  <c r="E296" i="14" s="1"/>
  <c r="E348" i="14" s="1"/>
  <c r="E400" i="14" s="1"/>
  <c r="E452" i="14" s="1"/>
  <c r="E504" i="14" s="1"/>
  <c r="E556" i="14" s="1"/>
  <c r="E608" i="14" s="1"/>
  <c r="E660" i="14" s="1"/>
  <c r="I243" i="14"/>
  <c r="I295" i="14" s="1"/>
  <c r="I347" i="14" s="1"/>
  <c r="I399" i="14" s="1"/>
  <c r="I451" i="14" s="1"/>
  <c r="I503" i="14" s="1"/>
  <c r="I555" i="14" s="1"/>
  <c r="I607" i="14" s="1"/>
  <c r="I659" i="14" s="1"/>
  <c r="H243" i="14"/>
  <c r="H295" i="14" s="1"/>
  <c r="H347" i="14" s="1"/>
  <c r="H399" i="14" s="1"/>
  <c r="H451" i="14" s="1"/>
  <c r="H503" i="14" s="1"/>
  <c r="H555" i="14" s="1"/>
  <c r="H607" i="14" s="1"/>
  <c r="H659" i="14" s="1"/>
  <c r="G243" i="14"/>
  <c r="G295" i="14" s="1"/>
  <c r="G347" i="14" s="1"/>
  <c r="G399" i="14" s="1"/>
  <c r="G451" i="14" s="1"/>
  <c r="G503" i="14" s="1"/>
  <c r="G555" i="14" s="1"/>
  <c r="G607" i="14" s="1"/>
  <c r="G659" i="14" s="1"/>
  <c r="F243" i="14"/>
  <c r="F295" i="14" s="1"/>
  <c r="F347" i="14" s="1"/>
  <c r="F399" i="14" s="1"/>
  <c r="F451" i="14" s="1"/>
  <c r="F503" i="14" s="1"/>
  <c r="F555" i="14" s="1"/>
  <c r="F607" i="14" s="1"/>
  <c r="F659" i="14" s="1"/>
  <c r="E243" i="14"/>
  <c r="E295" i="14" s="1"/>
  <c r="E347" i="14" s="1"/>
  <c r="E399" i="14" s="1"/>
  <c r="E451" i="14" s="1"/>
  <c r="E503" i="14" s="1"/>
  <c r="E555" i="14" s="1"/>
  <c r="E607" i="14" s="1"/>
  <c r="E659" i="14" s="1"/>
  <c r="I241" i="14"/>
  <c r="I293" i="14" s="1"/>
  <c r="I345" i="14" s="1"/>
  <c r="I397" i="14" s="1"/>
  <c r="I449" i="14" s="1"/>
  <c r="I501" i="14" s="1"/>
  <c r="I553" i="14" s="1"/>
  <c r="I605" i="14" s="1"/>
  <c r="I657" i="14" s="1"/>
  <c r="H241" i="14"/>
  <c r="H293" i="14" s="1"/>
  <c r="H345" i="14" s="1"/>
  <c r="H397" i="14" s="1"/>
  <c r="H449" i="14" s="1"/>
  <c r="H501" i="14" s="1"/>
  <c r="H553" i="14" s="1"/>
  <c r="H605" i="14" s="1"/>
  <c r="H657" i="14" s="1"/>
  <c r="G241" i="14"/>
  <c r="G293" i="14" s="1"/>
  <c r="G345" i="14" s="1"/>
  <c r="G397" i="14" s="1"/>
  <c r="G449" i="14" s="1"/>
  <c r="G501" i="14" s="1"/>
  <c r="G553" i="14" s="1"/>
  <c r="G605" i="14" s="1"/>
  <c r="G657" i="14" s="1"/>
  <c r="F241" i="14"/>
  <c r="F293" i="14" s="1"/>
  <c r="F345" i="14" s="1"/>
  <c r="F397" i="14" s="1"/>
  <c r="F449" i="14" s="1"/>
  <c r="F501" i="14" s="1"/>
  <c r="F553" i="14" s="1"/>
  <c r="F605" i="14" s="1"/>
  <c r="F657" i="14" s="1"/>
  <c r="E241" i="14"/>
  <c r="I240" i="14"/>
  <c r="I292" i="14" s="1"/>
  <c r="I344" i="14" s="1"/>
  <c r="I396" i="14" s="1"/>
  <c r="I448" i="14" s="1"/>
  <c r="I500" i="14" s="1"/>
  <c r="I552" i="14" s="1"/>
  <c r="I604" i="14" s="1"/>
  <c r="I656" i="14" s="1"/>
  <c r="H240" i="14"/>
  <c r="G240" i="14"/>
  <c r="G292" i="14" s="1"/>
  <c r="G344" i="14" s="1"/>
  <c r="G396" i="14" s="1"/>
  <c r="G448" i="14" s="1"/>
  <c r="G500" i="14" s="1"/>
  <c r="G552" i="14" s="1"/>
  <c r="G604" i="14" s="1"/>
  <c r="G656" i="14" s="1"/>
  <c r="F240" i="14"/>
  <c r="F292" i="14" s="1"/>
  <c r="F344" i="14" s="1"/>
  <c r="F396" i="14" s="1"/>
  <c r="F448" i="14" s="1"/>
  <c r="F500" i="14" s="1"/>
  <c r="F552" i="14" s="1"/>
  <c r="F604" i="14" s="1"/>
  <c r="F656" i="14" s="1"/>
  <c r="E240" i="14"/>
  <c r="E292" i="14" s="1"/>
  <c r="E344" i="14" s="1"/>
  <c r="E396" i="14" s="1"/>
  <c r="E448" i="14" s="1"/>
  <c r="E500" i="14" s="1"/>
  <c r="E552" i="14" s="1"/>
  <c r="E604" i="14" s="1"/>
  <c r="E656" i="14" s="1"/>
  <c r="I237" i="14"/>
  <c r="I289" i="14" s="1"/>
  <c r="I341" i="14" s="1"/>
  <c r="I393" i="14" s="1"/>
  <c r="I445" i="14" s="1"/>
  <c r="I497" i="14" s="1"/>
  <c r="I549" i="14" s="1"/>
  <c r="I601" i="14" s="1"/>
  <c r="I653" i="14" s="1"/>
  <c r="H237" i="14"/>
  <c r="H289" i="14" s="1"/>
  <c r="H341" i="14" s="1"/>
  <c r="H393" i="14" s="1"/>
  <c r="H445" i="14" s="1"/>
  <c r="H497" i="14" s="1"/>
  <c r="H549" i="14" s="1"/>
  <c r="H601" i="14" s="1"/>
  <c r="H653" i="14" s="1"/>
  <c r="G237" i="14"/>
  <c r="G289" i="14" s="1"/>
  <c r="G341" i="14" s="1"/>
  <c r="G393" i="14" s="1"/>
  <c r="G445" i="14" s="1"/>
  <c r="G497" i="14" s="1"/>
  <c r="G549" i="14" s="1"/>
  <c r="G601" i="14" s="1"/>
  <c r="G653" i="14" s="1"/>
  <c r="F237" i="14"/>
  <c r="F289" i="14" s="1"/>
  <c r="F341" i="14" s="1"/>
  <c r="F393" i="14" s="1"/>
  <c r="F445" i="14" s="1"/>
  <c r="F497" i="14" s="1"/>
  <c r="F549" i="14" s="1"/>
  <c r="F601" i="14" s="1"/>
  <c r="F653" i="14" s="1"/>
  <c r="E237" i="14"/>
  <c r="I236" i="14"/>
  <c r="I288" i="14" s="1"/>
  <c r="I340" i="14" s="1"/>
  <c r="I392" i="14" s="1"/>
  <c r="I444" i="14" s="1"/>
  <c r="I496" i="14" s="1"/>
  <c r="I548" i="14" s="1"/>
  <c r="I600" i="14" s="1"/>
  <c r="I652" i="14" s="1"/>
  <c r="H236" i="14"/>
  <c r="H288" i="14" s="1"/>
  <c r="H340" i="14" s="1"/>
  <c r="H392" i="14" s="1"/>
  <c r="H444" i="14" s="1"/>
  <c r="H496" i="14" s="1"/>
  <c r="H548" i="14" s="1"/>
  <c r="H600" i="14" s="1"/>
  <c r="H652" i="14" s="1"/>
  <c r="G236" i="14"/>
  <c r="G288" i="14" s="1"/>
  <c r="G340" i="14" s="1"/>
  <c r="G392" i="14" s="1"/>
  <c r="G444" i="14" s="1"/>
  <c r="G496" i="14" s="1"/>
  <c r="G548" i="14" s="1"/>
  <c r="G600" i="14" s="1"/>
  <c r="G652" i="14" s="1"/>
  <c r="F236" i="14"/>
  <c r="F288" i="14" s="1"/>
  <c r="F340" i="14" s="1"/>
  <c r="F392" i="14" s="1"/>
  <c r="F444" i="14" s="1"/>
  <c r="F496" i="14" s="1"/>
  <c r="F548" i="14" s="1"/>
  <c r="F600" i="14" s="1"/>
  <c r="F652" i="14" s="1"/>
  <c r="E236" i="14"/>
  <c r="E288" i="14" s="1"/>
  <c r="E340" i="14" s="1"/>
  <c r="E392" i="14" s="1"/>
  <c r="E444" i="14" s="1"/>
  <c r="E496" i="14" s="1"/>
  <c r="E548" i="14" s="1"/>
  <c r="E600" i="14" s="1"/>
  <c r="E652" i="14" s="1"/>
  <c r="I235" i="14"/>
  <c r="I287" i="14" s="1"/>
  <c r="I339" i="14" s="1"/>
  <c r="I391" i="14" s="1"/>
  <c r="I443" i="14" s="1"/>
  <c r="I495" i="14" s="1"/>
  <c r="I547" i="14" s="1"/>
  <c r="I599" i="14" s="1"/>
  <c r="I651" i="14" s="1"/>
  <c r="H235" i="14"/>
  <c r="H287" i="14" s="1"/>
  <c r="H339" i="14" s="1"/>
  <c r="H391" i="14" s="1"/>
  <c r="H443" i="14" s="1"/>
  <c r="H495" i="14" s="1"/>
  <c r="H547" i="14" s="1"/>
  <c r="H599" i="14" s="1"/>
  <c r="H651" i="14" s="1"/>
  <c r="G235" i="14"/>
  <c r="F235" i="14"/>
  <c r="F287" i="14" s="1"/>
  <c r="F339" i="14" s="1"/>
  <c r="F391" i="14" s="1"/>
  <c r="F443" i="14" s="1"/>
  <c r="F495" i="14" s="1"/>
  <c r="F547" i="14" s="1"/>
  <c r="F599" i="14" s="1"/>
  <c r="F651" i="14" s="1"/>
  <c r="E235" i="14"/>
  <c r="E287" i="14" s="1"/>
  <c r="E339" i="14" s="1"/>
  <c r="E391" i="14" s="1"/>
  <c r="E443" i="14" s="1"/>
  <c r="E495" i="14" s="1"/>
  <c r="E547" i="14" s="1"/>
  <c r="E599" i="14" s="1"/>
  <c r="E651" i="14" s="1"/>
  <c r="I232" i="14"/>
  <c r="I284" i="14" s="1"/>
  <c r="I336" i="14" s="1"/>
  <c r="I388" i="14" s="1"/>
  <c r="I440" i="14" s="1"/>
  <c r="I492" i="14" s="1"/>
  <c r="I544" i="14" s="1"/>
  <c r="I596" i="14" s="1"/>
  <c r="I648" i="14" s="1"/>
  <c r="H232" i="14"/>
  <c r="H284" i="14" s="1"/>
  <c r="H336" i="14" s="1"/>
  <c r="H388" i="14" s="1"/>
  <c r="H440" i="14" s="1"/>
  <c r="H492" i="14" s="1"/>
  <c r="H544" i="14" s="1"/>
  <c r="H596" i="14" s="1"/>
  <c r="H648" i="14" s="1"/>
  <c r="G232" i="14"/>
  <c r="G284" i="14" s="1"/>
  <c r="G336" i="14" s="1"/>
  <c r="G388" i="14" s="1"/>
  <c r="G440" i="14" s="1"/>
  <c r="G492" i="14" s="1"/>
  <c r="G544" i="14" s="1"/>
  <c r="G596" i="14" s="1"/>
  <c r="G648" i="14" s="1"/>
  <c r="F232" i="14"/>
  <c r="F284" i="14" s="1"/>
  <c r="F336" i="14" s="1"/>
  <c r="F388" i="14" s="1"/>
  <c r="F440" i="14" s="1"/>
  <c r="F492" i="14" s="1"/>
  <c r="F544" i="14" s="1"/>
  <c r="F596" i="14" s="1"/>
  <c r="F648" i="14" s="1"/>
  <c r="E232" i="14"/>
  <c r="E284" i="14" s="1"/>
  <c r="E336" i="14" s="1"/>
  <c r="E388" i="14" s="1"/>
  <c r="E440" i="14" s="1"/>
  <c r="E492" i="14" s="1"/>
  <c r="E544" i="14" s="1"/>
  <c r="E596" i="14" s="1"/>
  <c r="E648" i="14" s="1"/>
  <c r="I226" i="14"/>
  <c r="I278" i="14" s="1"/>
  <c r="I330" i="14" s="1"/>
  <c r="I382" i="14" s="1"/>
  <c r="I434" i="14" s="1"/>
  <c r="I486" i="14" s="1"/>
  <c r="I538" i="14" s="1"/>
  <c r="I590" i="14" s="1"/>
  <c r="I642" i="14" s="1"/>
  <c r="H226" i="14"/>
  <c r="H278" i="14" s="1"/>
  <c r="H330" i="14" s="1"/>
  <c r="H382" i="14" s="1"/>
  <c r="H434" i="14" s="1"/>
  <c r="H486" i="14" s="1"/>
  <c r="H538" i="14" s="1"/>
  <c r="H590" i="14" s="1"/>
  <c r="H642" i="14" s="1"/>
  <c r="G226" i="14"/>
  <c r="G278" i="14" s="1"/>
  <c r="G330" i="14" s="1"/>
  <c r="G382" i="14" s="1"/>
  <c r="G434" i="14" s="1"/>
  <c r="G486" i="14" s="1"/>
  <c r="G538" i="14" s="1"/>
  <c r="G590" i="14" s="1"/>
  <c r="G642" i="14" s="1"/>
  <c r="F226" i="14"/>
  <c r="F278" i="14" s="1"/>
  <c r="F330" i="14" s="1"/>
  <c r="F382" i="14" s="1"/>
  <c r="F434" i="14" s="1"/>
  <c r="F486" i="14" s="1"/>
  <c r="F538" i="14" s="1"/>
  <c r="F590" i="14" s="1"/>
  <c r="F642" i="14" s="1"/>
  <c r="E226" i="14"/>
  <c r="E278" i="14" s="1"/>
  <c r="E330" i="14" s="1"/>
  <c r="E382" i="14" s="1"/>
  <c r="E434" i="14" s="1"/>
  <c r="E486" i="14" s="1"/>
  <c r="E538" i="14" s="1"/>
  <c r="E590" i="14" s="1"/>
  <c r="E642" i="14" s="1"/>
  <c r="I225" i="14"/>
  <c r="I277" i="14" s="1"/>
  <c r="I329" i="14" s="1"/>
  <c r="I381" i="14" s="1"/>
  <c r="I433" i="14" s="1"/>
  <c r="I485" i="14" s="1"/>
  <c r="I537" i="14" s="1"/>
  <c r="I589" i="14" s="1"/>
  <c r="I641" i="14" s="1"/>
  <c r="H225" i="14"/>
  <c r="H277" i="14" s="1"/>
  <c r="H329" i="14" s="1"/>
  <c r="H381" i="14" s="1"/>
  <c r="H433" i="14" s="1"/>
  <c r="H485" i="14" s="1"/>
  <c r="H537" i="14" s="1"/>
  <c r="H589" i="14" s="1"/>
  <c r="H641" i="14" s="1"/>
  <c r="G225" i="14"/>
  <c r="G277" i="14" s="1"/>
  <c r="G329" i="14" s="1"/>
  <c r="G381" i="14" s="1"/>
  <c r="G433" i="14" s="1"/>
  <c r="G485" i="14" s="1"/>
  <c r="G537" i="14" s="1"/>
  <c r="G589" i="14" s="1"/>
  <c r="G641" i="14" s="1"/>
  <c r="F225" i="14"/>
  <c r="F277" i="14" s="1"/>
  <c r="E225" i="14"/>
  <c r="E277" i="14" s="1"/>
  <c r="E329" i="14" s="1"/>
  <c r="E381" i="14" s="1"/>
  <c r="E433" i="14" s="1"/>
  <c r="E485" i="14" s="1"/>
  <c r="E537" i="14" s="1"/>
  <c r="E589" i="14" s="1"/>
  <c r="E641" i="14" s="1"/>
  <c r="I224" i="14"/>
  <c r="I276" i="14" s="1"/>
  <c r="I328" i="14" s="1"/>
  <c r="I380" i="14" s="1"/>
  <c r="I432" i="14" s="1"/>
  <c r="I484" i="14" s="1"/>
  <c r="I536" i="14" s="1"/>
  <c r="I588" i="14" s="1"/>
  <c r="I640" i="14" s="1"/>
  <c r="H224" i="14"/>
  <c r="H276" i="14" s="1"/>
  <c r="H328" i="14" s="1"/>
  <c r="H380" i="14" s="1"/>
  <c r="H432" i="14" s="1"/>
  <c r="H484" i="14" s="1"/>
  <c r="H536" i="14" s="1"/>
  <c r="H588" i="14" s="1"/>
  <c r="H640" i="14" s="1"/>
  <c r="G224" i="14"/>
  <c r="G276" i="14" s="1"/>
  <c r="G328" i="14" s="1"/>
  <c r="G380" i="14" s="1"/>
  <c r="G432" i="14" s="1"/>
  <c r="G484" i="14" s="1"/>
  <c r="G536" i="14" s="1"/>
  <c r="G588" i="14" s="1"/>
  <c r="G640" i="14" s="1"/>
  <c r="F224" i="14"/>
  <c r="F276" i="14" s="1"/>
  <c r="F328" i="14" s="1"/>
  <c r="F380" i="14" s="1"/>
  <c r="F432" i="14" s="1"/>
  <c r="F484" i="14" s="1"/>
  <c r="F536" i="14" s="1"/>
  <c r="F588" i="14" s="1"/>
  <c r="F640" i="14" s="1"/>
  <c r="E224" i="14"/>
  <c r="E276" i="14" s="1"/>
  <c r="E328" i="14" s="1"/>
  <c r="E380" i="14" s="1"/>
  <c r="E432" i="14" s="1"/>
  <c r="E484" i="14" s="1"/>
  <c r="E536" i="14" s="1"/>
  <c r="E588" i="14" s="1"/>
  <c r="E640" i="14" s="1"/>
  <c r="I223" i="14"/>
  <c r="H223" i="14"/>
  <c r="H275" i="14" s="1"/>
  <c r="H327" i="14" s="1"/>
  <c r="H379" i="14" s="1"/>
  <c r="H431" i="14" s="1"/>
  <c r="H483" i="14" s="1"/>
  <c r="H535" i="14" s="1"/>
  <c r="H587" i="14" s="1"/>
  <c r="H639" i="14" s="1"/>
  <c r="G223" i="14"/>
  <c r="G275" i="14" s="1"/>
  <c r="G327" i="14" s="1"/>
  <c r="G379" i="14" s="1"/>
  <c r="G431" i="14" s="1"/>
  <c r="G483" i="14" s="1"/>
  <c r="G535" i="14" s="1"/>
  <c r="G587" i="14" s="1"/>
  <c r="G639" i="14" s="1"/>
  <c r="F223" i="14"/>
  <c r="F275" i="14" s="1"/>
  <c r="F327" i="14" s="1"/>
  <c r="F379" i="14" s="1"/>
  <c r="F431" i="14" s="1"/>
  <c r="F483" i="14" s="1"/>
  <c r="F535" i="14" s="1"/>
  <c r="F587" i="14" s="1"/>
  <c r="F639" i="14" s="1"/>
  <c r="E223" i="14"/>
  <c r="E275" i="14" s="1"/>
  <c r="E327" i="14" s="1"/>
  <c r="E379" i="14" s="1"/>
  <c r="E431" i="14" s="1"/>
  <c r="E483" i="14" s="1"/>
  <c r="E535" i="14" s="1"/>
  <c r="E587" i="14" s="1"/>
  <c r="E639" i="14" s="1"/>
  <c r="I222" i="14"/>
  <c r="I274" i="14" s="1"/>
  <c r="I326" i="14" s="1"/>
  <c r="I378" i="14" s="1"/>
  <c r="I430" i="14" s="1"/>
  <c r="I482" i="14" s="1"/>
  <c r="I534" i="14" s="1"/>
  <c r="I586" i="14" s="1"/>
  <c r="I638" i="14" s="1"/>
  <c r="H222" i="14"/>
  <c r="H274" i="14" s="1"/>
  <c r="H326" i="14" s="1"/>
  <c r="H378" i="14" s="1"/>
  <c r="H430" i="14" s="1"/>
  <c r="H482" i="14" s="1"/>
  <c r="H534" i="14" s="1"/>
  <c r="H586" i="14" s="1"/>
  <c r="H638" i="14" s="1"/>
  <c r="G222" i="14"/>
  <c r="G274" i="14" s="1"/>
  <c r="G326" i="14" s="1"/>
  <c r="G378" i="14" s="1"/>
  <c r="G430" i="14" s="1"/>
  <c r="G482" i="14" s="1"/>
  <c r="G534" i="14" s="1"/>
  <c r="G586" i="14" s="1"/>
  <c r="G638" i="14" s="1"/>
  <c r="F222" i="14"/>
  <c r="F274" i="14" s="1"/>
  <c r="F326" i="14" s="1"/>
  <c r="F378" i="14" s="1"/>
  <c r="F430" i="14" s="1"/>
  <c r="F482" i="14" s="1"/>
  <c r="F534" i="14" s="1"/>
  <c r="F586" i="14" s="1"/>
  <c r="F638" i="14" s="1"/>
  <c r="E222" i="14"/>
  <c r="E274" i="14" s="1"/>
  <c r="E326" i="14" s="1"/>
  <c r="E378" i="14" s="1"/>
  <c r="E430" i="14" s="1"/>
  <c r="E482" i="14" s="1"/>
  <c r="E534" i="14" s="1"/>
  <c r="E586" i="14" s="1"/>
  <c r="E638" i="14" s="1"/>
  <c r="I221" i="14"/>
  <c r="I273" i="14" s="1"/>
  <c r="I325" i="14" s="1"/>
  <c r="I377" i="14" s="1"/>
  <c r="I429" i="14" s="1"/>
  <c r="I481" i="14" s="1"/>
  <c r="I533" i="14" s="1"/>
  <c r="I585" i="14" s="1"/>
  <c r="I637" i="14" s="1"/>
  <c r="H221" i="14"/>
  <c r="H273" i="14" s="1"/>
  <c r="H325" i="14" s="1"/>
  <c r="H377" i="14" s="1"/>
  <c r="H429" i="14" s="1"/>
  <c r="H481" i="14" s="1"/>
  <c r="H533" i="14" s="1"/>
  <c r="H585" i="14" s="1"/>
  <c r="H637" i="14" s="1"/>
  <c r="G221" i="14"/>
  <c r="G273" i="14" s="1"/>
  <c r="G325" i="14" s="1"/>
  <c r="G377" i="14" s="1"/>
  <c r="G429" i="14" s="1"/>
  <c r="G481" i="14" s="1"/>
  <c r="G533" i="14" s="1"/>
  <c r="G585" i="14" s="1"/>
  <c r="G637" i="14" s="1"/>
  <c r="F221" i="14"/>
  <c r="F273" i="14" s="1"/>
  <c r="F325" i="14" s="1"/>
  <c r="F377" i="14" s="1"/>
  <c r="F429" i="14" s="1"/>
  <c r="F481" i="14" s="1"/>
  <c r="F533" i="14" s="1"/>
  <c r="F585" i="14" s="1"/>
  <c r="F637" i="14" s="1"/>
  <c r="E221" i="14"/>
  <c r="E273" i="14" s="1"/>
  <c r="E325" i="14" s="1"/>
  <c r="E377" i="14" s="1"/>
  <c r="E429" i="14" s="1"/>
  <c r="E481" i="14" s="1"/>
  <c r="E533" i="14" s="1"/>
  <c r="E585" i="14" s="1"/>
  <c r="E637" i="14" s="1"/>
  <c r="I220" i="14"/>
  <c r="I272" i="14" s="1"/>
  <c r="I324" i="14" s="1"/>
  <c r="I376" i="14" s="1"/>
  <c r="I428" i="14" s="1"/>
  <c r="I480" i="14" s="1"/>
  <c r="I532" i="14" s="1"/>
  <c r="I584" i="14" s="1"/>
  <c r="I636" i="14" s="1"/>
  <c r="H220" i="14"/>
  <c r="H272" i="14" s="1"/>
  <c r="H324" i="14" s="1"/>
  <c r="H376" i="14" s="1"/>
  <c r="H428" i="14" s="1"/>
  <c r="H480" i="14" s="1"/>
  <c r="H532" i="14" s="1"/>
  <c r="H584" i="14" s="1"/>
  <c r="H636" i="14" s="1"/>
  <c r="G220" i="14"/>
  <c r="G272" i="14" s="1"/>
  <c r="F220" i="14"/>
  <c r="F272" i="14" s="1"/>
  <c r="F324" i="14" s="1"/>
  <c r="F376" i="14" s="1"/>
  <c r="F428" i="14" s="1"/>
  <c r="F480" i="14" s="1"/>
  <c r="F532" i="14" s="1"/>
  <c r="F584" i="14" s="1"/>
  <c r="F636" i="14" s="1"/>
  <c r="E220" i="14"/>
  <c r="E272" i="14" s="1"/>
  <c r="E324" i="14" s="1"/>
  <c r="E376" i="14" s="1"/>
  <c r="E428" i="14" s="1"/>
  <c r="E480" i="14" s="1"/>
  <c r="E532" i="14" s="1"/>
  <c r="E584" i="14" s="1"/>
  <c r="E636" i="14" s="1"/>
  <c r="I219" i="14"/>
  <c r="I271" i="14" s="1"/>
  <c r="I323" i="14" s="1"/>
  <c r="I375" i="14" s="1"/>
  <c r="I427" i="14" s="1"/>
  <c r="I479" i="14" s="1"/>
  <c r="I531" i="14" s="1"/>
  <c r="I583" i="14" s="1"/>
  <c r="I635" i="14" s="1"/>
  <c r="H219" i="14"/>
  <c r="H271" i="14" s="1"/>
  <c r="H323" i="14" s="1"/>
  <c r="H375" i="14" s="1"/>
  <c r="H427" i="14" s="1"/>
  <c r="H479" i="14" s="1"/>
  <c r="H531" i="14" s="1"/>
  <c r="H583" i="14" s="1"/>
  <c r="H635" i="14" s="1"/>
  <c r="G219" i="14"/>
  <c r="G271" i="14" s="1"/>
  <c r="G323" i="14" s="1"/>
  <c r="G375" i="14" s="1"/>
  <c r="G427" i="14" s="1"/>
  <c r="G479" i="14" s="1"/>
  <c r="G531" i="14" s="1"/>
  <c r="G583" i="14" s="1"/>
  <c r="G635" i="14" s="1"/>
  <c r="F219" i="14"/>
  <c r="F271" i="14" s="1"/>
  <c r="F323" i="14" s="1"/>
  <c r="F375" i="14" s="1"/>
  <c r="F427" i="14" s="1"/>
  <c r="F479" i="14" s="1"/>
  <c r="F531" i="14" s="1"/>
  <c r="F583" i="14" s="1"/>
  <c r="F635" i="14" s="1"/>
  <c r="E219" i="14"/>
  <c r="E271" i="14" s="1"/>
  <c r="E323" i="14" s="1"/>
  <c r="E375" i="14" s="1"/>
  <c r="E427" i="14" s="1"/>
  <c r="E479" i="14" s="1"/>
  <c r="E531" i="14" s="1"/>
  <c r="E583" i="14" s="1"/>
  <c r="E635" i="14" s="1"/>
  <c r="I218" i="14"/>
  <c r="I270" i="14" s="1"/>
  <c r="I322" i="14" s="1"/>
  <c r="I374" i="14" s="1"/>
  <c r="I426" i="14" s="1"/>
  <c r="I478" i="14" s="1"/>
  <c r="I530" i="14" s="1"/>
  <c r="I582" i="14" s="1"/>
  <c r="I634" i="14" s="1"/>
  <c r="H218" i="14"/>
  <c r="H270" i="14" s="1"/>
  <c r="H322" i="14" s="1"/>
  <c r="H374" i="14" s="1"/>
  <c r="H426" i="14" s="1"/>
  <c r="H478" i="14" s="1"/>
  <c r="H530" i="14" s="1"/>
  <c r="H582" i="14" s="1"/>
  <c r="H634" i="14" s="1"/>
  <c r="G218" i="14"/>
  <c r="G270" i="14" s="1"/>
  <c r="G322" i="14" s="1"/>
  <c r="G374" i="14" s="1"/>
  <c r="G426" i="14" s="1"/>
  <c r="G478" i="14" s="1"/>
  <c r="G530" i="14" s="1"/>
  <c r="G582" i="14" s="1"/>
  <c r="G634" i="14" s="1"/>
  <c r="F218" i="14"/>
  <c r="F270" i="14" s="1"/>
  <c r="F322" i="14" s="1"/>
  <c r="F374" i="14" s="1"/>
  <c r="F426" i="14" s="1"/>
  <c r="F478" i="14" s="1"/>
  <c r="F530" i="14" s="1"/>
  <c r="F582" i="14" s="1"/>
  <c r="F634" i="14" s="1"/>
  <c r="E218" i="14"/>
  <c r="E270" i="14" s="1"/>
  <c r="E322" i="14" s="1"/>
  <c r="E374" i="14" s="1"/>
  <c r="E426" i="14" s="1"/>
  <c r="E478" i="14" s="1"/>
  <c r="E530" i="14" s="1"/>
  <c r="E582" i="14" s="1"/>
  <c r="E634" i="14" s="1"/>
  <c r="I217" i="14"/>
  <c r="I269" i="14" s="1"/>
  <c r="I321" i="14" s="1"/>
  <c r="I373" i="14" s="1"/>
  <c r="I425" i="14" s="1"/>
  <c r="I477" i="14" s="1"/>
  <c r="I529" i="14" s="1"/>
  <c r="I581" i="14" s="1"/>
  <c r="I633" i="14" s="1"/>
  <c r="H217" i="14"/>
  <c r="H269" i="14" s="1"/>
  <c r="H321" i="14" s="1"/>
  <c r="H373" i="14" s="1"/>
  <c r="H425" i="14" s="1"/>
  <c r="H477" i="14" s="1"/>
  <c r="H529" i="14" s="1"/>
  <c r="H581" i="14" s="1"/>
  <c r="H633" i="14" s="1"/>
  <c r="G217" i="14"/>
  <c r="G269" i="14" s="1"/>
  <c r="G321" i="14" s="1"/>
  <c r="G373" i="14" s="1"/>
  <c r="G425" i="14" s="1"/>
  <c r="G477" i="14" s="1"/>
  <c r="G529" i="14" s="1"/>
  <c r="G581" i="14" s="1"/>
  <c r="G633" i="14" s="1"/>
  <c r="F217" i="14"/>
  <c r="F269" i="14" s="1"/>
  <c r="F321" i="14" s="1"/>
  <c r="F373" i="14" s="1"/>
  <c r="F425" i="14" s="1"/>
  <c r="F477" i="14" s="1"/>
  <c r="F529" i="14" s="1"/>
  <c r="F581" i="14" s="1"/>
  <c r="F633" i="14" s="1"/>
  <c r="E217" i="14"/>
  <c r="E269" i="14" s="1"/>
  <c r="E321" i="14" s="1"/>
  <c r="E373" i="14" s="1"/>
  <c r="E425" i="14" s="1"/>
  <c r="E477" i="14" s="1"/>
  <c r="E529" i="14" s="1"/>
  <c r="E581" i="14" s="1"/>
  <c r="E633" i="14" s="1"/>
  <c r="I215" i="14"/>
  <c r="I267" i="14" s="1"/>
  <c r="I319" i="14" s="1"/>
  <c r="I371" i="14" s="1"/>
  <c r="I423" i="14" s="1"/>
  <c r="I475" i="14" s="1"/>
  <c r="I527" i="14" s="1"/>
  <c r="I579" i="14" s="1"/>
  <c r="I631" i="14" s="1"/>
  <c r="H215" i="14"/>
  <c r="H267" i="14" s="1"/>
  <c r="H319" i="14" s="1"/>
  <c r="H371" i="14" s="1"/>
  <c r="H423" i="14" s="1"/>
  <c r="H475" i="14" s="1"/>
  <c r="H527" i="14" s="1"/>
  <c r="H579" i="14" s="1"/>
  <c r="H631" i="14" s="1"/>
  <c r="G215" i="14"/>
  <c r="G267" i="14" s="1"/>
  <c r="G319" i="14" s="1"/>
  <c r="G371" i="14" s="1"/>
  <c r="G423" i="14" s="1"/>
  <c r="G475" i="14" s="1"/>
  <c r="G527" i="14" s="1"/>
  <c r="G579" i="14" s="1"/>
  <c r="G631" i="14" s="1"/>
  <c r="F215" i="14"/>
  <c r="F267" i="14" s="1"/>
  <c r="F319" i="14" s="1"/>
  <c r="F371" i="14" s="1"/>
  <c r="F423" i="14" s="1"/>
  <c r="F475" i="14" s="1"/>
  <c r="F527" i="14" s="1"/>
  <c r="F579" i="14" s="1"/>
  <c r="F631" i="14" s="1"/>
  <c r="E215" i="14"/>
  <c r="E267" i="14" s="1"/>
  <c r="E319" i="14" s="1"/>
  <c r="E371" i="14" s="1"/>
  <c r="E423" i="14" s="1"/>
  <c r="E475" i="14" s="1"/>
  <c r="E527" i="14" s="1"/>
  <c r="E579" i="14" s="1"/>
  <c r="E631" i="14" s="1"/>
  <c r="I214" i="14"/>
  <c r="I266" i="14" s="1"/>
  <c r="I318" i="14" s="1"/>
  <c r="I370" i="14" s="1"/>
  <c r="I422" i="14" s="1"/>
  <c r="I474" i="14" s="1"/>
  <c r="I526" i="14" s="1"/>
  <c r="I578" i="14" s="1"/>
  <c r="I630" i="14" s="1"/>
  <c r="H214" i="14"/>
  <c r="H266" i="14" s="1"/>
  <c r="H318" i="14" s="1"/>
  <c r="H370" i="14" s="1"/>
  <c r="H422" i="14" s="1"/>
  <c r="H474" i="14" s="1"/>
  <c r="H526" i="14" s="1"/>
  <c r="H578" i="14" s="1"/>
  <c r="H630" i="14" s="1"/>
  <c r="G214" i="14"/>
  <c r="G266" i="14" s="1"/>
  <c r="G318" i="14" s="1"/>
  <c r="G370" i="14" s="1"/>
  <c r="G422" i="14" s="1"/>
  <c r="G474" i="14" s="1"/>
  <c r="G526" i="14" s="1"/>
  <c r="G578" i="14" s="1"/>
  <c r="G630" i="14" s="1"/>
  <c r="F214" i="14"/>
  <c r="F266" i="14" s="1"/>
  <c r="F318" i="14" s="1"/>
  <c r="F370" i="14" s="1"/>
  <c r="F422" i="14" s="1"/>
  <c r="F474" i="14" s="1"/>
  <c r="F526" i="14" s="1"/>
  <c r="F578" i="14" s="1"/>
  <c r="F630" i="14" s="1"/>
  <c r="E214" i="14"/>
  <c r="E266" i="14" s="1"/>
  <c r="E318" i="14" s="1"/>
  <c r="E370" i="14" s="1"/>
  <c r="E422" i="14" s="1"/>
  <c r="E474" i="14" s="1"/>
  <c r="E526" i="14" s="1"/>
  <c r="E578" i="14" s="1"/>
  <c r="E630" i="14" s="1"/>
  <c r="I211" i="14"/>
  <c r="I263" i="14" s="1"/>
  <c r="H211" i="14"/>
  <c r="H263" i="14" s="1"/>
  <c r="H315" i="14" s="1"/>
  <c r="H367" i="14" s="1"/>
  <c r="H419" i="14" s="1"/>
  <c r="H471" i="14" s="1"/>
  <c r="H523" i="14" s="1"/>
  <c r="H575" i="14" s="1"/>
  <c r="H627" i="14" s="1"/>
  <c r="G211" i="14"/>
  <c r="G263" i="14" s="1"/>
  <c r="G315" i="14" s="1"/>
  <c r="G367" i="14" s="1"/>
  <c r="G419" i="14" s="1"/>
  <c r="G471" i="14" s="1"/>
  <c r="G523" i="14" s="1"/>
  <c r="G575" i="14" s="1"/>
  <c r="G627" i="14" s="1"/>
  <c r="F211" i="14"/>
  <c r="E211" i="14"/>
  <c r="E263" i="14" s="1"/>
  <c r="E315" i="14" s="1"/>
  <c r="E367" i="14" s="1"/>
  <c r="E419" i="14" s="1"/>
  <c r="E471" i="14" s="1"/>
  <c r="E523" i="14" s="1"/>
  <c r="E575" i="14" s="1"/>
  <c r="E627" i="14" s="1"/>
  <c r="I210" i="14"/>
  <c r="I262" i="14" s="1"/>
  <c r="I314" i="14" s="1"/>
  <c r="I366" i="14" s="1"/>
  <c r="I418" i="14" s="1"/>
  <c r="I470" i="14" s="1"/>
  <c r="I522" i="14" s="1"/>
  <c r="I574" i="14" s="1"/>
  <c r="I626" i="14" s="1"/>
  <c r="H210" i="14"/>
  <c r="H262" i="14" s="1"/>
  <c r="H314" i="14" s="1"/>
  <c r="H366" i="14" s="1"/>
  <c r="H418" i="14" s="1"/>
  <c r="H470" i="14" s="1"/>
  <c r="H522" i="14" s="1"/>
  <c r="H574" i="14" s="1"/>
  <c r="H626" i="14" s="1"/>
  <c r="G210" i="14"/>
  <c r="G262" i="14" s="1"/>
  <c r="G314" i="14" s="1"/>
  <c r="G366" i="14" s="1"/>
  <c r="G418" i="14" s="1"/>
  <c r="G470" i="14" s="1"/>
  <c r="G522" i="14" s="1"/>
  <c r="G574" i="14" s="1"/>
  <c r="G626" i="14" s="1"/>
  <c r="F210" i="14"/>
  <c r="F262" i="14" s="1"/>
  <c r="F314" i="14" s="1"/>
  <c r="F366" i="14" s="1"/>
  <c r="F418" i="14" s="1"/>
  <c r="F470" i="14" s="1"/>
  <c r="F522" i="14" s="1"/>
  <c r="F574" i="14" s="1"/>
  <c r="F626" i="14" s="1"/>
  <c r="E210" i="14"/>
  <c r="E262" i="14" s="1"/>
  <c r="E314" i="14" s="1"/>
  <c r="E366" i="14" s="1"/>
  <c r="E418" i="14" s="1"/>
  <c r="E470" i="14" s="1"/>
  <c r="E522" i="14" s="1"/>
  <c r="E574" i="14" s="1"/>
  <c r="E626" i="14" s="1"/>
  <c r="I209" i="14"/>
  <c r="I261" i="14" s="1"/>
  <c r="I313" i="14" s="1"/>
  <c r="I365" i="14" s="1"/>
  <c r="I417" i="14" s="1"/>
  <c r="I469" i="14" s="1"/>
  <c r="I521" i="14" s="1"/>
  <c r="I573" i="14" s="1"/>
  <c r="I625" i="14" s="1"/>
  <c r="H209" i="14"/>
  <c r="H261" i="14" s="1"/>
  <c r="H313" i="14" s="1"/>
  <c r="H365" i="14" s="1"/>
  <c r="H417" i="14" s="1"/>
  <c r="H469" i="14" s="1"/>
  <c r="H521" i="14" s="1"/>
  <c r="H573" i="14" s="1"/>
  <c r="H625" i="14" s="1"/>
  <c r="G209" i="14"/>
  <c r="G261" i="14" s="1"/>
  <c r="F209" i="14"/>
  <c r="F261" i="14" s="1"/>
  <c r="F313" i="14" s="1"/>
  <c r="F365" i="14" s="1"/>
  <c r="F417" i="14" s="1"/>
  <c r="F469" i="14" s="1"/>
  <c r="F521" i="14" s="1"/>
  <c r="F573" i="14" s="1"/>
  <c r="F625" i="14" s="1"/>
  <c r="E209" i="14"/>
  <c r="E261" i="14" s="1"/>
  <c r="E313" i="14" s="1"/>
  <c r="E365" i="14" s="1"/>
  <c r="E417" i="14" s="1"/>
  <c r="E469" i="14" s="1"/>
  <c r="E521" i="14" s="1"/>
  <c r="E573" i="14" s="1"/>
  <c r="E625" i="14" s="1"/>
  <c r="I206" i="14"/>
  <c r="I258" i="14" s="1"/>
  <c r="I310" i="14" s="1"/>
  <c r="I362" i="14" s="1"/>
  <c r="I414" i="14" s="1"/>
  <c r="I466" i="14" s="1"/>
  <c r="I518" i="14" s="1"/>
  <c r="I570" i="14" s="1"/>
  <c r="I622" i="14" s="1"/>
  <c r="H206" i="14"/>
  <c r="H258" i="14" s="1"/>
  <c r="H310" i="14" s="1"/>
  <c r="H362" i="14" s="1"/>
  <c r="H414" i="14" s="1"/>
  <c r="H466" i="14" s="1"/>
  <c r="H518" i="14" s="1"/>
  <c r="H570" i="14" s="1"/>
  <c r="H622" i="14" s="1"/>
  <c r="G206" i="14"/>
  <c r="G258" i="14" s="1"/>
  <c r="G310" i="14" s="1"/>
  <c r="G362" i="14" s="1"/>
  <c r="G414" i="14" s="1"/>
  <c r="G466" i="14" s="1"/>
  <c r="G518" i="14" s="1"/>
  <c r="G570" i="14" s="1"/>
  <c r="G622" i="14" s="1"/>
  <c r="F206" i="14"/>
  <c r="F258" i="14" s="1"/>
  <c r="F310" i="14" s="1"/>
  <c r="F362" i="14" s="1"/>
  <c r="F414" i="14" s="1"/>
  <c r="F466" i="14" s="1"/>
  <c r="F518" i="14" s="1"/>
  <c r="F570" i="14" s="1"/>
  <c r="F622" i="14" s="1"/>
  <c r="E206" i="14"/>
  <c r="E258" i="14" s="1"/>
  <c r="E310" i="14" s="1"/>
  <c r="E362" i="14" s="1"/>
  <c r="E414" i="14" s="1"/>
  <c r="E466" i="14" s="1"/>
  <c r="E518" i="14" s="1"/>
  <c r="E570" i="14" s="1"/>
  <c r="E622" i="14" s="1"/>
  <c r="C201" i="14"/>
  <c r="C227" i="14" s="1"/>
  <c r="C253" i="14" s="1"/>
  <c r="C279" i="14" s="1"/>
  <c r="C305" i="14" s="1"/>
  <c r="C331" i="14" s="1"/>
  <c r="C357" i="14" s="1"/>
  <c r="C383" i="14" s="1"/>
  <c r="C409" i="14" s="1"/>
  <c r="C435" i="14" s="1"/>
  <c r="C461" i="14" s="1"/>
  <c r="C487" i="14" s="1"/>
  <c r="C513" i="14" s="1"/>
  <c r="C539" i="14" s="1"/>
  <c r="C565" i="14" s="1"/>
  <c r="C591" i="14" s="1"/>
  <c r="C617" i="14" s="1"/>
  <c r="C643" i="14" s="1"/>
  <c r="C669" i="14" s="1"/>
  <c r="C695" i="14" s="1"/>
  <c r="C721" i="14" s="1"/>
  <c r="C747" i="14" s="1"/>
  <c r="C773" i="14" s="1"/>
  <c r="C799" i="14" s="1"/>
  <c r="C825" i="14" s="1"/>
  <c r="C851" i="14" s="1"/>
  <c r="C877" i="14" s="1"/>
  <c r="C903" i="14" s="1"/>
  <c r="C175" i="14"/>
  <c r="E149" i="14"/>
  <c r="E175" i="14" s="1"/>
  <c r="E201" i="14" s="1"/>
  <c r="E227" i="14" s="1"/>
  <c r="E253" i="14" s="1"/>
  <c r="E279" i="14" s="1"/>
  <c r="E305" i="14" s="1"/>
  <c r="E331" i="14" s="1"/>
  <c r="E357" i="14" s="1"/>
  <c r="E383" i="14" s="1"/>
  <c r="E409" i="14" s="1"/>
  <c r="E435" i="14" s="1"/>
  <c r="E461" i="14" s="1"/>
  <c r="E487" i="14" s="1"/>
  <c r="E513" i="14" s="1"/>
  <c r="E539" i="14" s="1"/>
  <c r="E565" i="14" s="1"/>
  <c r="E591" i="14" s="1"/>
  <c r="E617" i="14" s="1"/>
  <c r="E643" i="14" s="1"/>
  <c r="D137" i="14"/>
  <c r="D138" i="14" s="1"/>
  <c r="D139" i="14" s="1"/>
  <c r="D125" i="14"/>
  <c r="D126" i="14" s="1"/>
  <c r="D113" i="14"/>
  <c r="D114" i="14" s="1"/>
  <c r="D115" i="14" s="1"/>
  <c r="D101" i="14"/>
  <c r="D102" i="14" s="1"/>
  <c r="D89" i="14"/>
  <c r="D77" i="14"/>
  <c r="D78" i="14" s="1"/>
  <c r="D65" i="14"/>
  <c r="D66" i="14" s="1"/>
  <c r="D67" i="14" s="1"/>
  <c r="D53" i="14"/>
  <c r="D54" i="14" s="1"/>
  <c r="D41" i="14"/>
  <c r="D29" i="14"/>
  <c r="D30" i="14" s="1"/>
  <c r="D31" i="14" s="1"/>
  <c r="F26" i="14"/>
  <c r="G26" i="14" s="1"/>
  <c r="H26" i="14" s="1"/>
  <c r="I26" i="14" s="1"/>
  <c r="C29" i="14" l="1"/>
  <c r="C30" i="14" s="1"/>
  <c r="C31" i="14" s="1"/>
  <c r="I334" i="14"/>
  <c r="I386" i="14" s="1"/>
  <c r="I438" i="14" s="1"/>
  <c r="I490" i="14" s="1"/>
  <c r="I542" i="14" s="1"/>
  <c r="I594" i="14" s="1"/>
  <c r="I646" i="14" s="1"/>
  <c r="E334" i="14"/>
  <c r="E386" i="14" s="1"/>
  <c r="E438" i="14" s="1"/>
  <c r="E490" i="14" s="1"/>
  <c r="E542" i="14" s="1"/>
  <c r="E594" i="14" s="1"/>
  <c r="E646" i="14" s="1"/>
  <c r="F334" i="14"/>
  <c r="F386" i="14" s="1"/>
  <c r="F438" i="14" s="1"/>
  <c r="F490" i="14" s="1"/>
  <c r="F542" i="14" s="1"/>
  <c r="F594" i="14" s="1"/>
  <c r="F646" i="14" s="1"/>
  <c r="G334" i="14"/>
  <c r="G386" i="14" s="1"/>
  <c r="G438" i="14" s="1"/>
  <c r="G490" i="14" s="1"/>
  <c r="G542" i="14" s="1"/>
  <c r="G594" i="14" s="1"/>
  <c r="G646" i="14" s="1"/>
  <c r="H334" i="14"/>
  <c r="H386" i="14" s="1"/>
  <c r="H438" i="14" s="1"/>
  <c r="H490" i="14" s="1"/>
  <c r="H542" i="14" s="1"/>
  <c r="H594" i="14" s="1"/>
  <c r="H646" i="14" s="1"/>
  <c r="D116" i="14"/>
  <c r="D55" i="14"/>
  <c r="D68" i="14"/>
  <c r="D79" i="14"/>
  <c r="D103" i="14"/>
  <c r="H309" i="14"/>
  <c r="D42" i="14"/>
  <c r="D32" i="14"/>
  <c r="E308" i="14"/>
  <c r="E360" i="14" s="1"/>
  <c r="E412" i="14" s="1"/>
  <c r="E464" i="14" s="1"/>
  <c r="E516" i="14" s="1"/>
  <c r="E568" i="14" s="1"/>
  <c r="E620" i="14" s="1"/>
  <c r="D140" i="14"/>
  <c r="D127" i="14"/>
  <c r="H308" i="14"/>
  <c r="H360" i="14" s="1"/>
  <c r="H412" i="14" s="1"/>
  <c r="H464" i="14" s="1"/>
  <c r="H516" i="14" s="1"/>
  <c r="H568" i="14" s="1"/>
  <c r="H620" i="14" s="1"/>
  <c r="E309" i="14"/>
  <c r="I308" i="14"/>
  <c r="I360" i="14" s="1"/>
  <c r="I412" i="14" s="1"/>
  <c r="I464" i="14" s="1"/>
  <c r="I516" i="14" s="1"/>
  <c r="I568" i="14" s="1"/>
  <c r="I620" i="14" s="1"/>
  <c r="F308" i="14"/>
  <c r="F360" i="14" s="1"/>
  <c r="F412" i="14" s="1"/>
  <c r="F464" i="14" s="1"/>
  <c r="F516" i="14" s="1"/>
  <c r="F568" i="14" s="1"/>
  <c r="F620" i="14" s="1"/>
  <c r="F309" i="14"/>
  <c r="D90" i="14"/>
  <c r="G308" i="14"/>
  <c r="G360" i="14" s="1"/>
  <c r="G412" i="14" s="1"/>
  <c r="G464" i="14" s="1"/>
  <c r="G516" i="14" s="1"/>
  <c r="G568" i="14" s="1"/>
  <c r="G620" i="14" s="1"/>
  <c r="G309" i="14"/>
  <c r="I309" i="14"/>
  <c r="D104" i="14" l="1"/>
  <c r="G361" i="14"/>
  <c r="D91" i="14"/>
  <c r="E361" i="14"/>
  <c r="D56" i="14"/>
  <c r="C32" i="14"/>
  <c r="D33" i="14"/>
  <c r="D141" i="14"/>
  <c r="F361" i="14"/>
  <c r="D117" i="14"/>
  <c r="I361" i="14"/>
  <c r="D43" i="14"/>
  <c r="D128" i="14"/>
  <c r="D80" i="14"/>
  <c r="H361" i="14"/>
  <c r="D69" i="14"/>
  <c r="D34" i="14" l="1"/>
  <c r="C33" i="14"/>
  <c r="D142" i="14"/>
  <c r="D70" i="14"/>
  <c r="I413" i="14"/>
  <c r="G413" i="14"/>
  <c r="D44" i="14"/>
  <c r="D92" i="14"/>
  <c r="H413" i="14"/>
  <c r="D57" i="14"/>
  <c r="D81" i="14"/>
  <c r="D118" i="14"/>
  <c r="D105" i="14"/>
  <c r="D129" i="14"/>
  <c r="F413" i="14"/>
  <c r="E413" i="14"/>
  <c r="D106" i="14" l="1"/>
  <c r="H465" i="14"/>
  <c r="G465" i="14"/>
  <c r="D35" i="14"/>
  <c r="C34" i="14"/>
  <c r="G335" i="14"/>
  <c r="D130" i="14"/>
  <c r="F465" i="14"/>
  <c r="D119" i="14"/>
  <c r="D93" i="14"/>
  <c r="I465" i="14"/>
  <c r="D82" i="14"/>
  <c r="H335" i="14"/>
  <c r="D45" i="14"/>
  <c r="D71" i="14"/>
  <c r="E465" i="14"/>
  <c r="F335" i="14"/>
  <c r="D143" i="14"/>
  <c r="I335" i="14"/>
  <c r="D58" i="14"/>
  <c r="E335" i="14"/>
  <c r="E387" i="14" l="1"/>
  <c r="F387" i="14"/>
  <c r="D120" i="14"/>
  <c r="C35" i="14"/>
  <c r="D36" i="14"/>
  <c r="D59" i="14"/>
  <c r="E517" i="14"/>
  <c r="D83" i="14"/>
  <c r="H387" i="14"/>
  <c r="F517" i="14"/>
  <c r="G517" i="14"/>
  <c r="I387" i="14"/>
  <c r="D72" i="14"/>
  <c r="D131" i="14"/>
  <c r="I517" i="14"/>
  <c r="H517" i="14"/>
  <c r="D144" i="14"/>
  <c r="D46" i="14"/>
  <c r="D94" i="14"/>
  <c r="G387" i="14"/>
  <c r="D107" i="14"/>
  <c r="D73" i="14" l="1"/>
  <c r="D121" i="14"/>
  <c r="C36" i="14"/>
  <c r="D37" i="14"/>
  <c r="D108" i="14"/>
  <c r="D145" i="14"/>
  <c r="H569" i="14"/>
  <c r="I439" i="14"/>
  <c r="D84" i="14"/>
  <c r="D47" i="14"/>
  <c r="E569" i="14"/>
  <c r="I569" i="14"/>
  <c r="G569" i="14"/>
  <c r="F439" i="14"/>
  <c r="D60" i="14"/>
  <c r="H439" i="14"/>
  <c r="G439" i="14"/>
  <c r="D95" i="14"/>
  <c r="D132" i="14"/>
  <c r="F569" i="14"/>
  <c r="E439" i="14"/>
  <c r="G621" i="14" l="1"/>
  <c r="D109" i="14"/>
  <c r="C37" i="14"/>
  <c r="D38" i="14"/>
  <c r="I621" i="14"/>
  <c r="I491" i="14"/>
  <c r="D85" i="14"/>
  <c r="D96" i="14"/>
  <c r="E491" i="14"/>
  <c r="G491" i="14"/>
  <c r="F621" i="14"/>
  <c r="H491" i="14"/>
  <c r="E621" i="14"/>
  <c r="H621" i="14"/>
  <c r="D122" i="14"/>
  <c r="D133" i="14"/>
  <c r="F491" i="14"/>
  <c r="D146" i="14"/>
  <c r="D61" i="14"/>
  <c r="D48" i="14"/>
  <c r="D74" i="14"/>
  <c r="D147" i="14" l="1"/>
  <c r="D62" i="14"/>
  <c r="E543" i="14"/>
  <c r="D75" i="14"/>
  <c r="D39" i="14"/>
  <c r="C38" i="14"/>
  <c r="G543" i="14"/>
  <c r="F543" i="14"/>
  <c r="H543" i="14"/>
  <c r="D97" i="14"/>
  <c r="D123" i="14"/>
  <c r="D134" i="14"/>
  <c r="D86" i="14"/>
  <c r="D110" i="14"/>
  <c r="I543" i="14"/>
  <c r="D49" i="14"/>
  <c r="D111" i="14" l="1"/>
  <c r="H595" i="14"/>
  <c r="D98" i="14"/>
  <c r="C39" i="14"/>
  <c r="C40" i="14" s="1"/>
  <c r="C41" i="14" s="1"/>
  <c r="C42" i="14" s="1"/>
  <c r="C43" i="14" s="1"/>
  <c r="C44" i="14" s="1"/>
  <c r="C45" i="14" s="1"/>
  <c r="C46" i="14" s="1"/>
  <c r="C47" i="14" s="1"/>
  <c r="C48" i="14" s="1"/>
  <c r="C49" i="14" s="1"/>
  <c r="D87" i="14"/>
  <c r="E595" i="14"/>
  <c r="D50" i="14"/>
  <c r="D135" i="14"/>
  <c r="F595" i="14"/>
  <c r="I595" i="14"/>
  <c r="G595" i="14"/>
  <c r="D63" i="14"/>
  <c r="C50" i="14" l="1"/>
  <c r="D51" i="14"/>
  <c r="C51" i="14" s="1"/>
  <c r="C52" i="14" s="1"/>
  <c r="C53" i="14" s="1"/>
  <c r="C54" i="14" s="1"/>
  <c r="C55" i="14" s="1"/>
  <c r="C56" i="14" s="1"/>
  <c r="C57" i="14" s="1"/>
  <c r="C58" i="14" s="1"/>
  <c r="C59" i="14" s="1"/>
  <c r="C60" i="14" s="1"/>
  <c r="C61" i="14" s="1"/>
  <c r="C62" i="14" s="1"/>
  <c r="C63" i="14" s="1"/>
  <c r="C64" i="14" s="1"/>
  <c r="C65" i="14" s="1"/>
  <c r="C66" i="14" s="1"/>
  <c r="C67" i="14" s="1"/>
  <c r="C68" i="14" s="1"/>
  <c r="C69" i="14" s="1"/>
  <c r="C70" i="14" s="1"/>
  <c r="C71" i="14" s="1"/>
  <c r="C72" i="14" s="1"/>
  <c r="C73" i="14" s="1"/>
  <c r="C74" i="14" s="1"/>
  <c r="C75" i="14" s="1"/>
  <c r="C76" i="14" s="1"/>
  <c r="C77" i="14" s="1"/>
  <c r="C78" i="14" s="1"/>
  <c r="C79" i="14" s="1"/>
  <c r="C80" i="14" s="1"/>
  <c r="C81" i="14" s="1"/>
  <c r="C82" i="14" s="1"/>
  <c r="C83" i="14" s="1"/>
  <c r="C84" i="14" s="1"/>
  <c r="C85" i="14" s="1"/>
  <c r="C86" i="14" s="1"/>
  <c r="C87" i="14" s="1"/>
  <c r="C88" i="14" s="1"/>
  <c r="C89" i="14" s="1"/>
  <c r="C90" i="14" s="1"/>
  <c r="C91" i="14" s="1"/>
  <c r="C92" i="14" s="1"/>
  <c r="C93" i="14" s="1"/>
  <c r="C94" i="14" s="1"/>
  <c r="C95" i="14" s="1"/>
  <c r="C96" i="14" s="1"/>
  <c r="C97" i="14" s="1"/>
  <c r="C98" i="14" s="1"/>
  <c r="I647" i="14"/>
  <c r="F647" i="14"/>
  <c r="G647" i="14"/>
  <c r="H647" i="14"/>
  <c r="D99" i="14"/>
  <c r="E647" i="14"/>
  <c r="C99" i="14" l="1"/>
  <c r="C100" i="14" s="1"/>
  <c r="C101" i="14" s="1"/>
  <c r="C102" i="14" s="1"/>
  <c r="C103" i="14" s="1"/>
  <c r="C104" i="14" s="1"/>
  <c r="C105" i="14" s="1"/>
  <c r="C106" i="14" s="1"/>
  <c r="C107" i="14" s="1"/>
  <c r="C108" i="14" s="1"/>
  <c r="C109" i="14" s="1"/>
  <c r="C110" i="14" s="1"/>
  <c r="C111" i="14" s="1"/>
  <c r="C112" i="14" s="1"/>
  <c r="C113" i="14" s="1"/>
  <c r="C114" i="14" s="1"/>
  <c r="C115" i="14" s="1"/>
  <c r="C116" i="14" s="1"/>
  <c r="C117" i="14" s="1"/>
  <c r="C118" i="14" s="1"/>
  <c r="C119" i="14" s="1"/>
  <c r="C120" i="14" s="1"/>
  <c r="C121" i="14" s="1"/>
  <c r="C122" i="14" s="1"/>
  <c r="C123" i="14" s="1"/>
  <c r="C124" i="14" s="1"/>
  <c r="C125" i="14" s="1"/>
  <c r="C126" i="14" s="1"/>
  <c r="C127" i="14" s="1"/>
  <c r="C128" i="14" s="1"/>
  <c r="C129" i="14" s="1"/>
  <c r="C130" i="14" s="1"/>
  <c r="C131" i="14" s="1"/>
  <c r="C132" i="14" s="1"/>
  <c r="C133" i="14" s="1"/>
  <c r="C134" i="14" s="1"/>
  <c r="C135" i="14" s="1"/>
  <c r="C136" i="14" s="1"/>
  <c r="C137" i="14" s="1"/>
  <c r="C138" i="14" s="1"/>
  <c r="C139" i="14" s="1"/>
  <c r="C140" i="14" s="1"/>
  <c r="C141" i="14" s="1"/>
  <c r="C142" i="14" s="1"/>
  <c r="C143" i="14" s="1"/>
  <c r="C144" i="14" s="1"/>
  <c r="C145" i="14" s="1"/>
  <c r="C146" i="14" s="1"/>
  <c r="C147" i="14" s="1"/>
  <c r="I671" i="14"/>
  <c r="H672" i="14"/>
  <c r="F671" i="14"/>
  <c r="H671" i="14"/>
  <c r="I672" i="14"/>
  <c r="G672" i="14"/>
  <c r="E671" i="14"/>
  <c r="G671" i="14"/>
  <c r="F672" i="14"/>
  <c r="E672" i="14"/>
  <c r="I682" i="14" l="1"/>
  <c r="I679" i="14"/>
  <c r="F682" i="14"/>
  <c r="F679" i="14"/>
  <c r="G682" i="14"/>
  <c r="G679" i="14"/>
  <c r="E682" i="14"/>
  <c r="E679" i="14"/>
  <c r="H682" i="14"/>
  <c r="H679" i="14"/>
  <c r="H673" i="14"/>
  <c r="G673" i="14"/>
  <c r="I673" i="14"/>
  <c r="F673" i="14"/>
  <c r="E673" i="14"/>
  <c r="Q60" i="6" l="1"/>
  <c r="E56" i="6"/>
  <c r="E70" i="6" s="1"/>
  <c r="E55" i="6"/>
  <c r="E69" i="6" s="1"/>
  <c r="E54" i="6"/>
  <c r="E68" i="6" s="1"/>
  <c r="E53" i="6"/>
  <c r="E67" i="6" s="1"/>
  <c r="E52" i="6"/>
  <c r="E66" i="6" s="1"/>
  <c r="E51" i="6"/>
  <c r="E65" i="6" s="1"/>
  <c r="E50" i="6"/>
  <c r="E64" i="6" s="1"/>
  <c r="Q49" i="6"/>
  <c r="E49" i="6"/>
  <c r="E63" i="6" s="1"/>
  <c r="E48" i="6"/>
  <c r="E62" i="6" s="1"/>
  <c r="E47" i="6"/>
  <c r="E61" i="6" s="1"/>
  <c r="E46" i="6"/>
  <c r="E60" i="6" s="1"/>
  <c r="Q45" i="6"/>
  <c r="E45" i="6"/>
  <c r="E59" i="6" s="1"/>
  <c r="X41" i="6"/>
  <c r="Q41" i="6"/>
  <c r="S41" i="6" s="1"/>
  <c r="Q40" i="6"/>
  <c r="V40" i="6" s="1"/>
  <c r="Z39" i="6"/>
  <c r="Q39" i="6"/>
  <c r="Y39" i="6" s="1"/>
  <c r="U38" i="6"/>
  <c r="Q38" i="6"/>
  <c r="T38" i="6" s="1"/>
  <c r="Q37" i="6"/>
  <c r="W37" i="6" s="1"/>
  <c r="X36" i="6"/>
  <c r="W36" i="6"/>
  <c r="U36" i="6"/>
  <c r="T36" i="6"/>
  <c r="S36" i="6"/>
  <c r="Q36" i="6"/>
  <c r="Z36" i="6" s="1"/>
  <c r="X35" i="6"/>
  <c r="W35" i="6"/>
  <c r="V35" i="6"/>
  <c r="U35" i="6"/>
  <c r="T35" i="6"/>
  <c r="S35" i="6"/>
  <c r="R35" i="6"/>
  <c r="Q35" i="6"/>
  <c r="Y35" i="6" s="1"/>
  <c r="Q34" i="6"/>
  <c r="X34" i="6" s="1"/>
  <c r="Q33" i="6"/>
  <c r="S33" i="6" s="1"/>
  <c r="Q32" i="6"/>
  <c r="V32" i="6" s="1"/>
  <c r="Z31" i="6"/>
  <c r="X31" i="6"/>
  <c r="W31" i="6"/>
  <c r="Q31" i="6"/>
  <c r="Y31" i="6" s="1"/>
  <c r="Q30" i="6"/>
  <c r="T30" i="6" s="1"/>
  <c r="Y27" i="6"/>
  <c r="Q27" i="6"/>
  <c r="Q56" i="6" s="1"/>
  <c r="E27" i="6"/>
  <c r="E41" i="6" s="1"/>
  <c r="Q26" i="6"/>
  <c r="S26" i="6" s="1"/>
  <c r="E26" i="6"/>
  <c r="E40" i="6" s="1"/>
  <c r="X25" i="6"/>
  <c r="W25" i="6"/>
  <c r="T25" i="6"/>
  <c r="S25" i="6"/>
  <c r="Q25" i="6"/>
  <c r="V25" i="6" s="1"/>
  <c r="E25" i="6"/>
  <c r="E39" i="6" s="1"/>
  <c r="Z24" i="6"/>
  <c r="X24" i="6"/>
  <c r="W24" i="6"/>
  <c r="Q24" i="6"/>
  <c r="Y24" i="6" s="1"/>
  <c r="E24" i="6"/>
  <c r="E38" i="6" s="1"/>
  <c r="Q23" i="6"/>
  <c r="Q52" i="6" s="1"/>
  <c r="E23" i="6"/>
  <c r="E37" i="6" s="1"/>
  <c r="X22" i="6"/>
  <c r="T22" i="6"/>
  <c r="Q22" i="6"/>
  <c r="W22" i="6" s="1"/>
  <c r="E22" i="6"/>
  <c r="E36" i="6" s="1"/>
  <c r="X21" i="6"/>
  <c r="W21" i="6"/>
  <c r="U21" i="6"/>
  <c r="T21" i="6"/>
  <c r="S21" i="6"/>
  <c r="Q21" i="6"/>
  <c r="Z21" i="6" s="1"/>
  <c r="E21" i="6"/>
  <c r="E35" i="6" s="1"/>
  <c r="X20" i="6"/>
  <c r="W20" i="6"/>
  <c r="V20" i="6"/>
  <c r="Q20" i="6"/>
  <c r="Y20" i="6" s="1"/>
  <c r="E20" i="6"/>
  <c r="E34" i="6" s="1"/>
  <c r="Q19" i="6"/>
  <c r="Q48" i="6" s="1"/>
  <c r="E19" i="6"/>
  <c r="E33" i="6" s="1"/>
  <c r="X18" i="6"/>
  <c r="U18" i="6"/>
  <c r="Q18" i="6"/>
  <c r="S18" i="6" s="1"/>
  <c r="E18" i="6"/>
  <c r="E32" i="6" s="1"/>
  <c r="X17" i="6"/>
  <c r="W17" i="6"/>
  <c r="T17" i="6"/>
  <c r="S17" i="6"/>
  <c r="Q17" i="6"/>
  <c r="V17" i="6" s="1"/>
  <c r="E17" i="6"/>
  <c r="E31" i="6" s="1"/>
  <c r="X16" i="6"/>
  <c r="W16" i="6"/>
  <c r="V16" i="6"/>
  <c r="T16" i="6"/>
  <c r="S16" i="6"/>
  <c r="R16" i="6"/>
  <c r="Q16" i="6"/>
  <c r="Y16" i="6" s="1"/>
  <c r="E16" i="6"/>
  <c r="E30" i="6" s="1"/>
  <c r="G698" i="14"/>
  <c r="E697" i="14"/>
  <c r="I698" i="14"/>
  <c r="G697" i="14"/>
  <c r="I697" i="14"/>
  <c r="E698" i="14"/>
  <c r="F697" i="14"/>
  <c r="F698" i="14"/>
  <c r="H698" i="14"/>
  <c r="H697" i="14"/>
  <c r="F705" i="14" l="1"/>
  <c r="F708" i="14"/>
  <c r="H705" i="14"/>
  <c r="H708" i="14"/>
  <c r="G708" i="14"/>
  <c r="G705" i="14"/>
  <c r="E708" i="14"/>
  <c r="E705" i="14"/>
  <c r="I708" i="14"/>
  <c r="I705" i="14"/>
  <c r="Z20" i="6"/>
  <c r="T26" i="6"/>
  <c r="Z16" i="6"/>
  <c r="R20" i="6"/>
  <c r="R24" i="6"/>
  <c r="X26" i="6"/>
  <c r="R31" i="6"/>
  <c r="S32" i="6"/>
  <c r="Z35" i="6"/>
  <c r="T37" i="6"/>
  <c r="T39" i="6"/>
  <c r="W40" i="6"/>
  <c r="Q64" i="6"/>
  <c r="U23" i="6"/>
  <c r="T33" i="6"/>
  <c r="U30" i="6"/>
  <c r="X33" i="6"/>
  <c r="R39" i="6"/>
  <c r="S40" i="6"/>
  <c r="S39" i="6"/>
  <c r="T40" i="6"/>
  <c r="Q62" i="6"/>
  <c r="T18" i="6"/>
  <c r="S20" i="6"/>
  <c r="S24" i="6"/>
  <c r="S31" i="6"/>
  <c r="T32" i="6"/>
  <c r="U37" i="6"/>
  <c r="V39" i="6"/>
  <c r="X40" i="6"/>
  <c r="Q53" i="6"/>
  <c r="Q66" i="6"/>
  <c r="T20" i="6"/>
  <c r="T24" i="6"/>
  <c r="T31" i="6"/>
  <c r="W32" i="6"/>
  <c r="X37" i="6"/>
  <c r="W39" i="6"/>
  <c r="Q68" i="6"/>
  <c r="U20" i="6"/>
  <c r="V24" i="6"/>
  <c r="V31" i="6"/>
  <c r="X32" i="6"/>
  <c r="X39" i="6"/>
  <c r="T41" i="6"/>
  <c r="Q70" i="6"/>
  <c r="R19" i="6"/>
  <c r="Y22" i="6"/>
  <c r="U26" i="6"/>
  <c r="R27" i="6"/>
  <c r="Z27" i="6"/>
  <c r="V30" i="6"/>
  <c r="U33" i="6"/>
  <c r="R34" i="6"/>
  <c r="Z34" i="6"/>
  <c r="Y37" i="6"/>
  <c r="V38" i="6"/>
  <c r="U41" i="6"/>
  <c r="Y19" i="6"/>
  <c r="Y34" i="6"/>
  <c r="Z19" i="6"/>
  <c r="V23" i="6"/>
  <c r="Y17" i="6"/>
  <c r="V18" i="6"/>
  <c r="Y25" i="6"/>
  <c r="V26" i="6"/>
  <c r="S27" i="6"/>
  <c r="V33" i="6"/>
  <c r="W38" i="6"/>
  <c r="Q63" i="6"/>
  <c r="S19" i="6"/>
  <c r="R22" i="6"/>
  <c r="Z22" i="6"/>
  <c r="W23" i="6"/>
  <c r="W30" i="6"/>
  <c r="Y32" i="6"/>
  <c r="S34" i="6"/>
  <c r="R37" i="6"/>
  <c r="Z37" i="6"/>
  <c r="Y40" i="6"/>
  <c r="V41" i="6"/>
  <c r="Q59" i="6"/>
  <c r="Q67" i="6"/>
  <c r="U16" i="6"/>
  <c r="R17" i="6"/>
  <c r="Z17" i="6"/>
  <c r="W18" i="6"/>
  <c r="T19" i="6"/>
  <c r="V21" i="6"/>
  <c r="S22" i="6"/>
  <c r="X23" i="6"/>
  <c r="U24" i="6"/>
  <c r="R25" i="6"/>
  <c r="Z25" i="6"/>
  <c r="W26" i="6"/>
  <c r="T27" i="6"/>
  <c r="X30" i="6"/>
  <c r="U31" i="6"/>
  <c r="R32" i="6"/>
  <c r="Z32" i="6"/>
  <c r="W33" i="6"/>
  <c r="T34" i="6"/>
  <c r="V36" i="6"/>
  <c r="S37" i="6"/>
  <c r="X38" i="6"/>
  <c r="U39" i="6"/>
  <c r="R40" i="6"/>
  <c r="Z40" i="6"/>
  <c r="W41" i="6"/>
  <c r="Q46" i="6"/>
  <c r="Q50" i="6"/>
  <c r="Q54" i="6"/>
  <c r="U19" i="6"/>
  <c r="Y23" i="6"/>
  <c r="U27" i="6"/>
  <c r="Y30" i="6"/>
  <c r="U34" i="6"/>
  <c r="Y38" i="6"/>
  <c r="Y18" i="6"/>
  <c r="V19" i="6"/>
  <c r="U22" i="6"/>
  <c r="R23" i="6"/>
  <c r="Z23" i="6"/>
  <c r="Y26" i="6"/>
  <c r="V27" i="6"/>
  <c r="R30" i="6"/>
  <c r="Z30" i="6"/>
  <c r="Y33" i="6"/>
  <c r="V34" i="6"/>
  <c r="R38" i="6"/>
  <c r="Z38" i="6"/>
  <c r="Y41" i="6"/>
  <c r="Q47" i="6"/>
  <c r="Q51" i="6"/>
  <c r="Q55" i="6"/>
  <c r="U17" i="6"/>
  <c r="R18" i="6"/>
  <c r="Z18" i="6"/>
  <c r="W19" i="6"/>
  <c r="Y21" i="6"/>
  <c r="V22" i="6"/>
  <c r="S23" i="6"/>
  <c r="U25" i="6"/>
  <c r="R26" i="6"/>
  <c r="Z26" i="6"/>
  <c r="W27" i="6"/>
  <c r="S30" i="6"/>
  <c r="U32" i="6"/>
  <c r="R33" i="6"/>
  <c r="Z33" i="6"/>
  <c r="W34" i="6"/>
  <c r="Y36" i="6"/>
  <c r="V37" i="6"/>
  <c r="S38" i="6"/>
  <c r="U40" i="6"/>
  <c r="R41" i="6"/>
  <c r="Z41" i="6"/>
  <c r="Q61" i="6"/>
  <c r="Q65" i="6"/>
  <c r="Q69" i="6"/>
  <c r="X19" i="6"/>
  <c r="R21" i="6"/>
  <c r="T23" i="6"/>
  <c r="X27" i="6"/>
  <c r="R36" i="6"/>
  <c r="H699" i="14"/>
  <c r="E699" i="14"/>
  <c r="F699" i="14"/>
  <c r="G699" i="14"/>
  <c r="I699" i="14"/>
  <c r="E19" i="15" l="1"/>
  <c r="E45" i="15" s="1"/>
  <c r="H724" i="14"/>
  <c r="I723" i="14"/>
  <c r="G724" i="14"/>
  <c r="G723" i="14"/>
  <c r="F723" i="14"/>
  <c r="F724" i="14"/>
  <c r="I724" i="14"/>
  <c r="E723" i="14"/>
  <c r="E724" i="14"/>
  <c r="H723" i="14"/>
  <c r="F731" i="14" l="1"/>
  <c r="F734" i="14"/>
  <c r="I731" i="14"/>
  <c r="I734" i="14"/>
  <c r="E734" i="14"/>
  <c r="E731" i="14"/>
  <c r="G731" i="14"/>
  <c r="G734" i="14"/>
  <c r="H731" i="14"/>
  <c r="H734" i="14"/>
  <c r="E725" i="14"/>
  <c r="H725" i="14"/>
  <c r="G725" i="14"/>
  <c r="F725" i="14"/>
  <c r="I725" i="14"/>
  <c r="I750" i="14"/>
  <c r="I749" i="14"/>
  <c r="H749" i="14"/>
  <c r="F750" i="14"/>
  <c r="F749" i="14"/>
  <c r="G750" i="14"/>
  <c r="H750" i="14"/>
  <c r="G749" i="14"/>
  <c r="E749" i="14"/>
  <c r="E750" i="14"/>
  <c r="E757" i="14" l="1"/>
  <c r="E760" i="14"/>
  <c r="H760" i="14"/>
  <c r="H757" i="14"/>
  <c r="G757" i="14"/>
  <c r="G760" i="14"/>
  <c r="F760" i="14"/>
  <c r="F757" i="14"/>
  <c r="I760" i="14"/>
  <c r="I757" i="14"/>
  <c r="I751" i="14"/>
  <c r="E751" i="14"/>
  <c r="G751" i="14"/>
  <c r="H751" i="14"/>
  <c r="F751" i="14"/>
  <c r="F776" i="14"/>
  <c r="F775" i="14"/>
  <c r="H776" i="14"/>
  <c r="G776" i="14"/>
  <c r="E775" i="14"/>
  <c r="H775" i="14"/>
  <c r="I776" i="14"/>
  <c r="G775" i="14"/>
  <c r="I775" i="14"/>
  <c r="E776" i="14"/>
  <c r="E786" i="14" l="1"/>
  <c r="E783" i="14"/>
  <c r="I783" i="14"/>
  <c r="I786" i="14"/>
  <c r="G786" i="14"/>
  <c r="G783" i="14"/>
  <c r="H783" i="14"/>
  <c r="H786" i="14"/>
  <c r="F783" i="14"/>
  <c r="F786" i="14"/>
  <c r="F777" i="14"/>
  <c r="I777" i="14"/>
  <c r="G777" i="14"/>
  <c r="E777" i="14"/>
  <c r="H777" i="14"/>
  <c r="H802" i="14"/>
  <c r="H801" i="14"/>
  <c r="G802" i="14"/>
  <c r="I801" i="14"/>
  <c r="E802" i="14"/>
  <c r="G801" i="14"/>
  <c r="F802" i="14"/>
  <c r="E801" i="14"/>
  <c r="F801" i="14"/>
  <c r="I802" i="14"/>
  <c r="I812" i="14" l="1"/>
  <c r="I809" i="14"/>
  <c r="F809" i="14"/>
  <c r="F812" i="14"/>
  <c r="E809" i="14"/>
  <c r="E812" i="14"/>
  <c r="G809" i="14"/>
  <c r="G812" i="14"/>
  <c r="H812" i="14"/>
  <c r="H809" i="14"/>
  <c r="I803" i="14"/>
  <c r="G803" i="14"/>
  <c r="H803" i="14"/>
  <c r="E803" i="14"/>
  <c r="F803" i="14"/>
  <c r="F828" i="14"/>
  <c r="F827" i="14"/>
  <c r="E828" i="14"/>
  <c r="H828" i="14"/>
  <c r="G828" i="14"/>
  <c r="E827" i="14"/>
  <c r="G827" i="14"/>
  <c r="H827" i="14"/>
  <c r="I828" i="14"/>
  <c r="I827" i="14"/>
  <c r="I835" i="14" l="1"/>
  <c r="I838" i="14"/>
  <c r="G835" i="14"/>
  <c r="G838" i="14"/>
  <c r="H835" i="14"/>
  <c r="H838" i="14"/>
  <c r="E835" i="14"/>
  <c r="E838" i="14"/>
  <c r="F838" i="14"/>
  <c r="F835" i="14"/>
  <c r="F829" i="14"/>
  <c r="I829" i="14"/>
  <c r="G829" i="14"/>
  <c r="H829" i="14"/>
  <c r="E829" i="14"/>
  <c r="E853" i="14"/>
  <c r="H854" i="14"/>
  <c r="H853" i="14"/>
  <c r="I853" i="14"/>
  <c r="E854" i="14"/>
  <c r="I854" i="14"/>
  <c r="F853" i="14"/>
  <c r="G853" i="14"/>
  <c r="G854" i="14"/>
  <c r="F854" i="14"/>
  <c r="F864" i="14" l="1"/>
  <c r="F861" i="14"/>
  <c r="G864" i="14"/>
  <c r="G861" i="14"/>
  <c r="I861" i="14"/>
  <c r="I864" i="14"/>
  <c r="E864" i="14"/>
  <c r="E861" i="14"/>
  <c r="H864" i="14"/>
  <c r="H861" i="14"/>
  <c r="H855" i="14"/>
  <c r="G855" i="14"/>
  <c r="F855" i="14"/>
  <c r="I855" i="14"/>
  <c r="E855" i="14"/>
  <c r="E879" i="14"/>
  <c r="I880" i="14"/>
  <c r="G880" i="14"/>
  <c r="H880" i="14"/>
  <c r="E880" i="14"/>
  <c r="I879" i="14"/>
  <c r="H879" i="14"/>
  <c r="F880" i="14"/>
  <c r="F879" i="14"/>
  <c r="G879" i="14"/>
  <c r="F890" i="14" l="1"/>
  <c r="F887" i="14"/>
  <c r="E890" i="14"/>
  <c r="E887" i="14"/>
  <c r="H887" i="14"/>
  <c r="H890" i="14"/>
  <c r="G890" i="14"/>
  <c r="G887" i="14"/>
  <c r="I887" i="14"/>
  <c r="I890" i="14"/>
  <c r="I881" i="14"/>
  <c r="E881" i="14"/>
  <c r="H881" i="14"/>
  <c r="F881" i="14"/>
  <c r="G881" i="14"/>
  <c r="G905" i="14"/>
  <c r="G906" i="14"/>
  <c r="F906" i="14"/>
  <c r="H905" i="14"/>
  <c r="I906" i="14"/>
  <c r="H906" i="14"/>
  <c r="F905" i="14"/>
  <c r="E905" i="14"/>
  <c r="E906" i="14"/>
  <c r="I905" i="14"/>
  <c r="E916" i="14" l="1"/>
  <c r="E913" i="14"/>
  <c r="H916" i="14"/>
  <c r="H913" i="14"/>
  <c r="I913" i="14"/>
  <c r="I916" i="14"/>
  <c r="F913" i="14"/>
  <c r="F916" i="14"/>
  <c r="G916" i="14"/>
  <c r="G913" i="14"/>
  <c r="E907" i="14"/>
  <c r="G907" i="14"/>
  <c r="H907" i="14"/>
  <c r="F907" i="14"/>
  <c r="I90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8" authorId="0" shapeId="0" xr:uid="{8D40C106-C07B-495E-BE96-78E877B517A6}">
      <text>
        <r>
          <rPr>
            <b/>
            <sz val="9"/>
            <color indexed="81"/>
            <rFont val="Tahoma"/>
            <family val="2"/>
          </rPr>
          <t>Author:</t>
        </r>
        <r>
          <rPr>
            <sz val="9"/>
            <color indexed="81"/>
            <rFont val="Tahoma"/>
            <family val="2"/>
          </rPr>
          <t xml:space="preserve">
From Datta et al., 2018. Soil and Tillage Research
184,164-175</t>
        </r>
      </text>
    </comment>
    <comment ref="F18" authorId="0" shapeId="0" xr:uid="{8AB270FA-9B44-49CD-A65B-606180E094CE}">
      <text>
        <r>
          <rPr>
            <b/>
            <sz val="9"/>
            <color indexed="81"/>
            <rFont val="Tahoma"/>
            <family val="2"/>
          </rPr>
          <t>Author:</t>
        </r>
        <r>
          <rPr>
            <sz val="9"/>
            <color indexed="81"/>
            <rFont val="Tahoma"/>
            <family val="2"/>
          </rPr>
          <t xml:space="preserve">
From Datta et al., 2018. Soil and Tillage Research
184,164-175</t>
        </r>
      </text>
    </comment>
    <comment ref="G18" authorId="0" shapeId="0" xr:uid="{A8BBD192-6069-4960-B3B0-56008CD46E43}">
      <text>
        <r>
          <rPr>
            <b/>
            <sz val="9"/>
            <color indexed="81"/>
            <rFont val="Tahoma"/>
            <family val="2"/>
          </rPr>
          <t>Author:</t>
        </r>
        <r>
          <rPr>
            <sz val="9"/>
            <color indexed="81"/>
            <rFont val="Tahoma"/>
            <family val="2"/>
          </rPr>
          <t xml:space="preserve">
From Datta et al., 2018. Soil and Tillage Research
184,164-175</t>
        </r>
      </text>
    </comment>
    <comment ref="H18" authorId="0" shapeId="0" xr:uid="{7D91DCBC-CE94-4A72-8975-20465F432784}">
      <text>
        <r>
          <rPr>
            <b/>
            <sz val="9"/>
            <color indexed="81"/>
            <rFont val="Tahoma"/>
            <family val="2"/>
          </rPr>
          <t>Author:</t>
        </r>
        <r>
          <rPr>
            <sz val="9"/>
            <color indexed="81"/>
            <rFont val="Tahoma"/>
            <family val="2"/>
          </rPr>
          <t xml:space="preserve">
From Datta et al., 2018. Soil and Tillage Research
184,164-175</t>
        </r>
      </text>
    </comment>
    <comment ref="I18" authorId="0" shapeId="0" xr:uid="{94CBDC19-BF4B-482C-B2E2-9D85699DA4F7}">
      <text>
        <r>
          <rPr>
            <b/>
            <sz val="9"/>
            <color indexed="81"/>
            <rFont val="Tahoma"/>
            <family val="2"/>
          </rPr>
          <t>Author:</t>
        </r>
        <r>
          <rPr>
            <sz val="9"/>
            <color indexed="81"/>
            <rFont val="Tahoma"/>
            <family val="2"/>
          </rPr>
          <t xml:space="preserve">
From Datta et al., 2018. Soil and Tillage Research
184,164-175</t>
        </r>
      </text>
    </comment>
    <comment ref="E28" authorId="0" shapeId="0" xr:uid="{79D57006-A723-448A-8A75-B2C8BD1E4164}">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40" authorId="0" shapeId="0" xr:uid="{6885719B-4153-407F-B287-92735DE866EA}">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52" authorId="0" shapeId="0" xr:uid="{0653BD1B-A3CB-4218-AFF0-910F7A54519D}">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64" authorId="0" shapeId="0" xr:uid="{25AE82E2-23A6-4E11-A8D4-3B924FB5D12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76" authorId="0" shapeId="0" xr:uid="{3E9EC21F-58EF-4212-9628-51FCA40A023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88" authorId="0" shapeId="0" xr:uid="{EC4EFCA5-5055-4991-9607-8151C8C0F6B2}">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00" authorId="0" shapeId="0" xr:uid="{3500B55B-346D-4276-A4A0-489E0E8C269B}">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12" authorId="0" shapeId="0" xr:uid="{EFC7B84E-62CD-47BF-845A-0D8029952DFC}">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24" authorId="0" shapeId="0" xr:uid="{09C5E907-F699-4AF4-A49F-53F298EFE6F9}">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36" authorId="0" shapeId="0" xr:uid="{61D2F650-07A4-4682-A6F1-56B3955485FF}">
      <text>
        <r>
          <rPr>
            <b/>
            <sz val="9"/>
            <color indexed="81"/>
            <rFont val="Tahoma"/>
            <family val="2"/>
          </rPr>
          <t>Author:</t>
        </r>
        <r>
          <rPr>
            <sz val="9"/>
            <color indexed="81"/>
            <rFont val="Tahoma"/>
            <family val="2"/>
          </rPr>
          <t xml:space="preserve">
Note - growing seasons shifted forwards by 2 months to avoid overlap with year end. Met data shifted similarly.
Also putting crop in first month meant it was unstable at start due to need to initialise with previous months plant available N (see sheet B1C cell K18) therefore shifted sowing date into month 2.
Total shift in met data needed = +3 months
</t>
        </r>
      </text>
    </comment>
    <comment ref="E159" authorId="0" shapeId="0" xr:uid="{377C8390-84E0-4B4B-92BA-BB922D368BD1}">
      <text>
        <r>
          <rPr>
            <b/>
            <sz val="9"/>
            <color indexed="81"/>
            <rFont val="Tahoma"/>
            <family val="2"/>
          </rPr>
          <t>Author:</t>
        </r>
        <r>
          <rPr>
            <sz val="9"/>
            <color indexed="81"/>
            <rFont val="Tahoma"/>
            <family val="2"/>
          </rPr>
          <t xml:space="preserve">
Assumed month of sowing</t>
        </r>
      </text>
    </comment>
    <comment ref="E185" authorId="0" shapeId="0" xr:uid="{B276C3DF-30A5-4143-B81B-BC5669470EFE}">
      <text>
        <r>
          <rPr>
            <b/>
            <sz val="9"/>
            <color indexed="81"/>
            <rFont val="Tahoma"/>
            <family val="2"/>
          </rPr>
          <t>Author:</t>
        </r>
        <r>
          <rPr>
            <sz val="9"/>
            <color indexed="81"/>
            <rFont val="Tahoma"/>
            <family val="2"/>
          </rPr>
          <t xml:space="preserve">
Assumed month of sowing</t>
        </r>
      </text>
    </comment>
    <comment ref="F185" authorId="0" shapeId="0" xr:uid="{33647344-2424-4369-B2A2-E8E93E3A524C}">
      <text>
        <r>
          <rPr>
            <b/>
            <sz val="9"/>
            <color indexed="81"/>
            <rFont val="Tahoma"/>
            <family val="2"/>
          </rPr>
          <t>Author:</t>
        </r>
        <r>
          <rPr>
            <sz val="9"/>
            <color indexed="81"/>
            <rFont val="Tahoma"/>
            <family val="2"/>
          </rPr>
          <t xml:space="preserve">
Assumed month of sowing</t>
        </r>
      </text>
    </comment>
    <comment ref="G185" authorId="0" shapeId="0" xr:uid="{A20B26BF-D474-4237-BA7E-921F7AD82582}">
      <text>
        <r>
          <rPr>
            <b/>
            <sz val="9"/>
            <color indexed="81"/>
            <rFont val="Tahoma"/>
            <family val="2"/>
          </rPr>
          <t>Author:</t>
        </r>
        <r>
          <rPr>
            <sz val="9"/>
            <color indexed="81"/>
            <rFont val="Tahoma"/>
            <family val="2"/>
          </rPr>
          <t xml:space="preserve">
Assumed month of sowing</t>
        </r>
      </text>
    </comment>
    <comment ref="H185" authorId="0" shapeId="0" xr:uid="{6B5D7966-2D18-4F30-A305-C1B2BB052DA1}">
      <text>
        <r>
          <rPr>
            <b/>
            <sz val="9"/>
            <color indexed="81"/>
            <rFont val="Tahoma"/>
            <family val="2"/>
          </rPr>
          <t>Author:</t>
        </r>
        <r>
          <rPr>
            <sz val="9"/>
            <color indexed="81"/>
            <rFont val="Tahoma"/>
            <family val="2"/>
          </rPr>
          <t xml:space="preserve">
Assumed month of sowing</t>
        </r>
      </text>
    </comment>
    <comment ref="I185" authorId="0" shapeId="0" xr:uid="{D86A3A22-3C28-49A5-B361-816E6A3062F0}">
      <text>
        <r>
          <rPr>
            <b/>
            <sz val="9"/>
            <color indexed="81"/>
            <rFont val="Tahoma"/>
            <family val="2"/>
          </rPr>
          <t>Author:</t>
        </r>
        <r>
          <rPr>
            <sz val="9"/>
            <color indexed="81"/>
            <rFont val="Tahoma"/>
            <family val="2"/>
          </rPr>
          <t xml:space="preserve">
Assumed month of sowing</t>
        </r>
      </text>
    </comment>
    <comment ref="E188" authorId="0" shapeId="0" xr:uid="{D3103617-B068-41DD-A6D9-C23D0C51047D}">
      <text>
        <r>
          <rPr>
            <b/>
            <sz val="9"/>
            <color indexed="81"/>
            <rFont val="Tahoma"/>
            <family val="2"/>
          </rPr>
          <t>Author:</t>
        </r>
        <r>
          <rPr>
            <sz val="9"/>
            <color indexed="81"/>
            <rFont val="Tahoma"/>
            <family val="2"/>
          </rPr>
          <t xml:space="preserve">
Assumed month before sowing</t>
        </r>
      </text>
    </comment>
    <comment ref="F188" authorId="0" shapeId="0" xr:uid="{A51F48AD-753D-4ACD-B4CA-CDC4A1D05491}">
      <text>
        <r>
          <rPr>
            <b/>
            <sz val="9"/>
            <color indexed="81"/>
            <rFont val="Tahoma"/>
            <family val="2"/>
          </rPr>
          <t>Author:</t>
        </r>
        <r>
          <rPr>
            <sz val="9"/>
            <color indexed="81"/>
            <rFont val="Tahoma"/>
            <family val="2"/>
          </rPr>
          <t xml:space="preserve">
Assumed month before sowing</t>
        </r>
      </text>
    </comment>
    <comment ref="G188" authorId="0" shapeId="0" xr:uid="{C70E9EC1-F38B-4926-8ED9-614FD73CF99F}">
      <text>
        <r>
          <rPr>
            <b/>
            <sz val="9"/>
            <color indexed="81"/>
            <rFont val="Tahoma"/>
            <family val="2"/>
          </rPr>
          <t>Author:</t>
        </r>
        <r>
          <rPr>
            <sz val="9"/>
            <color indexed="81"/>
            <rFont val="Tahoma"/>
            <family val="2"/>
          </rPr>
          <t xml:space="preserve">
Assumed month before sowing</t>
        </r>
      </text>
    </comment>
    <comment ref="H188" authorId="0" shapeId="0" xr:uid="{23D6BB47-C8CF-45AF-9A95-740A9C5A9E87}">
      <text>
        <r>
          <rPr>
            <b/>
            <sz val="9"/>
            <color indexed="81"/>
            <rFont val="Tahoma"/>
            <family val="2"/>
          </rPr>
          <t>Author:</t>
        </r>
        <r>
          <rPr>
            <sz val="9"/>
            <color indexed="81"/>
            <rFont val="Tahoma"/>
            <family val="2"/>
          </rPr>
          <t xml:space="preserve">
Assumed month before sowing</t>
        </r>
      </text>
    </comment>
    <comment ref="I188" authorId="0" shapeId="0" xr:uid="{56225BE2-7747-4284-ADE9-8F518A2B2DC7}">
      <text>
        <r>
          <rPr>
            <b/>
            <sz val="9"/>
            <color indexed="81"/>
            <rFont val="Tahoma"/>
            <family val="2"/>
          </rPr>
          <t>Author:</t>
        </r>
        <r>
          <rPr>
            <sz val="9"/>
            <color indexed="81"/>
            <rFont val="Tahoma"/>
            <family val="2"/>
          </rPr>
          <t xml:space="preserve">
Assumed month before sowing</t>
        </r>
      </text>
    </comment>
    <comment ref="E211" authorId="0" shapeId="0" xr:uid="{0058D4BA-D131-4740-9248-1A9C1536D679}">
      <text>
        <r>
          <rPr>
            <b/>
            <sz val="9"/>
            <color indexed="81"/>
            <rFont val="Tahoma"/>
            <family val="2"/>
          </rPr>
          <t>Author:</t>
        </r>
        <r>
          <rPr>
            <sz val="9"/>
            <color indexed="81"/>
            <rFont val="Tahoma"/>
            <family val="2"/>
          </rPr>
          <t xml:space="preserve">
Assumed month of sowing</t>
        </r>
      </text>
    </comment>
    <comment ref="E237" authorId="0" shapeId="0" xr:uid="{2AFFF492-36AB-45EE-A1DA-9E9097437290}">
      <text>
        <r>
          <rPr>
            <b/>
            <sz val="9"/>
            <color indexed="81"/>
            <rFont val="Tahoma"/>
            <family val="2"/>
          </rPr>
          <t>Author:</t>
        </r>
        <r>
          <rPr>
            <sz val="9"/>
            <color indexed="81"/>
            <rFont val="Tahoma"/>
            <family val="2"/>
          </rPr>
          <t xml:space="preserve">
Assumed month of sowing</t>
        </r>
      </text>
    </comment>
    <comment ref="E263" authorId="0" shapeId="0" xr:uid="{07F76315-6DC1-463B-A1CF-DBA08D5516E3}">
      <text>
        <r>
          <rPr>
            <b/>
            <sz val="9"/>
            <color indexed="81"/>
            <rFont val="Tahoma"/>
            <family val="2"/>
          </rPr>
          <t>Author:</t>
        </r>
        <r>
          <rPr>
            <sz val="9"/>
            <color indexed="81"/>
            <rFont val="Tahoma"/>
            <family val="2"/>
          </rPr>
          <t xml:space="preserve">
Assumed month of sowing</t>
        </r>
      </text>
    </comment>
    <comment ref="E289" authorId="0" shapeId="0" xr:uid="{BD4DFD59-5B67-4078-8824-487BD94F44CE}">
      <text>
        <r>
          <rPr>
            <b/>
            <sz val="9"/>
            <color indexed="81"/>
            <rFont val="Tahoma"/>
            <family val="2"/>
          </rPr>
          <t>Author:</t>
        </r>
        <r>
          <rPr>
            <sz val="9"/>
            <color indexed="81"/>
            <rFont val="Tahoma"/>
            <family val="2"/>
          </rPr>
          <t xml:space="preserve">
Assumed month of sowing</t>
        </r>
      </text>
    </comment>
    <comment ref="E315" authorId="0" shapeId="0" xr:uid="{51C61CF7-2AEE-4CAF-89C3-C7C444900D13}">
      <text>
        <r>
          <rPr>
            <b/>
            <sz val="9"/>
            <color indexed="81"/>
            <rFont val="Tahoma"/>
            <family val="2"/>
          </rPr>
          <t>Author:</t>
        </r>
        <r>
          <rPr>
            <sz val="9"/>
            <color indexed="81"/>
            <rFont val="Tahoma"/>
            <family val="2"/>
          </rPr>
          <t xml:space="preserve">
Assumed month of sowing</t>
        </r>
      </text>
    </comment>
    <comment ref="E341" authorId="0" shapeId="0" xr:uid="{02F20746-A9C4-4516-AD11-12A6BFDBA418}">
      <text>
        <r>
          <rPr>
            <b/>
            <sz val="9"/>
            <color indexed="81"/>
            <rFont val="Tahoma"/>
            <family val="2"/>
          </rPr>
          <t>Author:</t>
        </r>
        <r>
          <rPr>
            <sz val="9"/>
            <color indexed="81"/>
            <rFont val="Tahoma"/>
            <family val="2"/>
          </rPr>
          <t xml:space="preserve">
Assumed month of sowing</t>
        </r>
      </text>
    </comment>
    <comment ref="E367" authorId="0" shapeId="0" xr:uid="{5CE5B5E2-1FF9-49C7-827F-232F286E0C4C}">
      <text>
        <r>
          <rPr>
            <b/>
            <sz val="9"/>
            <color indexed="81"/>
            <rFont val="Tahoma"/>
            <family val="2"/>
          </rPr>
          <t>Author:</t>
        </r>
        <r>
          <rPr>
            <sz val="9"/>
            <color indexed="81"/>
            <rFont val="Tahoma"/>
            <family val="2"/>
          </rPr>
          <t xml:space="preserve">
Assumed month of sowing</t>
        </r>
      </text>
    </comment>
    <comment ref="E393" authorId="0" shapeId="0" xr:uid="{0D0105FE-95BD-4751-9D15-F773AB64DF33}">
      <text>
        <r>
          <rPr>
            <b/>
            <sz val="9"/>
            <color indexed="81"/>
            <rFont val="Tahoma"/>
            <family val="2"/>
          </rPr>
          <t>Author:</t>
        </r>
        <r>
          <rPr>
            <sz val="9"/>
            <color indexed="81"/>
            <rFont val="Tahoma"/>
            <family val="2"/>
          </rPr>
          <t xml:space="preserve">
Assumed month of sowing</t>
        </r>
      </text>
    </comment>
    <comment ref="E419" authorId="0" shapeId="0" xr:uid="{2AE3607D-3786-4DED-9870-FBE95D11CE1C}">
      <text>
        <r>
          <rPr>
            <b/>
            <sz val="9"/>
            <color indexed="81"/>
            <rFont val="Tahoma"/>
            <family val="2"/>
          </rPr>
          <t>Author:</t>
        </r>
        <r>
          <rPr>
            <sz val="9"/>
            <color indexed="81"/>
            <rFont val="Tahoma"/>
            <family val="2"/>
          </rPr>
          <t xml:space="preserve">
Assumed month of sowing</t>
        </r>
      </text>
    </comment>
    <comment ref="E445" authorId="0" shapeId="0" xr:uid="{F0671DCB-20BE-4584-8955-D2C9591BE341}">
      <text>
        <r>
          <rPr>
            <b/>
            <sz val="9"/>
            <color indexed="81"/>
            <rFont val="Tahoma"/>
            <family val="2"/>
          </rPr>
          <t>Author:</t>
        </r>
        <r>
          <rPr>
            <sz val="9"/>
            <color indexed="81"/>
            <rFont val="Tahoma"/>
            <family val="2"/>
          </rPr>
          <t xml:space="preserve">
Assumed month of sowing</t>
        </r>
      </text>
    </comment>
    <comment ref="E471" authorId="0" shapeId="0" xr:uid="{63D1986C-8F28-46D6-BB2B-01A7B7EAA685}">
      <text>
        <r>
          <rPr>
            <b/>
            <sz val="9"/>
            <color indexed="81"/>
            <rFont val="Tahoma"/>
            <family val="2"/>
          </rPr>
          <t>Author:</t>
        </r>
        <r>
          <rPr>
            <sz val="9"/>
            <color indexed="81"/>
            <rFont val="Tahoma"/>
            <family val="2"/>
          </rPr>
          <t xml:space="preserve">
Assumed month of sowing</t>
        </r>
      </text>
    </comment>
    <comment ref="E497" authorId="0" shapeId="0" xr:uid="{FD643E8F-52DA-4862-9D96-5D87C1923EBA}">
      <text>
        <r>
          <rPr>
            <b/>
            <sz val="9"/>
            <color indexed="81"/>
            <rFont val="Tahoma"/>
            <family val="2"/>
          </rPr>
          <t>Author:</t>
        </r>
        <r>
          <rPr>
            <sz val="9"/>
            <color indexed="81"/>
            <rFont val="Tahoma"/>
            <family val="2"/>
          </rPr>
          <t xml:space="preserve">
Assumed month of sowing</t>
        </r>
      </text>
    </comment>
    <comment ref="E523" authorId="0" shapeId="0" xr:uid="{B925ED64-0566-4684-98DE-FB2F46D99E31}">
      <text>
        <r>
          <rPr>
            <b/>
            <sz val="9"/>
            <color indexed="81"/>
            <rFont val="Tahoma"/>
            <family val="2"/>
          </rPr>
          <t>Author:</t>
        </r>
        <r>
          <rPr>
            <sz val="9"/>
            <color indexed="81"/>
            <rFont val="Tahoma"/>
            <family val="2"/>
          </rPr>
          <t xml:space="preserve">
Assumed month of sowing</t>
        </r>
      </text>
    </comment>
    <comment ref="E549" authorId="0" shapeId="0" xr:uid="{1E61757D-9446-4722-80CA-92AEFE1DF552}">
      <text>
        <r>
          <rPr>
            <b/>
            <sz val="9"/>
            <color indexed="81"/>
            <rFont val="Tahoma"/>
            <family val="2"/>
          </rPr>
          <t>Author:</t>
        </r>
        <r>
          <rPr>
            <sz val="9"/>
            <color indexed="81"/>
            <rFont val="Tahoma"/>
            <family val="2"/>
          </rPr>
          <t xml:space="preserve">
Assumed month of sowing</t>
        </r>
      </text>
    </comment>
    <comment ref="E575" authorId="0" shapeId="0" xr:uid="{8FB3F6B9-143D-4A7E-9AFC-B1BC601CD3F5}">
      <text>
        <r>
          <rPr>
            <b/>
            <sz val="9"/>
            <color indexed="81"/>
            <rFont val="Tahoma"/>
            <family val="2"/>
          </rPr>
          <t>Author:</t>
        </r>
        <r>
          <rPr>
            <sz val="9"/>
            <color indexed="81"/>
            <rFont val="Tahoma"/>
            <family val="2"/>
          </rPr>
          <t xml:space="preserve">
Assumed month of sowing</t>
        </r>
      </text>
    </comment>
    <comment ref="E601" authorId="0" shapeId="0" xr:uid="{8CC4F99E-0095-4B5E-8750-92A4D2217894}">
      <text>
        <r>
          <rPr>
            <b/>
            <sz val="9"/>
            <color indexed="81"/>
            <rFont val="Tahoma"/>
            <family val="2"/>
          </rPr>
          <t>Author:</t>
        </r>
        <r>
          <rPr>
            <sz val="9"/>
            <color indexed="81"/>
            <rFont val="Tahoma"/>
            <family val="2"/>
          </rPr>
          <t xml:space="preserve">
Assumed month of sowing</t>
        </r>
      </text>
    </comment>
    <comment ref="E627" authorId="0" shapeId="0" xr:uid="{3D3DD091-2DCD-4A99-8A06-003AA81AA56D}">
      <text>
        <r>
          <rPr>
            <b/>
            <sz val="9"/>
            <color indexed="81"/>
            <rFont val="Tahoma"/>
            <family val="2"/>
          </rPr>
          <t>Author:</t>
        </r>
        <r>
          <rPr>
            <sz val="9"/>
            <color indexed="81"/>
            <rFont val="Tahoma"/>
            <family val="2"/>
          </rPr>
          <t xml:space="preserve">
Assumed month of sowing</t>
        </r>
      </text>
    </comment>
    <comment ref="E653" authorId="0" shapeId="0" xr:uid="{B933FDA4-EEDD-43C0-A3A1-95C0D193392A}">
      <text>
        <r>
          <rPr>
            <b/>
            <sz val="9"/>
            <color indexed="81"/>
            <rFont val="Tahoma"/>
            <family val="2"/>
          </rPr>
          <t>Author:</t>
        </r>
        <r>
          <rPr>
            <sz val="9"/>
            <color indexed="81"/>
            <rFont val="Tahoma"/>
            <family val="2"/>
          </rPr>
          <t xml:space="preserve">
Assumed month of sowing</t>
        </r>
      </text>
    </comment>
    <comment ref="E679" authorId="0" shapeId="0" xr:uid="{7ABE1BAE-356F-43F8-AC99-6CE51C88E930}">
      <text>
        <r>
          <rPr>
            <b/>
            <sz val="9"/>
            <color indexed="81"/>
            <rFont val="Tahoma"/>
            <family val="2"/>
          </rPr>
          <t>Author:</t>
        </r>
        <r>
          <rPr>
            <sz val="9"/>
            <color indexed="81"/>
            <rFont val="Tahoma"/>
            <family val="2"/>
          </rPr>
          <t xml:space="preserve">
Assumed month of sowing</t>
        </r>
      </text>
    </comment>
    <comment ref="E705" authorId="0" shapeId="0" xr:uid="{F6AF2ED5-0103-4642-B070-D4B15169F3EB}">
      <text>
        <r>
          <rPr>
            <b/>
            <sz val="9"/>
            <color indexed="81"/>
            <rFont val="Tahoma"/>
            <family val="2"/>
          </rPr>
          <t>Author:</t>
        </r>
        <r>
          <rPr>
            <sz val="9"/>
            <color indexed="81"/>
            <rFont val="Tahoma"/>
            <family val="2"/>
          </rPr>
          <t xml:space="preserve">
Assumed month of sowing</t>
        </r>
      </text>
    </comment>
    <comment ref="E731" authorId="0" shapeId="0" xr:uid="{59576ED5-4ED7-4DD2-95AA-90C5E771D67A}">
      <text>
        <r>
          <rPr>
            <b/>
            <sz val="9"/>
            <color indexed="81"/>
            <rFont val="Tahoma"/>
            <family val="2"/>
          </rPr>
          <t>Author:</t>
        </r>
        <r>
          <rPr>
            <sz val="9"/>
            <color indexed="81"/>
            <rFont val="Tahoma"/>
            <family val="2"/>
          </rPr>
          <t xml:space="preserve">
Assumed month of sowing</t>
        </r>
      </text>
    </comment>
    <comment ref="E757" authorId="0" shapeId="0" xr:uid="{C89EA200-ACF7-4F88-B627-0D9924DE0464}">
      <text>
        <r>
          <rPr>
            <b/>
            <sz val="9"/>
            <color indexed="81"/>
            <rFont val="Tahoma"/>
            <family val="2"/>
          </rPr>
          <t>Author:</t>
        </r>
        <r>
          <rPr>
            <sz val="9"/>
            <color indexed="81"/>
            <rFont val="Tahoma"/>
            <family val="2"/>
          </rPr>
          <t xml:space="preserve">
Assumed month of sowing</t>
        </r>
      </text>
    </comment>
    <comment ref="E783" authorId="0" shapeId="0" xr:uid="{7BE3C992-6259-4BE8-8651-1B004DFF3BCE}">
      <text>
        <r>
          <rPr>
            <b/>
            <sz val="9"/>
            <color indexed="81"/>
            <rFont val="Tahoma"/>
            <family val="2"/>
          </rPr>
          <t>Author:</t>
        </r>
        <r>
          <rPr>
            <sz val="9"/>
            <color indexed="81"/>
            <rFont val="Tahoma"/>
            <family val="2"/>
          </rPr>
          <t xml:space="preserve">
Assumed month of sowing</t>
        </r>
      </text>
    </comment>
    <comment ref="E809" authorId="0" shapeId="0" xr:uid="{7AB54074-82B5-4353-9A63-1415572CB386}">
      <text>
        <r>
          <rPr>
            <b/>
            <sz val="9"/>
            <color indexed="81"/>
            <rFont val="Tahoma"/>
            <family val="2"/>
          </rPr>
          <t>Author:</t>
        </r>
        <r>
          <rPr>
            <sz val="9"/>
            <color indexed="81"/>
            <rFont val="Tahoma"/>
            <family val="2"/>
          </rPr>
          <t xml:space="preserve">
Assumed month of sowing</t>
        </r>
      </text>
    </comment>
    <comment ref="E835" authorId="0" shapeId="0" xr:uid="{2CD5F455-5ACD-4F77-AA66-C41FD67B9150}">
      <text>
        <r>
          <rPr>
            <b/>
            <sz val="9"/>
            <color indexed="81"/>
            <rFont val="Tahoma"/>
            <family val="2"/>
          </rPr>
          <t>Author:</t>
        </r>
        <r>
          <rPr>
            <sz val="9"/>
            <color indexed="81"/>
            <rFont val="Tahoma"/>
            <family val="2"/>
          </rPr>
          <t xml:space="preserve">
Assumed month of sowing</t>
        </r>
      </text>
    </comment>
    <comment ref="E861" authorId="0" shapeId="0" xr:uid="{AC933C12-AD17-4B37-A5DF-F1872C243855}">
      <text>
        <r>
          <rPr>
            <b/>
            <sz val="9"/>
            <color indexed="81"/>
            <rFont val="Tahoma"/>
            <family val="2"/>
          </rPr>
          <t>Author:</t>
        </r>
        <r>
          <rPr>
            <sz val="9"/>
            <color indexed="81"/>
            <rFont val="Tahoma"/>
            <family val="2"/>
          </rPr>
          <t xml:space="preserve">
Assumed month of sowing</t>
        </r>
      </text>
    </comment>
    <comment ref="E887" authorId="0" shapeId="0" xr:uid="{10DC9CB2-F7D4-4E58-A6A7-959D35E5A993}">
      <text>
        <r>
          <rPr>
            <b/>
            <sz val="9"/>
            <color indexed="81"/>
            <rFont val="Tahoma"/>
            <family val="2"/>
          </rPr>
          <t>Author:</t>
        </r>
        <r>
          <rPr>
            <sz val="9"/>
            <color indexed="81"/>
            <rFont val="Tahoma"/>
            <family val="2"/>
          </rPr>
          <t xml:space="preserve">
Assumed month of sowing</t>
        </r>
      </text>
    </comment>
    <comment ref="E913" authorId="0" shapeId="0" xr:uid="{B6A54F92-5741-4ACF-8030-343AE00C4E39}">
      <text>
        <r>
          <rPr>
            <b/>
            <sz val="9"/>
            <color indexed="81"/>
            <rFont val="Tahoma"/>
            <family val="2"/>
          </rPr>
          <t>Author:</t>
        </r>
        <r>
          <rPr>
            <sz val="9"/>
            <color indexed="81"/>
            <rFont val="Tahoma"/>
            <family val="2"/>
          </rPr>
          <t xml:space="preserve">
Assumed month of sowing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29" authorId="0" shapeId="0" xr:uid="{A9DEDD1C-2860-44BA-A40D-F6AA5BE08019}">
      <text>
        <r>
          <rPr>
            <b/>
            <sz val="9"/>
            <color indexed="81"/>
            <rFont val="Tahoma"/>
            <family val="2"/>
          </rPr>
          <t>Author:</t>
        </r>
        <r>
          <rPr>
            <sz val="9"/>
            <color indexed="81"/>
            <rFont val="Tahoma"/>
            <family val="2"/>
          </rPr>
          <t xml:space="preserve">
Assumed month of sowing</t>
        </r>
      </text>
    </comment>
    <comment ref="E55" authorId="0" shapeId="0" xr:uid="{05792508-CC11-437B-BFE9-DFDA29D8FC1F}">
      <text>
        <r>
          <rPr>
            <b/>
            <sz val="9"/>
            <color indexed="81"/>
            <rFont val="Tahoma"/>
            <family val="2"/>
          </rPr>
          <t>Author:</t>
        </r>
        <r>
          <rPr>
            <sz val="9"/>
            <color indexed="81"/>
            <rFont val="Tahoma"/>
            <family val="2"/>
          </rPr>
          <t xml:space="preserve">
Assumed month of sowing</t>
        </r>
      </text>
    </comment>
    <comment ref="E58" authorId="0" shapeId="0" xr:uid="{E8576A1E-FF5A-4AA9-A95F-AC595024C962}">
      <text>
        <r>
          <rPr>
            <b/>
            <sz val="9"/>
            <color indexed="81"/>
            <rFont val="Tahoma"/>
            <family val="2"/>
          </rPr>
          <t>Author:</t>
        </r>
        <r>
          <rPr>
            <sz val="9"/>
            <color indexed="81"/>
            <rFont val="Tahoma"/>
            <family val="2"/>
          </rPr>
          <t xml:space="preserve">
Assumed month before sowing</t>
        </r>
      </text>
    </comment>
    <comment ref="E81" authorId="0" shapeId="0" xr:uid="{ED3E62CE-3313-437A-80E7-2FA0E2FD1588}">
      <text>
        <r>
          <rPr>
            <b/>
            <sz val="9"/>
            <color indexed="81"/>
            <rFont val="Tahoma"/>
            <family val="2"/>
          </rPr>
          <t>Author:</t>
        </r>
        <r>
          <rPr>
            <sz val="9"/>
            <color indexed="81"/>
            <rFont val="Tahoma"/>
            <family val="2"/>
          </rPr>
          <t xml:space="preserve">
Assumed month of sowing</t>
        </r>
      </text>
    </comment>
    <comment ref="F81" authorId="0" shapeId="0" xr:uid="{2C33DBE4-221D-4A58-9A20-93092BFEECCE}">
      <text>
        <r>
          <rPr>
            <b/>
            <sz val="9"/>
            <color indexed="81"/>
            <rFont val="Tahoma"/>
            <family val="2"/>
          </rPr>
          <t>Author:</t>
        </r>
        <r>
          <rPr>
            <sz val="9"/>
            <color indexed="81"/>
            <rFont val="Tahoma"/>
            <family val="2"/>
          </rPr>
          <t xml:space="preserve">
Assumed month of sowing</t>
        </r>
      </text>
    </comment>
    <comment ref="G81" authorId="0" shapeId="0" xr:uid="{6176E5FC-8F01-4240-83AA-F1B0168A3FF9}">
      <text>
        <r>
          <rPr>
            <b/>
            <sz val="9"/>
            <color indexed="81"/>
            <rFont val="Tahoma"/>
            <family val="2"/>
          </rPr>
          <t>Author:</t>
        </r>
        <r>
          <rPr>
            <sz val="9"/>
            <color indexed="81"/>
            <rFont val="Tahoma"/>
            <family val="2"/>
          </rPr>
          <t xml:space="preserve">
Assumed month of sowing</t>
        </r>
      </text>
    </comment>
    <comment ref="H81" authorId="0" shapeId="0" xr:uid="{DBFDC069-53D1-4BB1-810B-DC9782049A3B}">
      <text>
        <r>
          <rPr>
            <b/>
            <sz val="9"/>
            <color indexed="81"/>
            <rFont val="Tahoma"/>
            <family val="2"/>
          </rPr>
          <t>Author:</t>
        </r>
        <r>
          <rPr>
            <sz val="9"/>
            <color indexed="81"/>
            <rFont val="Tahoma"/>
            <family val="2"/>
          </rPr>
          <t xml:space="preserve">
Assumed month of sowing</t>
        </r>
      </text>
    </comment>
    <comment ref="I81" authorId="0" shapeId="0" xr:uid="{1EAAB96F-C960-4874-84BF-23592A5DC1B1}">
      <text>
        <r>
          <rPr>
            <b/>
            <sz val="9"/>
            <color indexed="81"/>
            <rFont val="Tahoma"/>
            <family val="2"/>
          </rPr>
          <t>Author:</t>
        </r>
        <r>
          <rPr>
            <sz val="9"/>
            <color indexed="81"/>
            <rFont val="Tahoma"/>
            <family val="2"/>
          </rPr>
          <t xml:space="preserve">
Assumed month of sowing</t>
        </r>
      </text>
    </comment>
    <comment ref="E107" authorId="0" shapeId="0" xr:uid="{A31E6496-8833-4126-AB9D-3F97917C0645}">
      <text>
        <r>
          <rPr>
            <b/>
            <sz val="9"/>
            <color indexed="81"/>
            <rFont val="Tahoma"/>
            <family val="2"/>
          </rPr>
          <t>Author:</t>
        </r>
        <r>
          <rPr>
            <sz val="9"/>
            <color indexed="81"/>
            <rFont val="Tahoma"/>
            <family val="2"/>
          </rPr>
          <t xml:space="preserve">
Assumed month of sowing</t>
        </r>
      </text>
    </comment>
    <comment ref="F107" authorId="0" shapeId="0" xr:uid="{8EC08E85-2D6B-43A5-A9FD-D872487FA006}">
      <text>
        <r>
          <rPr>
            <b/>
            <sz val="9"/>
            <color indexed="81"/>
            <rFont val="Tahoma"/>
            <family val="2"/>
          </rPr>
          <t>Author:</t>
        </r>
        <r>
          <rPr>
            <sz val="9"/>
            <color indexed="81"/>
            <rFont val="Tahoma"/>
            <family val="2"/>
          </rPr>
          <t xml:space="preserve">
Assumed month of sowing</t>
        </r>
      </text>
    </comment>
    <comment ref="G107" authorId="0" shapeId="0" xr:uid="{C95793B8-B896-44F1-867F-AD7E69A1FCED}">
      <text>
        <r>
          <rPr>
            <b/>
            <sz val="9"/>
            <color indexed="81"/>
            <rFont val="Tahoma"/>
            <family val="2"/>
          </rPr>
          <t>Author:</t>
        </r>
        <r>
          <rPr>
            <sz val="9"/>
            <color indexed="81"/>
            <rFont val="Tahoma"/>
            <family val="2"/>
          </rPr>
          <t xml:space="preserve">
Assumed month of sowing</t>
        </r>
      </text>
    </comment>
    <comment ref="H107" authorId="0" shapeId="0" xr:uid="{BE2A06E7-EB8B-4237-BD0A-F0C48399A52F}">
      <text>
        <r>
          <rPr>
            <b/>
            <sz val="9"/>
            <color indexed="81"/>
            <rFont val="Tahoma"/>
            <family val="2"/>
          </rPr>
          <t>Author:</t>
        </r>
        <r>
          <rPr>
            <sz val="9"/>
            <color indexed="81"/>
            <rFont val="Tahoma"/>
            <family val="2"/>
          </rPr>
          <t xml:space="preserve">
Assumed month of sowing</t>
        </r>
      </text>
    </comment>
    <comment ref="I107" authorId="0" shapeId="0" xr:uid="{D7B86B4D-323B-403F-97C5-8EE796F504B5}">
      <text>
        <r>
          <rPr>
            <b/>
            <sz val="9"/>
            <color indexed="81"/>
            <rFont val="Tahoma"/>
            <family val="2"/>
          </rPr>
          <t>Author:</t>
        </r>
        <r>
          <rPr>
            <sz val="9"/>
            <color indexed="81"/>
            <rFont val="Tahoma"/>
            <family val="2"/>
          </rPr>
          <t xml:space="preserve">
Assumed month of sowing</t>
        </r>
      </text>
    </comment>
    <comment ref="E133" authorId="0" shapeId="0" xr:uid="{868DE69A-81EB-4E70-9108-9761F8A3930C}">
      <text>
        <r>
          <rPr>
            <b/>
            <sz val="9"/>
            <color indexed="81"/>
            <rFont val="Tahoma"/>
            <family val="2"/>
          </rPr>
          <t>Author:</t>
        </r>
        <r>
          <rPr>
            <sz val="9"/>
            <color indexed="81"/>
            <rFont val="Tahoma"/>
            <family val="2"/>
          </rPr>
          <t xml:space="preserve">
Assumed month of sowing</t>
        </r>
      </text>
    </comment>
    <comment ref="F133" authorId="0" shapeId="0" xr:uid="{8439528C-668A-4AAD-85D6-444C734F17A6}">
      <text>
        <r>
          <rPr>
            <b/>
            <sz val="9"/>
            <color indexed="81"/>
            <rFont val="Tahoma"/>
            <family val="2"/>
          </rPr>
          <t>Author:</t>
        </r>
        <r>
          <rPr>
            <sz val="9"/>
            <color indexed="81"/>
            <rFont val="Tahoma"/>
            <family val="2"/>
          </rPr>
          <t xml:space="preserve">
Assumed month of sowing</t>
        </r>
      </text>
    </comment>
    <comment ref="G133" authorId="0" shapeId="0" xr:uid="{246157D9-331D-407B-8ACE-A5E3D3A5006F}">
      <text>
        <r>
          <rPr>
            <b/>
            <sz val="9"/>
            <color indexed="81"/>
            <rFont val="Tahoma"/>
            <family val="2"/>
          </rPr>
          <t>Author:</t>
        </r>
        <r>
          <rPr>
            <sz val="9"/>
            <color indexed="81"/>
            <rFont val="Tahoma"/>
            <family val="2"/>
          </rPr>
          <t xml:space="preserve">
Assumed month of sowing</t>
        </r>
      </text>
    </comment>
    <comment ref="H133" authorId="0" shapeId="0" xr:uid="{5E01E176-F31D-49B1-9A6F-D8459E481AFA}">
      <text>
        <r>
          <rPr>
            <b/>
            <sz val="9"/>
            <color indexed="81"/>
            <rFont val="Tahoma"/>
            <family val="2"/>
          </rPr>
          <t>Author:</t>
        </r>
        <r>
          <rPr>
            <sz val="9"/>
            <color indexed="81"/>
            <rFont val="Tahoma"/>
            <family val="2"/>
          </rPr>
          <t xml:space="preserve">
Assumed month of sowing</t>
        </r>
      </text>
    </comment>
    <comment ref="I133" authorId="0" shapeId="0" xr:uid="{F33D3EDC-3A09-4B73-A257-8E2EA7AF251A}">
      <text>
        <r>
          <rPr>
            <b/>
            <sz val="9"/>
            <color indexed="81"/>
            <rFont val="Tahoma"/>
            <family val="2"/>
          </rPr>
          <t>Author:</t>
        </r>
        <r>
          <rPr>
            <sz val="9"/>
            <color indexed="81"/>
            <rFont val="Tahoma"/>
            <family val="2"/>
          </rPr>
          <t xml:space="preserve">
Assumed month of sowing</t>
        </r>
      </text>
    </comment>
    <comment ref="E159" authorId="0" shapeId="0" xr:uid="{0855104E-5338-4BA7-B545-23CE12F9C2DA}">
      <text>
        <r>
          <rPr>
            <b/>
            <sz val="9"/>
            <color indexed="81"/>
            <rFont val="Tahoma"/>
            <family val="2"/>
          </rPr>
          <t>Author:</t>
        </r>
        <r>
          <rPr>
            <sz val="9"/>
            <color indexed="81"/>
            <rFont val="Tahoma"/>
            <family val="2"/>
          </rPr>
          <t xml:space="preserve">
Assumed month of sowing</t>
        </r>
      </text>
    </comment>
    <comment ref="F159" authorId="0" shapeId="0" xr:uid="{6A2E0F20-A0D7-420A-A2DA-42306344BEDB}">
      <text>
        <r>
          <rPr>
            <b/>
            <sz val="9"/>
            <color indexed="81"/>
            <rFont val="Tahoma"/>
            <family val="2"/>
          </rPr>
          <t>Author:</t>
        </r>
        <r>
          <rPr>
            <sz val="9"/>
            <color indexed="81"/>
            <rFont val="Tahoma"/>
            <family val="2"/>
          </rPr>
          <t xml:space="preserve">
Assumed month of sowing</t>
        </r>
      </text>
    </comment>
    <comment ref="G159" authorId="0" shapeId="0" xr:uid="{3ACC79FD-2BB7-48C1-92E9-0DB5D41B5D8E}">
      <text>
        <r>
          <rPr>
            <b/>
            <sz val="9"/>
            <color indexed="81"/>
            <rFont val="Tahoma"/>
            <family val="2"/>
          </rPr>
          <t>Author:</t>
        </r>
        <r>
          <rPr>
            <sz val="9"/>
            <color indexed="81"/>
            <rFont val="Tahoma"/>
            <family val="2"/>
          </rPr>
          <t xml:space="preserve">
Assumed month of sowing</t>
        </r>
      </text>
    </comment>
    <comment ref="H159" authorId="0" shapeId="0" xr:uid="{A23B8ED5-BE7E-4AF9-923E-A27DC9443B37}">
      <text>
        <r>
          <rPr>
            <b/>
            <sz val="9"/>
            <color indexed="81"/>
            <rFont val="Tahoma"/>
            <family val="2"/>
          </rPr>
          <t>Author:</t>
        </r>
        <r>
          <rPr>
            <sz val="9"/>
            <color indexed="81"/>
            <rFont val="Tahoma"/>
            <family val="2"/>
          </rPr>
          <t xml:space="preserve">
Assumed month of sowing</t>
        </r>
      </text>
    </comment>
    <comment ref="I159" authorId="0" shapeId="0" xr:uid="{B9A6834E-71B8-4892-A8B1-5D013DCE7429}">
      <text>
        <r>
          <rPr>
            <b/>
            <sz val="9"/>
            <color indexed="81"/>
            <rFont val="Tahoma"/>
            <family val="2"/>
          </rPr>
          <t>Author:</t>
        </r>
        <r>
          <rPr>
            <sz val="9"/>
            <color indexed="81"/>
            <rFont val="Tahoma"/>
            <family val="2"/>
          </rPr>
          <t xml:space="preserve">
Assumed month of sowing</t>
        </r>
      </text>
    </comment>
    <comment ref="E185" authorId="0" shapeId="0" xr:uid="{FBE893B3-E7E2-4648-B1E1-20DF978C6EB7}">
      <text>
        <r>
          <rPr>
            <b/>
            <sz val="9"/>
            <color indexed="81"/>
            <rFont val="Tahoma"/>
            <family val="2"/>
          </rPr>
          <t>Author:</t>
        </r>
        <r>
          <rPr>
            <sz val="9"/>
            <color indexed="81"/>
            <rFont val="Tahoma"/>
            <family val="2"/>
          </rPr>
          <t xml:space="preserve">
Assumed month of sowing</t>
        </r>
      </text>
    </comment>
    <comment ref="F185" authorId="0" shapeId="0" xr:uid="{25BE4E48-2CED-46B1-983E-B4D51EE3A220}">
      <text>
        <r>
          <rPr>
            <b/>
            <sz val="9"/>
            <color indexed="81"/>
            <rFont val="Tahoma"/>
            <family val="2"/>
          </rPr>
          <t>Author:</t>
        </r>
        <r>
          <rPr>
            <sz val="9"/>
            <color indexed="81"/>
            <rFont val="Tahoma"/>
            <family val="2"/>
          </rPr>
          <t xml:space="preserve">
Assumed month of sowing</t>
        </r>
      </text>
    </comment>
    <comment ref="G185" authorId="0" shapeId="0" xr:uid="{3E2737B9-5EBB-43CA-8834-90157F016859}">
      <text>
        <r>
          <rPr>
            <b/>
            <sz val="9"/>
            <color indexed="81"/>
            <rFont val="Tahoma"/>
            <family val="2"/>
          </rPr>
          <t>Author:</t>
        </r>
        <r>
          <rPr>
            <sz val="9"/>
            <color indexed="81"/>
            <rFont val="Tahoma"/>
            <family val="2"/>
          </rPr>
          <t xml:space="preserve">
Assumed month of sowing</t>
        </r>
      </text>
    </comment>
    <comment ref="H185" authorId="0" shapeId="0" xr:uid="{5F96EC51-7A11-4410-8F1E-351E90840FF5}">
      <text>
        <r>
          <rPr>
            <b/>
            <sz val="9"/>
            <color indexed="81"/>
            <rFont val="Tahoma"/>
            <family val="2"/>
          </rPr>
          <t>Author:</t>
        </r>
        <r>
          <rPr>
            <sz val="9"/>
            <color indexed="81"/>
            <rFont val="Tahoma"/>
            <family val="2"/>
          </rPr>
          <t xml:space="preserve">
Assumed month of sowing</t>
        </r>
      </text>
    </comment>
    <comment ref="I185" authorId="0" shapeId="0" xr:uid="{61FE4375-2F68-44F9-B7D9-2F56D7862157}">
      <text>
        <r>
          <rPr>
            <b/>
            <sz val="9"/>
            <color indexed="81"/>
            <rFont val="Tahoma"/>
            <family val="2"/>
          </rPr>
          <t>Author:</t>
        </r>
        <r>
          <rPr>
            <sz val="9"/>
            <color indexed="81"/>
            <rFont val="Tahoma"/>
            <family val="2"/>
          </rPr>
          <t xml:space="preserve">
Assumed month of sowing</t>
        </r>
      </text>
    </comment>
    <comment ref="E211" authorId="0" shapeId="0" xr:uid="{A018153E-C87A-4B63-88EE-56F38A89B222}">
      <text>
        <r>
          <rPr>
            <b/>
            <sz val="9"/>
            <color indexed="81"/>
            <rFont val="Tahoma"/>
            <family val="2"/>
          </rPr>
          <t>Author:</t>
        </r>
        <r>
          <rPr>
            <sz val="9"/>
            <color indexed="81"/>
            <rFont val="Tahoma"/>
            <family val="2"/>
          </rPr>
          <t xml:space="preserve">
Assumed month of sowing</t>
        </r>
      </text>
    </comment>
    <comment ref="F211" authorId="0" shapeId="0" xr:uid="{FBA9D70E-A9F9-4C43-AEC9-625088EAA81F}">
      <text>
        <r>
          <rPr>
            <b/>
            <sz val="9"/>
            <color indexed="81"/>
            <rFont val="Tahoma"/>
            <family val="2"/>
          </rPr>
          <t>Author:</t>
        </r>
        <r>
          <rPr>
            <sz val="9"/>
            <color indexed="81"/>
            <rFont val="Tahoma"/>
            <family val="2"/>
          </rPr>
          <t xml:space="preserve">
Assumed month of sowing</t>
        </r>
      </text>
    </comment>
    <comment ref="G211" authorId="0" shapeId="0" xr:uid="{B122A1C7-75F2-45D1-8920-6DB8CDDB4854}">
      <text>
        <r>
          <rPr>
            <b/>
            <sz val="9"/>
            <color indexed="81"/>
            <rFont val="Tahoma"/>
            <family val="2"/>
          </rPr>
          <t>Author:</t>
        </r>
        <r>
          <rPr>
            <sz val="9"/>
            <color indexed="81"/>
            <rFont val="Tahoma"/>
            <family val="2"/>
          </rPr>
          <t xml:space="preserve">
Assumed month of sowing</t>
        </r>
      </text>
    </comment>
    <comment ref="H211" authorId="0" shapeId="0" xr:uid="{58CB565E-B433-46B8-990E-C548004086A8}">
      <text>
        <r>
          <rPr>
            <b/>
            <sz val="9"/>
            <color indexed="81"/>
            <rFont val="Tahoma"/>
            <family val="2"/>
          </rPr>
          <t>Author:</t>
        </r>
        <r>
          <rPr>
            <sz val="9"/>
            <color indexed="81"/>
            <rFont val="Tahoma"/>
            <family val="2"/>
          </rPr>
          <t xml:space="preserve">
Assumed month of sowing</t>
        </r>
      </text>
    </comment>
    <comment ref="I211" authorId="0" shapeId="0" xr:uid="{507CBABC-D2EA-4610-8E0C-101490D1BC8F}">
      <text>
        <r>
          <rPr>
            <b/>
            <sz val="9"/>
            <color indexed="81"/>
            <rFont val="Tahoma"/>
            <family val="2"/>
          </rPr>
          <t>Author:</t>
        </r>
        <r>
          <rPr>
            <sz val="9"/>
            <color indexed="81"/>
            <rFont val="Tahoma"/>
            <family val="2"/>
          </rPr>
          <t xml:space="preserve">
Assumed month of sowing</t>
        </r>
      </text>
    </comment>
    <comment ref="E237" authorId="0" shapeId="0" xr:uid="{B8D50C23-3F86-451E-95AC-2E025701DE6C}">
      <text>
        <r>
          <rPr>
            <b/>
            <sz val="9"/>
            <color indexed="81"/>
            <rFont val="Tahoma"/>
            <family val="2"/>
          </rPr>
          <t>Author:</t>
        </r>
        <r>
          <rPr>
            <sz val="9"/>
            <color indexed="81"/>
            <rFont val="Tahoma"/>
            <family val="2"/>
          </rPr>
          <t xml:space="preserve">
Assumed month of sowing</t>
        </r>
      </text>
    </comment>
    <comment ref="F237" authorId="0" shapeId="0" xr:uid="{E3A3FC9A-7299-4AA9-921E-6ED1775941E3}">
      <text>
        <r>
          <rPr>
            <b/>
            <sz val="9"/>
            <color indexed="81"/>
            <rFont val="Tahoma"/>
            <family val="2"/>
          </rPr>
          <t>Author:</t>
        </r>
        <r>
          <rPr>
            <sz val="9"/>
            <color indexed="81"/>
            <rFont val="Tahoma"/>
            <family val="2"/>
          </rPr>
          <t xml:space="preserve">
Assumed month of sowing</t>
        </r>
      </text>
    </comment>
    <comment ref="G237" authorId="0" shapeId="0" xr:uid="{E1EDB8E1-5493-4B2B-81A0-743A3551C9B1}">
      <text>
        <r>
          <rPr>
            <b/>
            <sz val="9"/>
            <color indexed="81"/>
            <rFont val="Tahoma"/>
            <family val="2"/>
          </rPr>
          <t>Author:</t>
        </r>
        <r>
          <rPr>
            <sz val="9"/>
            <color indexed="81"/>
            <rFont val="Tahoma"/>
            <family val="2"/>
          </rPr>
          <t xml:space="preserve">
Assumed month of sowing</t>
        </r>
      </text>
    </comment>
    <comment ref="H237" authorId="0" shapeId="0" xr:uid="{5DDD05F5-2DF0-4B19-8C1D-7DB186ADA78D}">
      <text>
        <r>
          <rPr>
            <b/>
            <sz val="9"/>
            <color indexed="81"/>
            <rFont val="Tahoma"/>
            <family val="2"/>
          </rPr>
          <t>Author:</t>
        </r>
        <r>
          <rPr>
            <sz val="9"/>
            <color indexed="81"/>
            <rFont val="Tahoma"/>
            <family val="2"/>
          </rPr>
          <t xml:space="preserve">
Assumed month of sowing</t>
        </r>
      </text>
    </comment>
    <comment ref="I237" authorId="0" shapeId="0" xr:uid="{8FB26A7B-0EA1-42A1-BFF3-458FB5B456DE}">
      <text>
        <r>
          <rPr>
            <b/>
            <sz val="9"/>
            <color indexed="81"/>
            <rFont val="Tahoma"/>
            <family val="2"/>
          </rPr>
          <t>Author:</t>
        </r>
        <r>
          <rPr>
            <sz val="9"/>
            <color indexed="81"/>
            <rFont val="Tahoma"/>
            <family val="2"/>
          </rPr>
          <t xml:space="preserve">
Assumed month of sowing</t>
        </r>
      </text>
    </comment>
    <comment ref="E263" authorId="0" shapeId="0" xr:uid="{16EA91A2-A9B4-4244-9755-35F817E3E488}">
      <text>
        <r>
          <rPr>
            <b/>
            <sz val="9"/>
            <color indexed="81"/>
            <rFont val="Tahoma"/>
            <family val="2"/>
          </rPr>
          <t>Author:</t>
        </r>
        <r>
          <rPr>
            <sz val="9"/>
            <color indexed="81"/>
            <rFont val="Tahoma"/>
            <family val="2"/>
          </rPr>
          <t xml:space="preserve">
Assumed month of sowing</t>
        </r>
      </text>
    </comment>
    <comment ref="F263" authorId="0" shapeId="0" xr:uid="{B6329231-A7A5-4CDC-9478-16E75F1C6152}">
      <text>
        <r>
          <rPr>
            <b/>
            <sz val="9"/>
            <color indexed="81"/>
            <rFont val="Tahoma"/>
            <family val="2"/>
          </rPr>
          <t>Author:</t>
        </r>
        <r>
          <rPr>
            <sz val="9"/>
            <color indexed="81"/>
            <rFont val="Tahoma"/>
            <family val="2"/>
          </rPr>
          <t xml:space="preserve">
Assumed month of sowing</t>
        </r>
      </text>
    </comment>
    <comment ref="G263" authorId="0" shapeId="0" xr:uid="{7F507C54-9E41-4CE6-B676-ADC343447A3F}">
      <text>
        <r>
          <rPr>
            <b/>
            <sz val="9"/>
            <color indexed="81"/>
            <rFont val="Tahoma"/>
            <family val="2"/>
          </rPr>
          <t>Author:</t>
        </r>
        <r>
          <rPr>
            <sz val="9"/>
            <color indexed="81"/>
            <rFont val="Tahoma"/>
            <family val="2"/>
          </rPr>
          <t xml:space="preserve">
Assumed month of sowing</t>
        </r>
      </text>
    </comment>
    <comment ref="H263" authorId="0" shapeId="0" xr:uid="{13F030D0-0806-436A-89E1-65F68FD8AECD}">
      <text>
        <r>
          <rPr>
            <b/>
            <sz val="9"/>
            <color indexed="81"/>
            <rFont val="Tahoma"/>
            <family val="2"/>
          </rPr>
          <t>Author:</t>
        </r>
        <r>
          <rPr>
            <sz val="9"/>
            <color indexed="81"/>
            <rFont val="Tahoma"/>
            <family val="2"/>
          </rPr>
          <t xml:space="preserve">
Assumed month of sowing</t>
        </r>
      </text>
    </comment>
    <comment ref="I263" authorId="0" shapeId="0" xr:uid="{FFC9BE89-1DC3-458D-A265-AA65C03FDD28}">
      <text>
        <r>
          <rPr>
            <b/>
            <sz val="9"/>
            <color indexed="81"/>
            <rFont val="Tahoma"/>
            <family val="2"/>
          </rPr>
          <t>Author:</t>
        </r>
        <r>
          <rPr>
            <sz val="9"/>
            <color indexed="81"/>
            <rFont val="Tahoma"/>
            <family val="2"/>
          </rPr>
          <t xml:space="preserve">
Assumed month of sowing</t>
        </r>
      </text>
    </comment>
    <comment ref="E289" authorId="0" shapeId="0" xr:uid="{3540A6A3-94BC-4371-BBF6-D8CB902B994A}">
      <text>
        <r>
          <rPr>
            <b/>
            <sz val="9"/>
            <color indexed="81"/>
            <rFont val="Tahoma"/>
            <family val="2"/>
          </rPr>
          <t>Author:</t>
        </r>
        <r>
          <rPr>
            <sz val="9"/>
            <color indexed="81"/>
            <rFont val="Tahoma"/>
            <family val="2"/>
          </rPr>
          <t xml:space="preserve">
Assumed month of sowing</t>
        </r>
      </text>
    </comment>
    <comment ref="F289" authorId="0" shapeId="0" xr:uid="{53379832-BE42-47A1-AE92-ADB61A1CE9FD}">
      <text>
        <r>
          <rPr>
            <b/>
            <sz val="9"/>
            <color indexed="81"/>
            <rFont val="Tahoma"/>
            <family val="2"/>
          </rPr>
          <t>Author:</t>
        </r>
        <r>
          <rPr>
            <sz val="9"/>
            <color indexed="81"/>
            <rFont val="Tahoma"/>
            <family val="2"/>
          </rPr>
          <t xml:space="preserve">
Assumed month of sowing</t>
        </r>
      </text>
    </comment>
    <comment ref="G289" authorId="0" shapeId="0" xr:uid="{6DD97C3F-9E38-4320-83DC-EA84E8C5FB59}">
      <text>
        <r>
          <rPr>
            <b/>
            <sz val="9"/>
            <color indexed="81"/>
            <rFont val="Tahoma"/>
            <family val="2"/>
          </rPr>
          <t>Author:</t>
        </r>
        <r>
          <rPr>
            <sz val="9"/>
            <color indexed="81"/>
            <rFont val="Tahoma"/>
            <family val="2"/>
          </rPr>
          <t xml:space="preserve">
Assumed month of sowing</t>
        </r>
      </text>
    </comment>
    <comment ref="H289" authorId="0" shapeId="0" xr:uid="{A913831C-D07B-4A2F-8258-BCB254E9D017}">
      <text>
        <r>
          <rPr>
            <b/>
            <sz val="9"/>
            <color indexed="81"/>
            <rFont val="Tahoma"/>
            <family val="2"/>
          </rPr>
          <t>Author:</t>
        </r>
        <r>
          <rPr>
            <sz val="9"/>
            <color indexed="81"/>
            <rFont val="Tahoma"/>
            <family val="2"/>
          </rPr>
          <t xml:space="preserve">
Assumed month of sowing</t>
        </r>
      </text>
    </comment>
    <comment ref="I289" authorId="0" shapeId="0" xr:uid="{8D263F7C-F0D1-4121-BBE6-2A37431B87D2}">
      <text>
        <r>
          <rPr>
            <b/>
            <sz val="9"/>
            <color indexed="81"/>
            <rFont val="Tahoma"/>
            <family val="2"/>
          </rPr>
          <t>Author:</t>
        </r>
        <r>
          <rPr>
            <sz val="9"/>
            <color indexed="81"/>
            <rFont val="Tahoma"/>
            <family val="2"/>
          </rPr>
          <t xml:space="preserve">
Assumed month of sowing</t>
        </r>
      </text>
    </comment>
    <comment ref="E315" authorId="0" shapeId="0" xr:uid="{5F191BA2-A358-4E83-8281-469F2EB126F7}">
      <text>
        <r>
          <rPr>
            <b/>
            <sz val="9"/>
            <color indexed="81"/>
            <rFont val="Tahoma"/>
            <family val="2"/>
          </rPr>
          <t>Author:</t>
        </r>
        <r>
          <rPr>
            <sz val="9"/>
            <color indexed="81"/>
            <rFont val="Tahoma"/>
            <family val="2"/>
          </rPr>
          <t xml:space="preserve">
Assumed month of sowing</t>
        </r>
      </text>
    </comment>
    <comment ref="F315" authorId="0" shapeId="0" xr:uid="{8DE0985F-0A18-40CC-AFA0-22A1E2242552}">
      <text>
        <r>
          <rPr>
            <b/>
            <sz val="9"/>
            <color indexed="81"/>
            <rFont val="Tahoma"/>
            <family val="2"/>
          </rPr>
          <t>Author:</t>
        </r>
        <r>
          <rPr>
            <sz val="9"/>
            <color indexed="81"/>
            <rFont val="Tahoma"/>
            <family val="2"/>
          </rPr>
          <t xml:space="preserve">
Assumed month of sowing</t>
        </r>
      </text>
    </comment>
    <comment ref="G315" authorId="0" shapeId="0" xr:uid="{F43588B0-FBD0-4A9E-9AA3-599D74F58B84}">
      <text>
        <r>
          <rPr>
            <b/>
            <sz val="9"/>
            <color indexed="81"/>
            <rFont val="Tahoma"/>
            <family val="2"/>
          </rPr>
          <t>Author:</t>
        </r>
        <r>
          <rPr>
            <sz val="9"/>
            <color indexed="81"/>
            <rFont val="Tahoma"/>
            <family val="2"/>
          </rPr>
          <t xml:space="preserve">
Assumed month of sowing</t>
        </r>
      </text>
    </comment>
    <comment ref="H315" authorId="0" shapeId="0" xr:uid="{8CD9918F-6440-4130-ABA9-8CD11459C7E3}">
      <text>
        <r>
          <rPr>
            <b/>
            <sz val="9"/>
            <color indexed="81"/>
            <rFont val="Tahoma"/>
            <family val="2"/>
          </rPr>
          <t>Author:</t>
        </r>
        <r>
          <rPr>
            <sz val="9"/>
            <color indexed="81"/>
            <rFont val="Tahoma"/>
            <family val="2"/>
          </rPr>
          <t xml:space="preserve">
Assumed month of sowing</t>
        </r>
      </text>
    </comment>
    <comment ref="I315" authorId="0" shapeId="0" xr:uid="{56D60C37-67BA-4090-A605-5FCB1DF3B447}">
      <text>
        <r>
          <rPr>
            <b/>
            <sz val="9"/>
            <color indexed="81"/>
            <rFont val="Tahoma"/>
            <family val="2"/>
          </rPr>
          <t>Author:</t>
        </r>
        <r>
          <rPr>
            <sz val="9"/>
            <color indexed="81"/>
            <rFont val="Tahoma"/>
            <family val="2"/>
          </rPr>
          <t xml:space="preserve">
Assumed month of sowing</t>
        </r>
      </text>
    </comment>
    <comment ref="E341" authorId="0" shapeId="0" xr:uid="{576620F6-F3CC-4200-AF9D-8ADE725A59D5}">
      <text>
        <r>
          <rPr>
            <b/>
            <sz val="9"/>
            <color indexed="81"/>
            <rFont val="Tahoma"/>
            <family val="2"/>
          </rPr>
          <t>Author:</t>
        </r>
        <r>
          <rPr>
            <sz val="9"/>
            <color indexed="81"/>
            <rFont val="Tahoma"/>
            <family val="2"/>
          </rPr>
          <t xml:space="preserve">
Assumed month of sowing</t>
        </r>
      </text>
    </comment>
    <comment ref="F341" authorId="0" shapeId="0" xr:uid="{C6E7DF82-274F-4105-B067-4E74F753EA98}">
      <text>
        <r>
          <rPr>
            <b/>
            <sz val="9"/>
            <color indexed="81"/>
            <rFont val="Tahoma"/>
            <family val="2"/>
          </rPr>
          <t>Author:</t>
        </r>
        <r>
          <rPr>
            <sz val="9"/>
            <color indexed="81"/>
            <rFont val="Tahoma"/>
            <family val="2"/>
          </rPr>
          <t xml:space="preserve">
Assumed month of sowing</t>
        </r>
      </text>
    </comment>
    <comment ref="G341" authorId="0" shapeId="0" xr:uid="{73350FD0-82F7-4AD7-9EA6-4F966E21D0D3}">
      <text>
        <r>
          <rPr>
            <b/>
            <sz val="9"/>
            <color indexed="81"/>
            <rFont val="Tahoma"/>
            <family val="2"/>
          </rPr>
          <t>Author:</t>
        </r>
        <r>
          <rPr>
            <sz val="9"/>
            <color indexed="81"/>
            <rFont val="Tahoma"/>
            <family val="2"/>
          </rPr>
          <t xml:space="preserve">
Assumed month of sowing</t>
        </r>
      </text>
    </comment>
    <comment ref="H341" authorId="0" shapeId="0" xr:uid="{60EF89AE-5EDB-443E-89AF-951DD6302B2B}">
      <text>
        <r>
          <rPr>
            <b/>
            <sz val="9"/>
            <color indexed="81"/>
            <rFont val="Tahoma"/>
            <family val="2"/>
          </rPr>
          <t>Author:</t>
        </r>
        <r>
          <rPr>
            <sz val="9"/>
            <color indexed="81"/>
            <rFont val="Tahoma"/>
            <family val="2"/>
          </rPr>
          <t xml:space="preserve">
Assumed month of sowing</t>
        </r>
      </text>
    </comment>
    <comment ref="I341" authorId="0" shapeId="0" xr:uid="{66D60231-A52F-4D7E-BB14-CD72B91CE667}">
      <text>
        <r>
          <rPr>
            <b/>
            <sz val="9"/>
            <color indexed="81"/>
            <rFont val="Tahoma"/>
            <family val="2"/>
          </rPr>
          <t>Author:</t>
        </r>
        <r>
          <rPr>
            <sz val="9"/>
            <color indexed="81"/>
            <rFont val="Tahoma"/>
            <family val="2"/>
          </rPr>
          <t xml:space="preserve">
Assumed month of sowing</t>
        </r>
      </text>
    </comment>
    <comment ref="E367" authorId="0" shapeId="0" xr:uid="{341A4E73-FE7A-4E19-823D-53990415FCFE}">
      <text>
        <r>
          <rPr>
            <b/>
            <sz val="9"/>
            <color indexed="81"/>
            <rFont val="Tahoma"/>
            <family val="2"/>
          </rPr>
          <t>Author:</t>
        </r>
        <r>
          <rPr>
            <sz val="9"/>
            <color indexed="81"/>
            <rFont val="Tahoma"/>
            <family val="2"/>
          </rPr>
          <t xml:space="preserve">
Assumed month of sowing</t>
        </r>
      </text>
    </comment>
    <comment ref="F367" authorId="0" shapeId="0" xr:uid="{C6D81B8E-65CA-4F1D-B55B-390BE3688F30}">
      <text>
        <r>
          <rPr>
            <b/>
            <sz val="9"/>
            <color indexed="81"/>
            <rFont val="Tahoma"/>
            <family val="2"/>
          </rPr>
          <t>Author:</t>
        </r>
        <r>
          <rPr>
            <sz val="9"/>
            <color indexed="81"/>
            <rFont val="Tahoma"/>
            <family val="2"/>
          </rPr>
          <t xml:space="preserve">
Assumed month of sowing</t>
        </r>
      </text>
    </comment>
    <comment ref="G367" authorId="0" shapeId="0" xr:uid="{A6600E22-8FFB-49FF-B29D-7DF935EB48EA}">
      <text>
        <r>
          <rPr>
            <b/>
            <sz val="9"/>
            <color indexed="81"/>
            <rFont val="Tahoma"/>
            <family val="2"/>
          </rPr>
          <t>Author:</t>
        </r>
        <r>
          <rPr>
            <sz val="9"/>
            <color indexed="81"/>
            <rFont val="Tahoma"/>
            <family val="2"/>
          </rPr>
          <t xml:space="preserve">
Assumed month of sowing</t>
        </r>
      </text>
    </comment>
    <comment ref="H367" authorId="0" shapeId="0" xr:uid="{85F9579F-ACBB-4997-A683-34BF9D29C108}">
      <text>
        <r>
          <rPr>
            <b/>
            <sz val="9"/>
            <color indexed="81"/>
            <rFont val="Tahoma"/>
            <family val="2"/>
          </rPr>
          <t>Author:</t>
        </r>
        <r>
          <rPr>
            <sz val="9"/>
            <color indexed="81"/>
            <rFont val="Tahoma"/>
            <family val="2"/>
          </rPr>
          <t xml:space="preserve">
Assumed month of sowing</t>
        </r>
      </text>
    </comment>
    <comment ref="I367" authorId="0" shapeId="0" xr:uid="{3E522CAC-90D9-489E-82C7-54988DF300B3}">
      <text>
        <r>
          <rPr>
            <b/>
            <sz val="9"/>
            <color indexed="81"/>
            <rFont val="Tahoma"/>
            <family val="2"/>
          </rPr>
          <t>Author:</t>
        </r>
        <r>
          <rPr>
            <sz val="9"/>
            <color indexed="81"/>
            <rFont val="Tahoma"/>
            <family val="2"/>
          </rPr>
          <t xml:space="preserve">
Assumed month of sowing</t>
        </r>
      </text>
    </comment>
    <comment ref="E393" authorId="0" shapeId="0" xr:uid="{F1BE401C-14AB-475E-847B-5B9335D5FEC3}">
      <text>
        <r>
          <rPr>
            <b/>
            <sz val="9"/>
            <color indexed="81"/>
            <rFont val="Tahoma"/>
            <family val="2"/>
          </rPr>
          <t>Author:</t>
        </r>
        <r>
          <rPr>
            <sz val="9"/>
            <color indexed="81"/>
            <rFont val="Tahoma"/>
            <family val="2"/>
          </rPr>
          <t xml:space="preserve">
Assumed month of sowing</t>
        </r>
      </text>
    </comment>
    <comment ref="F393" authorId="0" shapeId="0" xr:uid="{B2B262A5-F2D4-4FBD-8599-7E7FB68E7C25}">
      <text>
        <r>
          <rPr>
            <b/>
            <sz val="9"/>
            <color indexed="81"/>
            <rFont val="Tahoma"/>
            <family val="2"/>
          </rPr>
          <t>Author:</t>
        </r>
        <r>
          <rPr>
            <sz val="9"/>
            <color indexed="81"/>
            <rFont val="Tahoma"/>
            <family val="2"/>
          </rPr>
          <t xml:space="preserve">
Assumed month of sowing</t>
        </r>
      </text>
    </comment>
    <comment ref="G393" authorId="0" shapeId="0" xr:uid="{AAE17B09-8E44-4E22-BD7C-48112D474A70}">
      <text>
        <r>
          <rPr>
            <b/>
            <sz val="9"/>
            <color indexed="81"/>
            <rFont val="Tahoma"/>
            <family val="2"/>
          </rPr>
          <t>Author:</t>
        </r>
        <r>
          <rPr>
            <sz val="9"/>
            <color indexed="81"/>
            <rFont val="Tahoma"/>
            <family val="2"/>
          </rPr>
          <t xml:space="preserve">
Assumed month of sowing</t>
        </r>
      </text>
    </comment>
    <comment ref="H393" authorId="0" shapeId="0" xr:uid="{52781E5D-37E6-4311-8F5B-08AAFE18365B}">
      <text>
        <r>
          <rPr>
            <b/>
            <sz val="9"/>
            <color indexed="81"/>
            <rFont val="Tahoma"/>
            <family val="2"/>
          </rPr>
          <t>Author:</t>
        </r>
        <r>
          <rPr>
            <sz val="9"/>
            <color indexed="81"/>
            <rFont val="Tahoma"/>
            <family val="2"/>
          </rPr>
          <t xml:space="preserve">
Assumed month of sowing</t>
        </r>
      </text>
    </comment>
    <comment ref="I393" authorId="0" shapeId="0" xr:uid="{50E52192-F871-4B1A-8D20-A3129604BFCC}">
      <text>
        <r>
          <rPr>
            <b/>
            <sz val="9"/>
            <color indexed="81"/>
            <rFont val="Tahoma"/>
            <family val="2"/>
          </rPr>
          <t>Author:</t>
        </r>
        <r>
          <rPr>
            <sz val="9"/>
            <color indexed="81"/>
            <rFont val="Tahoma"/>
            <family val="2"/>
          </rPr>
          <t xml:space="preserve">
Assumed month of sowing</t>
        </r>
      </text>
    </comment>
    <comment ref="E419" authorId="0" shapeId="0" xr:uid="{F23BDF66-37AB-45C3-BD5A-B3ADD6F8DC11}">
      <text>
        <r>
          <rPr>
            <b/>
            <sz val="9"/>
            <color indexed="81"/>
            <rFont val="Tahoma"/>
            <family val="2"/>
          </rPr>
          <t>Author:</t>
        </r>
        <r>
          <rPr>
            <sz val="9"/>
            <color indexed="81"/>
            <rFont val="Tahoma"/>
            <family val="2"/>
          </rPr>
          <t xml:space="preserve">
Assumed month of sowing</t>
        </r>
      </text>
    </comment>
    <comment ref="F419" authorId="0" shapeId="0" xr:uid="{2C809733-A54C-4D7B-B0D3-3D22B52270A3}">
      <text>
        <r>
          <rPr>
            <b/>
            <sz val="9"/>
            <color indexed="81"/>
            <rFont val="Tahoma"/>
            <family val="2"/>
          </rPr>
          <t>Author:</t>
        </r>
        <r>
          <rPr>
            <sz val="9"/>
            <color indexed="81"/>
            <rFont val="Tahoma"/>
            <family val="2"/>
          </rPr>
          <t xml:space="preserve">
Assumed month of sowing</t>
        </r>
      </text>
    </comment>
    <comment ref="G419" authorId="0" shapeId="0" xr:uid="{EF3875A6-09DA-4A64-B92B-F9585A9427B5}">
      <text>
        <r>
          <rPr>
            <b/>
            <sz val="9"/>
            <color indexed="81"/>
            <rFont val="Tahoma"/>
            <family val="2"/>
          </rPr>
          <t>Author:</t>
        </r>
        <r>
          <rPr>
            <sz val="9"/>
            <color indexed="81"/>
            <rFont val="Tahoma"/>
            <family val="2"/>
          </rPr>
          <t xml:space="preserve">
Assumed month of sowing</t>
        </r>
      </text>
    </comment>
    <comment ref="H419" authorId="0" shapeId="0" xr:uid="{BAE2663A-F5B0-467C-A34B-3EA1A1D764FE}">
      <text>
        <r>
          <rPr>
            <b/>
            <sz val="9"/>
            <color indexed="81"/>
            <rFont val="Tahoma"/>
            <family val="2"/>
          </rPr>
          <t>Author:</t>
        </r>
        <r>
          <rPr>
            <sz val="9"/>
            <color indexed="81"/>
            <rFont val="Tahoma"/>
            <family val="2"/>
          </rPr>
          <t xml:space="preserve">
Assumed month of sowing</t>
        </r>
      </text>
    </comment>
    <comment ref="I419" authorId="0" shapeId="0" xr:uid="{2B4E7A46-ABAC-45B0-91EA-F1D10C8F22F2}">
      <text>
        <r>
          <rPr>
            <b/>
            <sz val="9"/>
            <color indexed="81"/>
            <rFont val="Tahoma"/>
            <family val="2"/>
          </rPr>
          <t>Author:</t>
        </r>
        <r>
          <rPr>
            <sz val="9"/>
            <color indexed="81"/>
            <rFont val="Tahoma"/>
            <family val="2"/>
          </rPr>
          <t xml:space="preserve">
Assumed month of sowing</t>
        </r>
      </text>
    </comment>
    <comment ref="E445" authorId="0" shapeId="0" xr:uid="{9AF680AF-445B-41C9-BE15-F8A3F2E0AD37}">
      <text>
        <r>
          <rPr>
            <b/>
            <sz val="9"/>
            <color indexed="81"/>
            <rFont val="Tahoma"/>
            <family val="2"/>
          </rPr>
          <t>Author:</t>
        </r>
        <r>
          <rPr>
            <sz val="9"/>
            <color indexed="81"/>
            <rFont val="Tahoma"/>
            <family val="2"/>
          </rPr>
          <t xml:space="preserve">
Assumed month of sowing</t>
        </r>
      </text>
    </comment>
    <comment ref="F445" authorId="0" shapeId="0" xr:uid="{1B1F087B-00B5-4CE9-A77F-F798D95E532A}">
      <text>
        <r>
          <rPr>
            <b/>
            <sz val="9"/>
            <color indexed="81"/>
            <rFont val="Tahoma"/>
            <family val="2"/>
          </rPr>
          <t>Author:</t>
        </r>
        <r>
          <rPr>
            <sz val="9"/>
            <color indexed="81"/>
            <rFont val="Tahoma"/>
            <family val="2"/>
          </rPr>
          <t xml:space="preserve">
Assumed month of sowing</t>
        </r>
      </text>
    </comment>
    <comment ref="G445" authorId="0" shapeId="0" xr:uid="{49E08F19-01DF-4566-9F24-919B66141E23}">
      <text>
        <r>
          <rPr>
            <b/>
            <sz val="9"/>
            <color indexed="81"/>
            <rFont val="Tahoma"/>
            <family val="2"/>
          </rPr>
          <t>Author:</t>
        </r>
        <r>
          <rPr>
            <sz val="9"/>
            <color indexed="81"/>
            <rFont val="Tahoma"/>
            <family val="2"/>
          </rPr>
          <t xml:space="preserve">
Assumed month of sowing</t>
        </r>
      </text>
    </comment>
    <comment ref="H445" authorId="0" shapeId="0" xr:uid="{F4773C2D-DC77-41D5-BBFF-82A94A36C19E}">
      <text>
        <r>
          <rPr>
            <b/>
            <sz val="9"/>
            <color indexed="81"/>
            <rFont val="Tahoma"/>
            <family val="2"/>
          </rPr>
          <t>Author:</t>
        </r>
        <r>
          <rPr>
            <sz val="9"/>
            <color indexed="81"/>
            <rFont val="Tahoma"/>
            <family val="2"/>
          </rPr>
          <t xml:space="preserve">
Assumed month of sowing</t>
        </r>
      </text>
    </comment>
    <comment ref="I445" authorId="0" shapeId="0" xr:uid="{29945201-1888-4E2C-AAE0-CA773FA2DE34}">
      <text>
        <r>
          <rPr>
            <b/>
            <sz val="9"/>
            <color indexed="81"/>
            <rFont val="Tahoma"/>
            <family val="2"/>
          </rPr>
          <t>Author:</t>
        </r>
        <r>
          <rPr>
            <sz val="9"/>
            <color indexed="81"/>
            <rFont val="Tahoma"/>
            <family val="2"/>
          </rPr>
          <t xml:space="preserve">
Assumed month of sowing</t>
        </r>
      </text>
    </comment>
    <comment ref="E471" authorId="0" shapeId="0" xr:uid="{95F3BE5A-05B0-4642-9279-E248E14B0877}">
      <text>
        <r>
          <rPr>
            <b/>
            <sz val="9"/>
            <color indexed="81"/>
            <rFont val="Tahoma"/>
            <family val="2"/>
          </rPr>
          <t>Author:</t>
        </r>
        <r>
          <rPr>
            <sz val="9"/>
            <color indexed="81"/>
            <rFont val="Tahoma"/>
            <family val="2"/>
          </rPr>
          <t xml:space="preserve">
Assumed month of sowing</t>
        </r>
      </text>
    </comment>
    <comment ref="F471" authorId="0" shapeId="0" xr:uid="{1A9B62EA-6B69-4CEC-BEE2-873A2466D89A}">
      <text>
        <r>
          <rPr>
            <b/>
            <sz val="9"/>
            <color indexed="81"/>
            <rFont val="Tahoma"/>
            <family val="2"/>
          </rPr>
          <t>Author:</t>
        </r>
        <r>
          <rPr>
            <sz val="9"/>
            <color indexed="81"/>
            <rFont val="Tahoma"/>
            <family val="2"/>
          </rPr>
          <t xml:space="preserve">
Assumed month of sowing</t>
        </r>
      </text>
    </comment>
    <comment ref="G471" authorId="0" shapeId="0" xr:uid="{4E032387-8683-4D3F-AF2C-80BB7C381F80}">
      <text>
        <r>
          <rPr>
            <b/>
            <sz val="9"/>
            <color indexed="81"/>
            <rFont val="Tahoma"/>
            <family val="2"/>
          </rPr>
          <t>Author:</t>
        </r>
        <r>
          <rPr>
            <sz val="9"/>
            <color indexed="81"/>
            <rFont val="Tahoma"/>
            <family val="2"/>
          </rPr>
          <t xml:space="preserve">
Assumed month of sowing</t>
        </r>
      </text>
    </comment>
    <comment ref="H471" authorId="0" shapeId="0" xr:uid="{9342D410-72A6-4275-A27C-E3EF75BB9DBB}">
      <text>
        <r>
          <rPr>
            <b/>
            <sz val="9"/>
            <color indexed="81"/>
            <rFont val="Tahoma"/>
            <family val="2"/>
          </rPr>
          <t>Author:</t>
        </r>
        <r>
          <rPr>
            <sz val="9"/>
            <color indexed="81"/>
            <rFont val="Tahoma"/>
            <family val="2"/>
          </rPr>
          <t xml:space="preserve">
Assumed month of sowing</t>
        </r>
      </text>
    </comment>
    <comment ref="I471" authorId="0" shapeId="0" xr:uid="{6FB83CB6-85E7-4D9A-928B-52EDC3190873}">
      <text>
        <r>
          <rPr>
            <b/>
            <sz val="9"/>
            <color indexed="81"/>
            <rFont val="Tahoma"/>
            <family val="2"/>
          </rPr>
          <t>Author:</t>
        </r>
        <r>
          <rPr>
            <sz val="9"/>
            <color indexed="81"/>
            <rFont val="Tahoma"/>
            <family val="2"/>
          </rPr>
          <t xml:space="preserve">
Assumed month of sowing</t>
        </r>
      </text>
    </comment>
    <comment ref="E497" authorId="0" shapeId="0" xr:uid="{2017616C-CFE8-4A58-B5AA-21ACC6F4CBF8}">
      <text>
        <r>
          <rPr>
            <b/>
            <sz val="9"/>
            <color indexed="81"/>
            <rFont val="Tahoma"/>
            <family val="2"/>
          </rPr>
          <t>Author:</t>
        </r>
        <r>
          <rPr>
            <sz val="9"/>
            <color indexed="81"/>
            <rFont val="Tahoma"/>
            <family val="2"/>
          </rPr>
          <t xml:space="preserve">
Assumed month of sowing</t>
        </r>
      </text>
    </comment>
    <comment ref="F497" authorId="0" shapeId="0" xr:uid="{404C3200-144A-4D62-A43A-A491E091FD2F}">
      <text>
        <r>
          <rPr>
            <b/>
            <sz val="9"/>
            <color indexed="81"/>
            <rFont val="Tahoma"/>
            <family val="2"/>
          </rPr>
          <t>Author:</t>
        </r>
        <r>
          <rPr>
            <sz val="9"/>
            <color indexed="81"/>
            <rFont val="Tahoma"/>
            <family val="2"/>
          </rPr>
          <t xml:space="preserve">
Assumed month of sowing</t>
        </r>
      </text>
    </comment>
    <comment ref="G497" authorId="0" shapeId="0" xr:uid="{5964F3F0-9760-4AA0-92EC-48ECE38D6DB4}">
      <text>
        <r>
          <rPr>
            <b/>
            <sz val="9"/>
            <color indexed="81"/>
            <rFont val="Tahoma"/>
            <family val="2"/>
          </rPr>
          <t>Author:</t>
        </r>
        <r>
          <rPr>
            <sz val="9"/>
            <color indexed="81"/>
            <rFont val="Tahoma"/>
            <family val="2"/>
          </rPr>
          <t xml:space="preserve">
Assumed month of sowing</t>
        </r>
      </text>
    </comment>
    <comment ref="H497" authorId="0" shapeId="0" xr:uid="{F30FBA56-E13D-4E53-8EA0-8CB92B9347A8}">
      <text>
        <r>
          <rPr>
            <b/>
            <sz val="9"/>
            <color indexed="81"/>
            <rFont val="Tahoma"/>
            <family val="2"/>
          </rPr>
          <t>Author:</t>
        </r>
        <r>
          <rPr>
            <sz val="9"/>
            <color indexed="81"/>
            <rFont val="Tahoma"/>
            <family val="2"/>
          </rPr>
          <t xml:space="preserve">
Assumed month of sowing</t>
        </r>
      </text>
    </comment>
    <comment ref="I497" authorId="0" shapeId="0" xr:uid="{30C09BB6-02C1-439F-A0DA-587288A232AE}">
      <text>
        <r>
          <rPr>
            <b/>
            <sz val="9"/>
            <color indexed="81"/>
            <rFont val="Tahoma"/>
            <family val="2"/>
          </rPr>
          <t>Author:</t>
        </r>
        <r>
          <rPr>
            <sz val="9"/>
            <color indexed="81"/>
            <rFont val="Tahoma"/>
            <family val="2"/>
          </rPr>
          <t xml:space="preserve">
Assumed month of sowing</t>
        </r>
      </text>
    </comment>
    <comment ref="E523" authorId="0" shapeId="0" xr:uid="{A48F8463-138D-4DA5-89FC-EF702487B5AB}">
      <text>
        <r>
          <rPr>
            <b/>
            <sz val="9"/>
            <color indexed="81"/>
            <rFont val="Tahoma"/>
            <family val="2"/>
          </rPr>
          <t>Author:</t>
        </r>
        <r>
          <rPr>
            <sz val="9"/>
            <color indexed="81"/>
            <rFont val="Tahoma"/>
            <family val="2"/>
          </rPr>
          <t xml:space="preserve">
Assumed month of sowing</t>
        </r>
      </text>
    </comment>
    <comment ref="F523" authorId="0" shapeId="0" xr:uid="{A07426FE-5ED3-41DB-8CCA-6BA5D5580E85}">
      <text>
        <r>
          <rPr>
            <b/>
            <sz val="9"/>
            <color indexed="81"/>
            <rFont val="Tahoma"/>
            <family val="2"/>
          </rPr>
          <t>Author:</t>
        </r>
        <r>
          <rPr>
            <sz val="9"/>
            <color indexed="81"/>
            <rFont val="Tahoma"/>
            <family val="2"/>
          </rPr>
          <t xml:space="preserve">
Assumed month of sowing</t>
        </r>
      </text>
    </comment>
    <comment ref="G523" authorId="0" shapeId="0" xr:uid="{00420193-2E49-4024-830E-66E7618EC9CB}">
      <text>
        <r>
          <rPr>
            <b/>
            <sz val="9"/>
            <color indexed="81"/>
            <rFont val="Tahoma"/>
            <family val="2"/>
          </rPr>
          <t>Author:</t>
        </r>
        <r>
          <rPr>
            <sz val="9"/>
            <color indexed="81"/>
            <rFont val="Tahoma"/>
            <family val="2"/>
          </rPr>
          <t xml:space="preserve">
Assumed month of sowing</t>
        </r>
      </text>
    </comment>
    <comment ref="H523" authorId="0" shapeId="0" xr:uid="{D1607F63-6EDE-4B47-AE58-ADD28D629489}">
      <text>
        <r>
          <rPr>
            <b/>
            <sz val="9"/>
            <color indexed="81"/>
            <rFont val="Tahoma"/>
            <family val="2"/>
          </rPr>
          <t>Author:</t>
        </r>
        <r>
          <rPr>
            <sz val="9"/>
            <color indexed="81"/>
            <rFont val="Tahoma"/>
            <family val="2"/>
          </rPr>
          <t xml:space="preserve">
Assumed month of sowing</t>
        </r>
      </text>
    </comment>
    <comment ref="I523" authorId="0" shapeId="0" xr:uid="{08B29184-E09F-4C7E-B5D3-0543DF92B5CC}">
      <text>
        <r>
          <rPr>
            <b/>
            <sz val="9"/>
            <color indexed="81"/>
            <rFont val="Tahoma"/>
            <family val="2"/>
          </rPr>
          <t>Author:</t>
        </r>
        <r>
          <rPr>
            <sz val="9"/>
            <color indexed="81"/>
            <rFont val="Tahoma"/>
            <family val="2"/>
          </rPr>
          <t xml:space="preserve">
Assumed month of sowing</t>
        </r>
      </text>
    </comment>
    <comment ref="E549" authorId="0" shapeId="0" xr:uid="{5BF4F25D-C2CD-4199-9E07-D4E5201E658B}">
      <text>
        <r>
          <rPr>
            <b/>
            <sz val="9"/>
            <color indexed="81"/>
            <rFont val="Tahoma"/>
            <family val="2"/>
          </rPr>
          <t>Author:</t>
        </r>
        <r>
          <rPr>
            <sz val="9"/>
            <color indexed="81"/>
            <rFont val="Tahoma"/>
            <family val="2"/>
          </rPr>
          <t xml:space="preserve">
Assumed month of sowing</t>
        </r>
      </text>
    </comment>
    <comment ref="F549" authorId="0" shapeId="0" xr:uid="{CFD76DE9-A544-4DD4-9B0B-8501464AA157}">
      <text>
        <r>
          <rPr>
            <b/>
            <sz val="9"/>
            <color indexed="81"/>
            <rFont val="Tahoma"/>
            <family val="2"/>
          </rPr>
          <t>Author:</t>
        </r>
        <r>
          <rPr>
            <sz val="9"/>
            <color indexed="81"/>
            <rFont val="Tahoma"/>
            <family val="2"/>
          </rPr>
          <t xml:space="preserve">
Assumed month of sowing</t>
        </r>
      </text>
    </comment>
    <comment ref="G549" authorId="0" shapeId="0" xr:uid="{51FE44E8-E205-438A-B94D-2FBA6BFE803D}">
      <text>
        <r>
          <rPr>
            <b/>
            <sz val="9"/>
            <color indexed="81"/>
            <rFont val="Tahoma"/>
            <family val="2"/>
          </rPr>
          <t>Author:</t>
        </r>
        <r>
          <rPr>
            <sz val="9"/>
            <color indexed="81"/>
            <rFont val="Tahoma"/>
            <family val="2"/>
          </rPr>
          <t xml:space="preserve">
Assumed month of sowing</t>
        </r>
      </text>
    </comment>
    <comment ref="H549" authorId="0" shapeId="0" xr:uid="{44B06272-83F2-448F-8250-FF9EBB0803C3}">
      <text>
        <r>
          <rPr>
            <b/>
            <sz val="9"/>
            <color indexed="81"/>
            <rFont val="Tahoma"/>
            <family val="2"/>
          </rPr>
          <t>Author:</t>
        </r>
        <r>
          <rPr>
            <sz val="9"/>
            <color indexed="81"/>
            <rFont val="Tahoma"/>
            <family val="2"/>
          </rPr>
          <t xml:space="preserve">
Assumed month of sowing</t>
        </r>
      </text>
    </comment>
    <comment ref="I549" authorId="0" shapeId="0" xr:uid="{2CA808A7-2620-4CF0-9F13-B51784044E09}">
      <text>
        <r>
          <rPr>
            <b/>
            <sz val="9"/>
            <color indexed="81"/>
            <rFont val="Tahoma"/>
            <family val="2"/>
          </rPr>
          <t>Author:</t>
        </r>
        <r>
          <rPr>
            <sz val="9"/>
            <color indexed="81"/>
            <rFont val="Tahoma"/>
            <family val="2"/>
          </rPr>
          <t xml:space="preserve">
Assumed month of sowing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7" authorId="0" shapeId="0" xr:uid="{161492C2-586E-43C5-B06E-4F3881D99F09}">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r>
          <rPr>
            <sz val="8"/>
            <color indexed="81"/>
            <rFont val="Tahoma"/>
            <family val="2"/>
          </rPr>
          <t xml:space="preserve">
</t>
        </r>
      </text>
    </comment>
    <comment ref="G8" authorId="0" shapeId="0" xr:uid="{EA26F3F0-0A85-4543-8A54-3959D0D2E3EB}">
      <text>
        <r>
          <rPr>
            <sz val="8"/>
            <color indexed="81"/>
            <rFont val="Tahoma"/>
            <family val="2"/>
          </rPr>
          <t>Estimated from the months that are usually considered to be wet or dry season (Legesse et al., 2003; Belete et al., 2014), and then setting the barrier to provide characterisation of the month into the appropriate season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 authorId="0" shapeId="0" xr:uid="{AB166BC4-5999-4CBE-84A3-75648CD6B934}">
      <text>
        <r>
          <rPr>
            <b/>
            <sz val="8"/>
            <color indexed="81"/>
            <rFont val="Tahoma"/>
            <family val="2"/>
          </rPr>
          <t>Author:</t>
        </r>
        <r>
          <rPr>
            <sz val="8"/>
            <color indexed="81"/>
            <rFont val="Tahoma"/>
            <family val="2"/>
          </rPr>
          <t xml:space="preserve">
From data provided by Negash et al., 2017</t>
        </r>
      </text>
    </comment>
    <comment ref="C2" authorId="0" shapeId="0" xr:uid="{48C70821-A326-47A8-87ED-3916903E5E1F}">
      <text>
        <r>
          <rPr>
            <b/>
            <sz val="8"/>
            <color indexed="81"/>
            <rFont val="Tahoma"/>
            <family val="2"/>
          </rPr>
          <t>Author:</t>
        </r>
        <r>
          <rPr>
            <sz val="8"/>
            <color indexed="81"/>
            <rFont val="Tahoma"/>
            <family val="2"/>
          </rPr>
          <t xml:space="preserve">
Average of values presented for compost by Kabore et al., 2010; Nigussie 2017; Agenehu et al., 2016</t>
        </r>
      </text>
    </comment>
    <comment ref="D2" authorId="0" shapeId="0" xr:uid="{0F15317A-AA0B-403D-A480-207042325AEC}">
      <text>
        <r>
          <rPr>
            <b/>
            <sz val="8"/>
            <color indexed="81"/>
            <rFont val="Tahoma"/>
            <family val="2"/>
          </rPr>
          <t>Author:</t>
        </r>
        <r>
          <rPr>
            <sz val="8"/>
            <color indexed="81"/>
            <rFont val="Tahoma"/>
            <family val="2"/>
          </rPr>
          <t xml:space="preserve">
Kirchman &amp; Widen (1994) Cited in Smith et al., 2014.</t>
        </r>
      </text>
    </comment>
    <comment ref="E2" authorId="0" shapeId="0" xr:uid="{79E1B8CF-487B-47F3-BB7D-0F039B7630AB}">
      <text>
        <r>
          <rPr>
            <b/>
            <sz val="8"/>
            <color indexed="81"/>
            <rFont val="Tahoma"/>
            <family val="2"/>
          </rPr>
          <t>Author:</t>
        </r>
        <r>
          <rPr>
            <sz val="8"/>
            <color indexed="81"/>
            <rFont val="Tahoma"/>
            <family val="2"/>
          </rPr>
          <t xml:space="preserve">
Smith et al., 2014b</t>
        </r>
      </text>
    </comment>
    <comment ref="F2" authorId="0" shapeId="0" xr:uid="{F64E314D-7019-4593-9ED2-48AC21716339}">
      <text>
        <r>
          <rPr>
            <b/>
            <sz val="9"/>
            <color indexed="81"/>
            <rFont val="Tahoma"/>
            <family val="2"/>
          </rPr>
          <t>Author:</t>
        </r>
        <r>
          <rPr>
            <sz val="9"/>
            <color indexed="81"/>
            <rFont val="Tahoma"/>
            <family val="2"/>
          </rPr>
          <t xml:space="preserve">
https://energypedia.info/wiki/Nitrogen-content_and_C/N-ratio_of_Organic_Substrates</t>
        </r>
      </text>
    </comment>
    <comment ref="B4" authorId="0" shapeId="0" xr:uid="{4D29D33D-A1C5-4D84-B0A4-D6674A582030}">
      <text>
        <r>
          <rPr>
            <sz val="9"/>
            <color indexed="81"/>
            <rFont val="Tahoma"/>
            <family val="2"/>
          </rPr>
          <t>After Smith et al., 2014</t>
        </r>
      </text>
    </comment>
    <comment ref="C4" authorId="0" shapeId="0" xr:uid="{171A295A-C170-40F2-9E86-736901685BE2}">
      <text>
        <r>
          <rPr>
            <b/>
            <sz val="9"/>
            <color indexed="81"/>
            <rFont val="Tahoma"/>
            <family val="2"/>
          </rPr>
          <t>Author:</t>
        </r>
        <r>
          <rPr>
            <sz val="9"/>
            <color indexed="81"/>
            <rFont val="Tahoma"/>
            <family val="2"/>
          </rPr>
          <t xml:space="preserve">
After Smith et al., 2014 - CHANGED FROM 0.07 TO GIVE HIGHER SNS THAN FRESH WASTE</t>
        </r>
      </text>
    </comment>
    <comment ref="D4" authorId="0" shapeId="0" xr:uid="{79360EFB-57BC-48AB-80EF-EB60A59A96F4}">
      <text>
        <r>
          <rPr>
            <b/>
            <sz val="9"/>
            <color indexed="81"/>
            <rFont val="Tahoma"/>
            <family val="2"/>
          </rPr>
          <t>Author:</t>
        </r>
        <r>
          <rPr>
            <sz val="9"/>
            <color indexed="81"/>
            <rFont val="Tahoma"/>
            <family val="2"/>
          </rPr>
          <t xml:space="preserve">
After Smith et al., 2014</t>
        </r>
      </text>
    </comment>
    <comment ref="E4" authorId="0" shapeId="0" xr:uid="{7F31FDDC-E5CE-4469-891F-6B4031798950}">
      <text>
        <r>
          <rPr>
            <b/>
            <sz val="9"/>
            <color indexed="81"/>
            <rFont val="Tahoma"/>
            <family val="2"/>
          </rPr>
          <t>Author:</t>
        </r>
        <r>
          <rPr>
            <sz val="9"/>
            <color indexed="81"/>
            <rFont val="Tahoma"/>
            <family val="2"/>
          </rPr>
          <t xml:space="preserve">
After Smith et al., 2014</t>
        </r>
      </text>
    </comment>
    <comment ref="F4" authorId="0" shapeId="0" xr:uid="{FE365FB4-0521-46D8-A136-EA8A4EABFD64}">
      <text>
        <r>
          <rPr>
            <b/>
            <sz val="9"/>
            <color indexed="81"/>
            <rFont val="Tahoma"/>
            <family val="2"/>
          </rPr>
          <t>Author:</t>
        </r>
        <r>
          <rPr>
            <sz val="9"/>
            <color indexed="81"/>
            <rFont val="Tahoma"/>
            <family val="2"/>
          </rPr>
          <t xml:space="preserve">
From fresh waste</t>
        </r>
      </text>
    </comment>
    <comment ref="B5" authorId="0" shapeId="0" xr:uid="{E90413F8-E9AD-48B5-AB2F-6F16BD95166A}">
      <text>
        <r>
          <rPr>
            <b/>
            <sz val="9"/>
            <color indexed="81"/>
            <rFont val="Tahoma"/>
            <family val="2"/>
          </rPr>
          <t>Author:</t>
        </r>
        <r>
          <rPr>
            <sz val="9"/>
            <color indexed="81"/>
            <rFont val="Tahoma"/>
            <family val="2"/>
          </rPr>
          <t xml:space="preserve">
After Smith et al., 2014</t>
        </r>
      </text>
    </comment>
    <comment ref="C5" authorId="0" shapeId="0" xr:uid="{B676FD4B-C740-4A04-AB22-1DA408523619}">
      <text>
        <r>
          <rPr>
            <b/>
            <sz val="9"/>
            <color indexed="81"/>
            <rFont val="Tahoma"/>
            <family val="2"/>
          </rPr>
          <t>Author:</t>
        </r>
        <r>
          <rPr>
            <sz val="9"/>
            <color indexed="81"/>
            <rFont val="Tahoma"/>
            <family val="2"/>
          </rPr>
          <t xml:space="preserve">
After Smith et al., 2014</t>
        </r>
      </text>
    </comment>
    <comment ref="D5" authorId="0" shapeId="0" xr:uid="{C1775C44-2045-440D-B58E-C2270FA10853}">
      <text>
        <r>
          <rPr>
            <b/>
            <sz val="9"/>
            <color indexed="81"/>
            <rFont val="Tahoma"/>
            <family val="2"/>
          </rPr>
          <t>Author:</t>
        </r>
        <r>
          <rPr>
            <sz val="9"/>
            <color indexed="81"/>
            <rFont val="Tahoma"/>
            <family val="2"/>
          </rPr>
          <t xml:space="preserve">
After Smith et al., 2014</t>
        </r>
      </text>
    </comment>
    <comment ref="E5" authorId="0" shapeId="0" xr:uid="{E33D9967-BF06-4400-89CF-790D5AA13591}">
      <text>
        <r>
          <rPr>
            <b/>
            <sz val="9"/>
            <color indexed="81"/>
            <rFont val="Tahoma"/>
            <family val="2"/>
          </rPr>
          <t>Author:</t>
        </r>
        <r>
          <rPr>
            <sz val="9"/>
            <color indexed="81"/>
            <rFont val="Tahoma"/>
            <family val="2"/>
          </rPr>
          <t xml:space="preserve">
After Smith et al., 2014</t>
        </r>
      </text>
    </comment>
    <comment ref="B6" authorId="0" shapeId="0" xr:uid="{24665FFB-C8E7-4F27-922E-EED5D902DFFE}">
      <text>
        <r>
          <rPr>
            <b/>
            <sz val="9"/>
            <color indexed="81"/>
            <rFont val="Tahoma"/>
            <family val="2"/>
          </rPr>
          <t xml:space="preserve">Author: </t>
        </r>
        <r>
          <rPr>
            <sz val="9"/>
            <color indexed="81"/>
            <rFont val="Tahoma"/>
            <family val="2"/>
          </rPr>
          <t>After Negash et al., 2017</t>
        </r>
      </text>
    </comment>
    <comment ref="C6" authorId="0" shapeId="0" xr:uid="{B51CD60A-A3D5-4D7F-B425-613B640CCDA8}">
      <text>
        <r>
          <rPr>
            <b/>
            <sz val="9"/>
            <color indexed="81"/>
            <rFont val="Tahoma"/>
            <family val="2"/>
          </rPr>
          <t>Author:</t>
        </r>
        <r>
          <rPr>
            <sz val="9"/>
            <color indexed="81"/>
            <rFont val="Tahoma"/>
            <family val="2"/>
          </rPr>
          <t xml:space="preserve">
After Negash et al., 2017</t>
        </r>
      </text>
    </comment>
    <comment ref="D6" authorId="0" shapeId="0" xr:uid="{DEA9BB17-F6B2-4E52-AC55-5DC8B3AE1EBB}">
      <text>
        <r>
          <rPr>
            <b/>
            <sz val="9"/>
            <color indexed="81"/>
            <rFont val="Tahoma"/>
            <family val="2"/>
          </rPr>
          <t>Author:</t>
        </r>
        <r>
          <rPr>
            <sz val="9"/>
            <color indexed="81"/>
            <rFont val="Tahoma"/>
            <family val="2"/>
          </rPr>
          <t xml:space="preserve">
After Negash et al., 2017</t>
        </r>
      </text>
    </comment>
    <comment ref="E6" authorId="0" shapeId="0" xr:uid="{7454978F-DAF4-4EFA-9C17-77F8A2A911F5}">
      <text>
        <r>
          <rPr>
            <b/>
            <sz val="9"/>
            <color indexed="81"/>
            <rFont val="Tahoma"/>
            <family val="2"/>
          </rPr>
          <t>Author:</t>
        </r>
        <r>
          <rPr>
            <sz val="9"/>
            <color indexed="81"/>
            <rFont val="Tahoma"/>
            <family val="2"/>
          </rPr>
          <t xml:space="preserve">
After Smith et al., 2014</t>
        </r>
      </text>
    </comment>
    <comment ref="F6" authorId="0" shapeId="0" xr:uid="{B4B22577-3CA4-4DFB-B696-582BDFB668AA}">
      <text>
        <r>
          <rPr>
            <b/>
            <sz val="9"/>
            <color indexed="81"/>
            <rFont val="Tahoma"/>
            <family val="2"/>
          </rPr>
          <t>Author:</t>
        </r>
        <r>
          <rPr>
            <sz val="9"/>
            <color indexed="81"/>
            <rFont val="Tahoma"/>
            <family val="2"/>
          </rPr>
          <t xml:space="preserve">
https://energypedia.info/wiki/Nitrogen-content_and_C/N-ratio_of_Organic_Substrates</t>
        </r>
      </text>
    </comment>
    <comment ref="B7" authorId="0" shapeId="0" xr:uid="{E6B66D69-F9D6-4709-B744-908FDA4D890D}">
      <text>
        <r>
          <rPr>
            <b/>
            <sz val="9"/>
            <color indexed="81"/>
            <rFont val="Tahoma"/>
            <family val="2"/>
          </rPr>
          <t xml:space="preserve">Author: </t>
        </r>
        <r>
          <rPr>
            <sz val="9"/>
            <color indexed="81"/>
            <rFont val="Tahoma"/>
            <family val="2"/>
          </rPr>
          <t>After Negash et al., 2017</t>
        </r>
      </text>
    </comment>
    <comment ref="C7" authorId="0" shapeId="0" xr:uid="{7DA9A566-D721-4A06-9CDA-914F706BADDB}">
      <text>
        <r>
          <rPr>
            <b/>
            <sz val="9"/>
            <color indexed="81"/>
            <rFont val="Tahoma"/>
            <family val="2"/>
          </rPr>
          <t>Author:</t>
        </r>
        <r>
          <rPr>
            <sz val="9"/>
            <color indexed="81"/>
            <rFont val="Tahoma"/>
            <family val="2"/>
          </rPr>
          <t xml:space="preserve">
After Negash et al., 2017</t>
        </r>
      </text>
    </comment>
    <comment ref="D7" authorId="0" shapeId="0" xr:uid="{2AEB6FFB-020D-4057-B80A-DCF9750B52BB}">
      <text>
        <r>
          <rPr>
            <b/>
            <sz val="9"/>
            <color indexed="81"/>
            <rFont val="Tahoma"/>
            <family val="2"/>
          </rPr>
          <t>Author:</t>
        </r>
        <r>
          <rPr>
            <sz val="9"/>
            <color indexed="81"/>
            <rFont val="Tahoma"/>
            <family val="2"/>
          </rPr>
          <t xml:space="preserve">
After Negash et al., 2017</t>
        </r>
      </text>
    </comment>
    <comment ref="E7" authorId="0" shapeId="0" xr:uid="{25683745-3BEB-4EF4-89A7-7D6185445AF7}">
      <text>
        <r>
          <rPr>
            <b/>
            <sz val="9"/>
            <color indexed="81"/>
            <rFont val="Tahoma"/>
            <family val="2"/>
          </rPr>
          <t>Author:</t>
        </r>
        <r>
          <rPr>
            <sz val="9"/>
            <color indexed="81"/>
            <rFont val="Tahoma"/>
            <family val="2"/>
          </rPr>
          <t xml:space="preserve">
After Smith et al., 2014</t>
        </r>
      </text>
    </comment>
    <comment ref="B8" authorId="0" shapeId="0" xr:uid="{5EF710EE-2164-4EF6-82C3-26683A03DDAA}">
      <text>
        <r>
          <rPr>
            <b/>
            <sz val="9"/>
            <color indexed="81"/>
            <rFont val="Tahoma"/>
            <family val="2"/>
          </rPr>
          <t xml:space="preserve">Author: </t>
        </r>
        <r>
          <rPr>
            <sz val="9"/>
            <color indexed="81"/>
            <rFont val="Tahoma"/>
            <family val="2"/>
          </rPr>
          <t>After Negash et al., 2017</t>
        </r>
      </text>
    </comment>
    <comment ref="C8" authorId="0" shapeId="0" xr:uid="{71DD4706-B447-41A1-B5AB-91A55917C32D}">
      <text>
        <r>
          <rPr>
            <b/>
            <sz val="9"/>
            <color indexed="81"/>
            <rFont val="Tahoma"/>
            <family val="2"/>
          </rPr>
          <t>Author:</t>
        </r>
        <r>
          <rPr>
            <sz val="9"/>
            <color indexed="81"/>
            <rFont val="Tahoma"/>
            <family val="2"/>
          </rPr>
          <t xml:space="preserve">
After Negash et al., 2017</t>
        </r>
      </text>
    </comment>
    <comment ref="D8" authorId="0" shapeId="0" xr:uid="{17FC74FF-0B2A-40F3-BD52-22AE73BF7DC6}">
      <text>
        <r>
          <rPr>
            <b/>
            <sz val="9"/>
            <color indexed="81"/>
            <rFont val="Tahoma"/>
            <family val="2"/>
          </rPr>
          <t>Author:</t>
        </r>
        <r>
          <rPr>
            <sz val="9"/>
            <color indexed="81"/>
            <rFont val="Tahoma"/>
            <family val="2"/>
          </rPr>
          <t xml:space="preserve">
After Negash et al., 2017</t>
        </r>
      </text>
    </comment>
    <comment ref="E8" authorId="0" shapeId="0" xr:uid="{95DC74C8-4164-497C-986D-C0F0C0E0DB87}">
      <text>
        <r>
          <rPr>
            <b/>
            <sz val="9"/>
            <color indexed="81"/>
            <rFont val="Tahoma"/>
            <family val="2"/>
          </rPr>
          <t>Author:</t>
        </r>
        <r>
          <rPr>
            <sz val="9"/>
            <color indexed="81"/>
            <rFont val="Tahoma"/>
            <family val="2"/>
          </rPr>
          <t xml:space="preserve">
After Smith et al., 2014</t>
        </r>
      </text>
    </comment>
    <comment ref="B9" authorId="0" shapeId="0" xr:uid="{F88A3526-48BC-47D4-BAFB-73274BE5B1BE}">
      <text>
        <r>
          <rPr>
            <b/>
            <sz val="9"/>
            <color indexed="81"/>
            <rFont val="Tahoma"/>
            <family val="2"/>
          </rPr>
          <t xml:space="preserve">Author: </t>
        </r>
        <r>
          <rPr>
            <sz val="9"/>
            <color indexed="81"/>
            <rFont val="Tahoma"/>
            <family val="2"/>
          </rPr>
          <t>After Smith et al., 2014</t>
        </r>
      </text>
    </comment>
    <comment ref="C9" authorId="0" shapeId="0" xr:uid="{5F818BE1-08CB-464F-8E4C-25534808084C}">
      <text>
        <r>
          <rPr>
            <b/>
            <sz val="9"/>
            <color indexed="81"/>
            <rFont val="Tahoma"/>
            <family val="2"/>
          </rPr>
          <t xml:space="preserve">Author: </t>
        </r>
        <r>
          <rPr>
            <sz val="9"/>
            <color indexed="81"/>
            <rFont val="Tahoma"/>
            <family val="2"/>
          </rPr>
          <t>After Smith et al., 2014</t>
        </r>
      </text>
    </comment>
    <comment ref="D9" authorId="0" shapeId="0" xr:uid="{52268500-4723-457F-8E31-563F6004758C}">
      <text>
        <r>
          <rPr>
            <b/>
            <sz val="9"/>
            <color indexed="81"/>
            <rFont val="Tahoma"/>
            <family val="2"/>
          </rPr>
          <t xml:space="preserve">Author: </t>
        </r>
        <r>
          <rPr>
            <sz val="9"/>
            <color indexed="81"/>
            <rFont val="Tahoma"/>
            <family val="2"/>
          </rPr>
          <t>After Smith et al., 2014</t>
        </r>
      </text>
    </comment>
    <comment ref="E9" authorId="0" shapeId="0" xr:uid="{DA66079C-8B6B-4D20-938E-CB7304A29C36}">
      <text>
        <r>
          <rPr>
            <b/>
            <sz val="9"/>
            <color indexed="81"/>
            <rFont val="Tahoma"/>
            <family val="2"/>
          </rPr>
          <t xml:space="preserve">Author: </t>
        </r>
        <r>
          <rPr>
            <sz val="9"/>
            <color indexed="81"/>
            <rFont val="Tahoma"/>
            <family val="2"/>
          </rPr>
          <t>After Smith et al., 2014</t>
        </r>
      </text>
    </comment>
    <comment ref="B10" authorId="0" shapeId="0" xr:uid="{05DCDDDB-6E57-4E15-AD06-9DC3721D39AB}">
      <text>
        <r>
          <rPr>
            <b/>
            <sz val="9"/>
            <color indexed="81"/>
            <rFont val="Tahoma"/>
            <family val="2"/>
          </rPr>
          <t xml:space="preserve">Author: </t>
        </r>
        <r>
          <rPr>
            <sz val="9"/>
            <color indexed="81"/>
            <rFont val="Tahoma"/>
            <family val="2"/>
          </rPr>
          <t>After Smith et al., 2014</t>
        </r>
      </text>
    </comment>
    <comment ref="C10" authorId="0" shapeId="0" xr:uid="{D12F3223-0362-424B-A7C4-416974059194}">
      <text>
        <r>
          <rPr>
            <b/>
            <sz val="9"/>
            <color indexed="81"/>
            <rFont val="Tahoma"/>
            <family val="2"/>
          </rPr>
          <t xml:space="preserve">Author: </t>
        </r>
        <r>
          <rPr>
            <sz val="9"/>
            <color indexed="81"/>
            <rFont val="Tahoma"/>
            <family val="2"/>
          </rPr>
          <t>After Smith et al., 2014</t>
        </r>
      </text>
    </comment>
    <comment ref="D10" authorId="0" shapeId="0" xr:uid="{B58A81E1-73A5-44CB-A0F3-94B315DA6C16}">
      <text>
        <r>
          <rPr>
            <b/>
            <sz val="9"/>
            <color indexed="81"/>
            <rFont val="Tahoma"/>
            <family val="2"/>
          </rPr>
          <t xml:space="preserve">Author: </t>
        </r>
        <r>
          <rPr>
            <sz val="9"/>
            <color indexed="81"/>
            <rFont val="Tahoma"/>
            <family val="2"/>
          </rPr>
          <t>After Smith et al., 2014</t>
        </r>
      </text>
    </comment>
    <comment ref="E10" authorId="0" shapeId="0" xr:uid="{7A2F3F75-0E50-4199-AE6C-8D1A8C1123C0}">
      <text>
        <r>
          <rPr>
            <b/>
            <sz val="9"/>
            <color indexed="81"/>
            <rFont val="Tahoma"/>
            <family val="2"/>
          </rPr>
          <t xml:space="preserve">Author: </t>
        </r>
        <r>
          <rPr>
            <sz val="9"/>
            <color indexed="81"/>
            <rFont val="Tahoma"/>
            <family val="2"/>
          </rPr>
          <t>After Smith et al., 2014</t>
        </r>
      </text>
    </comment>
    <comment ref="G10" authorId="0" shapeId="0" xr:uid="{922CA9D6-D8C1-42EE-91C0-D069033E06E0}">
      <text>
        <r>
          <rPr>
            <b/>
            <sz val="9"/>
            <color indexed="81"/>
            <rFont val="Tahoma"/>
            <family val="2"/>
          </rPr>
          <t xml:space="preserve">Author: </t>
        </r>
        <r>
          <rPr>
            <sz val="9"/>
            <color indexed="81"/>
            <rFont val="Tahoma"/>
            <family val="2"/>
          </rPr>
          <t>After Smith et al., 2014</t>
        </r>
      </text>
    </comment>
    <comment ref="H10" authorId="0" shapeId="0" xr:uid="{54BE90FE-E38B-4AD3-B054-3AA3E150F723}">
      <text>
        <r>
          <rPr>
            <b/>
            <sz val="9"/>
            <color indexed="81"/>
            <rFont val="Tahoma"/>
            <family val="2"/>
          </rPr>
          <t xml:space="preserve">Author: </t>
        </r>
        <r>
          <rPr>
            <sz val="9"/>
            <color indexed="81"/>
            <rFont val="Tahoma"/>
            <family val="2"/>
          </rPr>
          <t>After Smith et al., 2014</t>
        </r>
      </text>
    </comment>
    <comment ref="I10" authorId="0" shapeId="0" xr:uid="{3B16B0C6-4BC3-4A59-AE70-C863B6357466}">
      <text>
        <r>
          <rPr>
            <b/>
            <sz val="9"/>
            <color indexed="81"/>
            <rFont val="Tahoma"/>
            <family val="2"/>
          </rPr>
          <t xml:space="preserve">Author: </t>
        </r>
        <r>
          <rPr>
            <sz val="9"/>
            <color indexed="81"/>
            <rFont val="Tahoma"/>
            <family val="2"/>
          </rPr>
          <t>After Smith et al., 2014</t>
        </r>
      </text>
    </comment>
    <comment ref="J10" authorId="0" shapeId="0" xr:uid="{1D4BE630-DB29-4F60-8C1B-44556BB3AC8F}">
      <text>
        <r>
          <rPr>
            <b/>
            <sz val="9"/>
            <color indexed="81"/>
            <rFont val="Tahoma"/>
            <family val="2"/>
          </rPr>
          <t xml:space="preserve">Author: </t>
        </r>
        <r>
          <rPr>
            <sz val="9"/>
            <color indexed="81"/>
            <rFont val="Tahoma"/>
            <family val="2"/>
          </rPr>
          <t>After Smith et al., 2014</t>
        </r>
      </text>
    </comment>
    <comment ref="K10" authorId="0" shapeId="0" xr:uid="{C98C45C5-CD91-42EE-9BD7-3F3F396F1D23}">
      <text>
        <r>
          <rPr>
            <b/>
            <sz val="9"/>
            <color indexed="81"/>
            <rFont val="Tahoma"/>
            <family val="2"/>
          </rPr>
          <t xml:space="preserve">Author: </t>
        </r>
        <r>
          <rPr>
            <sz val="9"/>
            <color indexed="81"/>
            <rFont val="Tahoma"/>
            <family val="2"/>
          </rPr>
          <t>After Smith et al., 2014</t>
        </r>
      </text>
    </comment>
    <comment ref="L10" authorId="0" shapeId="0" xr:uid="{39B658B2-0502-4176-B639-13CACB4F617A}">
      <text>
        <r>
          <rPr>
            <b/>
            <sz val="9"/>
            <color indexed="81"/>
            <rFont val="Tahoma"/>
            <family val="2"/>
          </rPr>
          <t xml:space="preserve">Author: </t>
        </r>
        <r>
          <rPr>
            <sz val="9"/>
            <color indexed="81"/>
            <rFont val="Tahoma"/>
            <family val="2"/>
          </rPr>
          <t>After Smith et al., 2014</t>
        </r>
      </text>
    </comment>
    <comment ref="M10" authorId="0" shapeId="0" xr:uid="{00DC96CB-DB69-4DB6-9E34-78B62351FF49}">
      <text>
        <r>
          <rPr>
            <b/>
            <sz val="9"/>
            <color indexed="81"/>
            <rFont val="Tahoma"/>
            <family val="2"/>
          </rPr>
          <t xml:space="preserve">Author: </t>
        </r>
        <r>
          <rPr>
            <sz val="9"/>
            <color indexed="81"/>
            <rFont val="Tahoma"/>
            <family val="2"/>
          </rPr>
          <t>After Smith et al., 2014</t>
        </r>
      </text>
    </comment>
    <comment ref="N10" authorId="0" shapeId="0" xr:uid="{95E4A065-8AC1-40C8-B8B8-935E0FEE8461}">
      <text>
        <r>
          <rPr>
            <b/>
            <sz val="9"/>
            <color indexed="81"/>
            <rFont val="Tahoma"/>
            <family val="2"/>
          </rPr>
          <t xml:space="preserve">Author: </t>
        </r>
        <r>
          <rPr>
            <sz val="9"/>
            <color indexed="81"/>
            <rFont val="Tahoma"/>
            <family val="2"/>
          </rPr>
          <t>After Smith et al., 2014</t>
        </r>
      </text>
    </comment>
    <comment ref="B11" authorId="0" shapeId="0" xr:uid="{CD628A8A-4890-4789-BEBB-7766D49A1525}">
      <text>
        <r>
          <rPr>
            <b/>
            <sz val="9"/>
            <color indexed="81"/>
            <rFont val="Tahoma"/>
            <family val="2"/>
          </rPr>
          <t xml:space="preserve">Author: </t>
        </r>
        <r>
          <rPr>
            <sz val="9"/>
            <color indexed="81"/>
            <rFont val="Tahoma"/>
            <family val="2"/>
          </rPr>
          <t>After Smith et al., 2014</t>
        </r>
      </text>
    </comment>
    <comment ref="C11" authorId="0" shapeId="0" xr:uid="{16FC74E2-5F30-4A74-82C2-93DF6E917D7C}">
      <text>
        <r>
          <rPr>
            <b/>
            <sz val="9"/>
            <color indexed="81"/>
            <rFont val="Tahoma"/>
            <family val="2"/>
          </rPr>
          <t xml:space="preserve">Author: </t>
        </r>
        <r>
          <rPr>
            <sz val="9"/>
            <color indexed="81"/>
            <rFont val="Tahoma"/>
            <family val="2"/>
          </rPr>
          <t>After Smith et al., 2014</t>
        </r>
      </text>
    </comment>
    <comment ref="D11" authorId="0" shapeId="0" xr:uid="{1B7E8C0E-A266-451E-A0FF-47CE99B980B4}">
      <text>
        <r>
          <rPr>
            <b/>
            <sz val="9"/>
            <color indexed="81"/>
            <rFont val="Tahoma"/>
            <family val="2"/>
          </rPr>
          <t xml:space="preserve">Author: </t>
        </r>
        <r>
          <rPr>
            <sz val="9"/>
            <color indexed="81"/>
            <rFont val="Tahoma"/>
            <family val="2"/>
          </rPr>
          <t>After Smith et al., 2014</t>
        </r>
      </text>
    </comment>
    <comment ref="E11" authorId="0" shapeId="0" xr:uid="{F8A9D60E-2481-4BD8-8042-0E67577D28F1}">
      <text>
        <r>
          <rPr>
            <b/>
            <sz val="9"/>
            <color indexed="81"/>
            <rFont val="Tahoma"/>
            <family val="2"/>
          </rPr>
          <t xml:space="preserve">Author: </t>
        </r>
        <r>
          <rPr>
            <sz val="9"/>
            <color indexed="81"/>
            <rFont val="Tahoma"/>
            <family val="2"/>
          </rPr>
          <t>After Smith et al., 2014</t>
        </r>
      </text>
    </comment>
    <comment ref="F11" authorId="0" shapeId="0" xr:uid="{3AC0540E-6FA6-4439-B46B-B93083D24F4C}">
      <text>
        <r>
          <rPr>
            <b/>
            <sz val="9"/>
            <color indexed="81"/>
            <rFont val="Tahoma"/>
            <family val="2"/>
          </rPr>
          <t xml:space="preserve">Author: </t>
        </r>
        <r>
          <rPr>
            <sz val="9"/>
            <color indexed="81"/>
            <rFont val="Tahoma"/>
            <family val="2"/>
          </rPr>
          <t>After Smith et al., 2014</t>
        </r>
      </text>
    </comment>
    <comment ref="G11" authorId="0" shapeId="0" xr:uid="{91B56A51-31C6-4EB5-B297-BC1FA9D40226}">
      <text>
        <r>
          <rPr>
            <b/>
            <sz val="9"/>
            <color indexed="81"/>
            <rFont val="Tahoma"/>
            <family val="2"/>
          </rPr>
          <t xml:space="preserve">Author: </t>
        </r>
        <r>
          <rPr>
            <sz val="9"/>
            <color indexed="81"/>
            <rFont val="Tahoma"/>
            <family val="2"/>
          </rPr>
          <t>After Smith et al., 2014</t>
        </r>
      </text>
    </comment>
    <comment ref="H11" authorId="0" shapeId="0" xr:uid="{6A90BA4E-5306-4303-9179-42E01B38B200}">
      <text>
        <r>
          <rPr>
            <b/>
            <sz val="9"/>
            <color indexed="81"/>
            <rFont val="Tahoma"/>
            <family val="2"/>
          </rPr>
          <t xml:space="preserve">Author: </t>
        </r>
        <r>
          <rPr>
            <sz val="9"/>
            <color indexed="81"/>
            <rFont val="Tahoma"/>
            <family val="2"/>
          </rPr>
          <t>After Smith et al., 2014</t>
        </r>
      </text>
    </comment>
    <comment ref="I11" authorId="0" shapeId="0" xr:uid="{698F1610-3FAF-4B9B-AF22-8BB8E03BDC89}">
      <text>
        <r>
          <rPr>
            <b/>
            <sz val="9"/>
            <color indexed="81"/>
            <rFont val="Tahoma"/>
            <family val="2"/>
          </rPr>
          <t xml:space="preserve">Author: </t>
        </r>
        <r>
          <rPr>
            <sz val="9"/>
            <color indexed="81"/>
            <rFont val="Tahoma"/>
            <family val="2"/>
          </rPr>
          <t>After Smith et al., 2014</t>
        </r>
      </text>
    </comment>
    <comment ref="J11" authorId="0" shapeId="0" xr:uid="{0CCCB1C0-6A0C-487F-8402-DD60D3420987}">
      <text>
        <r>
          <rPr>
            <b/>
            <sz val="9"/>
            <color indexed="81"/>
            <rFont val="Tahoma"/>
            <family val="2"/>
          </rPr>
          <t xml:space="preserve">Author: </t>
        </r>
        <r>
          <rPr>
            <sz val="9"/>
            <color indexed="81"/>
            <rFont val="Tahoma"/>
            <family val="2"/>
          </rPr>
          <t>After Smith et al., 2014</t>
        </r>
      </text>
    </comment>
    <comment ref="K11" authorId="0" shapeId="0" xr:uid="{89C033E2-E638-428E-A189-208E6CCF3015}">
      <text>
        <r>
          <rPr>
            <b/>
            <sz val="9"/>
            <color indexed="81"/>
            <rFont val="Tahoma"/>
            <family val="2"/>
          </rPr>
          <t xml:space="preserve">Author: </t>
        </r>
        <r>
          <rPr>
            <sz val="9"/>
            <color indexed="81"/>
            <rFont val="Tahoma"/>
            <family val="2"/>
          </rPr>
          <t>After Smith et al., 2014</t>
        </r>
      </text>
    </comment>
    <comment ref="L11" authorId="0" shapeId="0" xr:uid="{4D99D543-CC7C-4D2A-9904-C6516852F60A}">
      <text>
        <r>
          <rPr>
            <b/>
            <sz val="9"/>
            <color indexed="81"/>
            <rFont val="Tahoma"/>
            <family val="2"/>
          </rPr>
          <t xml:space="preserve">Author: </t>
        </r>
        <r>
          <rPr>
            <sz val="9"/>
            <color indexed="81"/>
            <rFont val="Tahoma"/>
            <family val="2"/>
          </rPr>
          <t>After Smith et al., 2014</t>
        </r>
      </text>
    </comment>
    <comment ref="M11" authorId="0" shapeId="0" xr:uid="{B35539D3-2960-4917-9FCB-CF13CF89E6F7}">
      <text>
        <r>
          <rPr>
            <b/>
            <sz val="9"/>
            <color indexed="81"/>
            <rFont val="Tahoma"/>
            <family val="2"/>
          </rPr>
          <t xml:space="preserve">Author: </t>
        </r>
        <r>
          <rPr>
            <sz val="9"/>
            <color indexed="81"/>
            <rFont val="Tahoma"/>
            <family val="2"/>
          </rPr>
          <t>After Smith et al., 2014</t>
        </r>
      </text>
    </comment>
    <comment ref="N11" authorId="0" shapeId="0" xr:uid="{830CF430-D154-470D-A888-01D409A8DC5B}">
      <text>
        <r>
          <rPr>
            <b/>
            <sz val="9"/>
            <color indexed="81"/>
            <rFont val="Tahoma"/>
            <family val="2"/>
          </rPr>
          <t xml:space="preserve">Author: </t>
        </r>
        <r>
          <rPr>
            <sz val="9"/>
            <color indexed="81"/>
            <rFont val="Tahoma"/>
            <family val="2"/>
          </rPr>
          <t>After Smith et al., 2014</t>
        </r>
      </text>
    </comment>
  </commentList>
</comments>
</file>

<file path=xl/sharedStrings.xml><?xml version="1.0" encoding="utf-8"?>
<sst xmlns="http://schemas.openxmlformats.org/spreadsheetml/2006/main" count="3780" uniqueCount="321">
  <si>
    <t>Name</t>
  </si>
  <si>
    <t>Haramaya</t>
  </si>
  <si>
    <t>Latitude</t>
  </si>
  <si>
    <t>Longitude</t>
  </si>
  <si>
    <t>Percentage of kebele</t>
  </si>
  <si>
    <t>Area (ha)</t>
  </si>
  <si>
    <t>Maize</t>
  </si>
  <si>
    <t>Soil depth (cm)</t>
  </si>
  <si>
    <t>% clay content</t>
  </si>
  <si>
    <t>% silt content</t>
  </si>
  <si>
    <t>% sand content</t>
  </si>
  <si>
    <t>% carbon content</t>
  </si>
  <si>
    <t>Soil pH</t>
  </si>
  <si>
    <t>Soil salinity (EC 1:5)</t>
  </si>
  <si>
    <t>Type of organic waste applied</t>
  </si>
  <si>
    <t>Compost</t>
  </si>
  <si>
    <t>Fresh waste</t>
  </si>
  <si>
    <t>Month organic waste applied</t>
  </si>
  <si>
    <t>Teff</t>
  </si>
  <si>
    <t>Pepper</t>
  </si>
  <si>
    <t>Sorghum</t>
  </si>
  <si>
    <t>Wheat</t>
  </si>
  <si>
    <t>Month</t>
  </si>
  <si>
    <t>None</t>
  </si>
  <si>
    <t>Information about the WEATHER</t>
  </si>
  <si>
    <t>Enter  farm specific weather data in the white cells below.</t>
  </si>
  <si>
    <t>Assumptions</t>
  </si>
  <si>
    <t>Limitations</t>
  </si>
  <si>
    <t>Boundary conditions</t>
  </si>
  <si>
    <t>Rainfall in wet season:</t>
  </si>
  <si>
    <t>Over</t>
  </si>
  <si>
    <r>
      <t>mm mnth</t>
    </r>
    <r>
      <rPr>
        <vertAlign val="superscript"/>
        <sz val="11"/>
        <color theme="1"/>
        <rFont val="Calibri"/>
        <family val="2"/>
        <scheme val="minor"/>
      </rPr>
      <t>-1</t>
    </r>
  </si>
  <si>
    <t>Used to define changes in behaviour - in areas where typical rainfall is different, different criteria should be used</t>
  </si>
  <si>
    <t>Ethiopia</t>
  </si>
  <si>
    <t>Rainfall in dry season:</t>
  </si>
  <si>
    <t>Less than</t>
  </si>
  <si>
    <t>Number of lines in weather description</t>
  </si>
  <si>
    <t>ANALYSIS OF ENTERED DATA</t>
  </si>
  <si>
    <t>STORED DATA (ACTUAL WEATHER DATA HALABA 2005 - 2016)</t>
  </si>
  <si>
    <t>STORED DATA (WEATHER DATA HALABA 2014, 2015, 2016)</t>
  </si>
  <si>
    <r>
      <t>Total rainfall for steady state run (mm month</t>
    </r>
    <r>
      <rPr>
        <b/>
        <vertAlign val="superscript"/>
        <sz val="11"/>
        <color theme="0"/>
        <rFont val="Calibri"/>
        <family val="2"/>
        <scheme val="minor"/>
      </rPr>
      <t>-1</t>
    </r>
    <r>
      <rPr>
        <b/>
        <sz val="11"/>
        <color theme="0"/>
        <rFont val="Calibri"/>
        <family val="2"/>
        <scheme val="minor"/>
      </rPr>
      <t>)</t>
    </r>
  </si>
  <si>
    <t>Season</t>
  </si>
  <si>
    <t>Year 1</t>
  </si>
  <si>
    <t>Average (Y1-10)</t>
  </si>
  <si>
    <t>Farm</t>
  </si>
  <si>
    <t>January</t>
  </si>
  <si>
    <t>February</t>
  </si>
  <si>
    <t>March</t>
  </si>
  <si>
    <t>April</t>
  </si>
  <si>
    <t>May</t>
  </si>
  <si>
    <t>June</t>
  </si>
  <si>
    <t>July</t>
  </si>
  <si>
    <t>August</t>
  </si>
  <si>
    <t>September</t>
  </si>
  <si>
    <t>October</t>
  </si>
  <si>
    <t>November</t>
  </si>
  <si>
    <t>December</t>
  </si>
  <si>
    <t>Average air temperature for steady state run (°C)</t>
  </si>
  <si>
    <r>
      <t>Total rainfall for forward run (mm month</t>
    </r>
    <r>
      <rPr>
        <b/>
        <vertAlign val="superscript"/>
        <sz val="11"/>
        <color theme="0"/>
        <rFont val="Calibri"/>
        <family val="2"/>
        <scheme val="minor"/>
      </rPr>
      <t>-1</t>
    </r>
    <r>
      <rPr>
        <b/>
        <sz val="11"/>
        <color theme="0"/>
        <rFont val="Calibri"/>
        <family val="2"/>
        <scheme val="minor"/>
      </rPr>
      <t>)</t>
    </r>
  </si>
  <si>
    <t>Average air temperature for forward run (°C)</t>
  </si>
  <si>
    <t>Grassland</t>
  </si>
  <si>
    <t>Shrubland</t>
  </si>
  <si>
    <t>Haricot beans</t>
  </si>
  <si>
    <t>Finger Millet</t>
  </si>
  <si>
    <t>Coffee</t>
  </si>
  <si>
    <t>Chat</t>
  </si>
  <si>
    <t>Tomatoes</t>
  </si>
  <si>
    <t>Cabbage</t>
  </si>
  <si>
    <t>Harvest index</t>
  </si>
  <si>
    <t>Sowing month (arable crops)</t>
  </si>
  <si>
    <t>Harvest month (arable crops)</t>
  </si>
  <si>
    <t>Maximum rooting depth (cm)</t>
  </si>
  <si>
    <t>Organic waste type</t>
  </si>
  <si>
    <t>Bioslurry</t>
  </si>
  <si>
    <t>Biochar</t>
  </si>
  <si>
    <t>Average C:N ratio</t>
  </si>
  <si>
    <t>Proportion of N in organic waste that is ammonium  or urea</t>
  </si>
  <si>
    <t>Average DPM:HUM ratio</t>
  </si>
  <si>
    <t>Percent C</t>
  </si>
  <si>
    <t>Minimum energy content compared to wood</t>
  </si>
  <si>
    <t>Maximum energy content compared to wood</t>
  </si>
  <si>
    <t>Percentage ammonia or urea-N in manure</t>
  </si>
  <si>
    <t>Crop</t>
  </si>
  <si>
    <t>Land use code</t>
  </si>
  <si>
    <t>C:N ratio</t>
  </si>
  <si>
    <t>Nutrient response coefficient</t>
  </si>
  <si>
    <t>Fertiliser use efficiency</t>
  </si>
  <si>
    <t>Minimum level of nitrate or ammonium</t>
  </si>
  <si>
    <t>Proportion of nitrate-N in atmospheric deposition</t>
  </si>
  <si>
    <t>Nitrification rate constant (/month)</t>
  </si>
  <si>
    <t xml:space="preserve">Atmospheric N input </t>
  </si>
  <si>
    <t>(kg ha-1 y-1)</t>
  </si>
  <si>
    <t>Optimum N supply that results in the maximum yield  (kg ha-1)</t>
  </si>
  <si>
    <t>DPM:RPM ratio</t>
  </si>
  <si>
    <t>Minimum N supply that results in a positive response in yield (kg ha-1)</t>
  </si>
  <si>
    <t>A2d - Denitrified N loss</t>
  </si>
  <si>
    <t>A2e - Volatilised N loss</t>
  </si>
  <si>
    <t>Proportion of applied ammonium-N or urea-N lost by volatilisation (in the month of application only)</t>
  </si>
  <si>
    <t>A2. Mineral N</t>
  </si>
  <si>
    <t xml:space="preserve">Max. potential denitrification rate in 1 cm layer </t>
  </si>
  <si>
    <t>(kg ha-1 day-1)</t>
  </si>
  <si>
    <t>(kg ha-1)</t>
  </si>
  <si>
    <t>𝑁denit,max</t>
  </si>
  <si>
    <t>𝑁d50</t>
  </si>
  <si>
    <t>𝑝NO3,atm</t>
  </si>
  <si>
    <t xml:space="preserve">Soil nitrate-N content at which denitrification is 50% of its full potential </t>
  </si>
  <si>
    <t>Drying potential of environment</t>
  </si>
  <si>
    <t>Rice IR36</t>
  </si>
  <si>
    <t>Rice Mahamaya</t>
  </si>
  <si>
    <t>Rice Kranti</t>
  </si>
  <si>
    <t>Rice Khitish</t>
  </si>
  <si>
    <t>Rice Lalat</t>
  </si>
  <si>
    <t>Rice Swarna</t>
  </si>
  <si>
    <t>Rice Ranjit</t>
  </si>
  <si>
    <t>Rice Mahsuri</t>
  </si>
  <si>
    <t>Rice Madhuri</t>
  </si>
  <si>
    <t>Rice Rajshree</t>
  </si>
  <si>
    <t>Rice Sashi</t>
  </si>
  <si>
    <t>Rice Gayatri</t>
  </si>
  <si>
    <t>Green Gram</t>
  </si>
  <si>
    <t>Sesbania</t>
  </si>
  <si>
    <t>Null</t>
  </si>
  <si>
    <t>Proportion of NPP that is returned to the soil</t>
  </si>
  <si>
    <t xml:space="preserve">Original values for max. root depth (cm) </t>
  </si>
  <si>
    <t>b</t>
  </si>
  <si>
    <t>c</t>
  </si>
  <si>
    <t>Nitrogen Parameters</t>
  </si>
  <si>
    <t>Proportion of N2O produced due to partial nitrification at field capacity</t>
  </si>
  <si>
    <t>Proportion of full nitrification lost as gas</t>
  </si>
  <si>
    <t>Proportion of full nitrification lost as NO</t>
  </si>
  <si>
    <t>𝑝nitrif,gas</t>
  </si>
  <si>
    <t>𝑝N2O,FC</t>
  </si>
  <si>
    <t>𝑝NO</t>
  </si>
  <si>
    <t>Critical rainfall below which volatilisation is assumed to occur</t>
  </si>
  <si>
    <t xml:space="preserve"> (mm month-1)</t>
  </si>
  <si>
    <t>𝑉rain,crit</t>
  </si>
  <si>
    <t>𝑝volat</t>
  </si>
  <si>
    <t>Information for STEADY STATE RUN about the SOILS AND ROTATIONS</t>
  </si>
  <si>
    <t>Defaults are taken from the embedded database according to site location (not yet attached).</t>
  </si>
  <si>
    <t>Enter specific soils and cropping data for the 5 main areas of the farm in the white cells below.</t>
  </si>
  <si>
    <t>Number of lines in crop description</t>
  </si>
  <si>
    <t>Number of land areas on a farm</t>
  </si>
  <si>
    <t>Input Data for steady state run</t>
  </si>
  <si>
    <t>Average</t>
  </si>
  <si>
    <t>Check</t>
  </si>
  <si>
    <t>Area Name</t>
  </si>
  <si>
    <t>Control (no N input)</t>
  </si>
  <si>
    <t>Conventional</t>
  </si>
  <si>
    <t>Organic</t>
  </si>
  <si>
    <t>Strict ZBNF</t>
  </si>
  <si>
    <t>ZBNF + manure</t>
  </si>
  <si>
    <t>SOILS</t>
  </si>
  <si>
    <t>Soil bulk density (g/ cm³)</t>
  </si>
  <si>
    <t>Rotation</t>
  </si>
  <si>
    <t>Length of rotation (crops)</t>
  </si>
  <si>
    <t>Year</t>
  </si>
  <si>
    <t xml:space="preserve">Crop </t>
  </si>
  <si>
    <t>LAND USE</t>
  </si>
  <si>
    <t>Land use / crop</t>
  </si>
  <si>
    <t>Month of sowing</t>
  </si>
  <si>
    <t>Month of harvest / ploughing out</t>
  </si>
  <si>
    <r>
      <t>Typical yield of harvested product (t ha</t>
    </r>
    <r>
      <rPr>
        <vertAlign val="superscript"/>
        <sz val="11"/>
        <rFont val="Calibri"/>
        <family val="2"/>
        <scheme val="minor"/>
      </rPr>
      <t>-1</t>
    </r>
    <r>
      <rPr>
        <sz val="11"/>
        <rFont val="Calibri"/>
        <family val="2"/>
        <scheme val="minor"/>
      </rPr>
      <t>)</t>
    </r>
  </si>
  <si>
    <t>INORGANIC FERTILIZERS</t>
  </si>
  <si>
    <t>Fertiliser type</t>
  </si>
  <si>
    <t>Urea</t>
  </si>
  <si>
    <r>
      <t>Amount of fertiliser N applied (kg ha</t>
    </r>
    <r>
      <rPr>
        <vertAlign val="superscript"/>
        <sz val="11"/>
        <rFont val="Calibri"/>
        <family val="2"/>
        <scheme val="minor"/>
      </rPr>
      <t>-1</t>
    </r>
    <r>
      <rPr>
        <sz val="11"/>
        <rFont val="Calibri"/>
        <family val="2"/>
        <scheme val="minor"/>
      </rPr>
      <t>)</t>
    </r>
  </si>
  <si>
    <r>
      <t>Amount of fertiliser P applied (kg ha</t>
    </r>
    <r>
      <rPr>
        <vertAlign val="superscript"/>
        <sz val="11"/>
        <color theme="0" tint="-0.499984740745262"/>
        <rFont val="Calibri"/>
        <family val="2"/>
        <scheme val="minor"/>
      </rPr>
      <t>-1</t>
    </r>
    <r>
      <rPr>
        <sz val="11"/>
        <color theme="0" tint="-0.499984740745262"/>
        <rFont val="Calibri"/>
        <family val="2"/>
        <scheme val="minor"/>
      </rPr>
      <t>)</t>
    </r>
  </si>
  <si>
    <t>Month of inorganic fertiliser application</t>
  </si>
  <si>
    <t>ORGANIC FERTILIZERS</t>
  </si>
  <si>
    <r>
      <t>Typical amount of organic waste applied (t ha</t>
    </r>
    <r>
      <rPr>
        <vertAlign val="superscript"/>
        <sz val="11"/>
        <rFont val="Calibri"/>
        <family val="2"/>
        <scheme val="minor"/>
      </rPr>
      <t>-1</t>
    </r>
    <r>
      <rPr>
        <sz val="11"/>
        <rFont val="Calibri"/>
        <family val="2"/>
        <scheme val="minor"/>
      </rPr>
      <t>)</t>
    </r>
  </si>
  <si>
    <t>IRRIGATION</t>
  </si>
  <si>
    <t>Month of application 1</t>
  </si>
  <si>
    <t>Amount applied (mm / month)</t>
  </si>
  <si>
    <t>Month of application 2</t>
  </si>
  <si>
    <t>Month of application 3</t>
  </si>
  <si>
    <t>Month of application 4</t>
  </si>
  <si>
    <t>Month of application 5</t>
  </si>
  <si>
    <t>…</t>
  </si>
  <si>
    <t>Rice straw</t>
  </si>
  <si>
    <t>Dhrava Jiwamrita</t>
  </si>
  <si>
    <t>Ghana Jiwamrita</t>
  </si>
  <si>
    <t>Beejamrita</t>
  </si>
  <si>
    <t>Alley cropping</t>
  </si>
  <si>
    <t>Green gram</t>
  </si>
  <si>
    <t>ZBNF</t>
  </si>
  <si>
    <t>Annual C inputs as a percent of the untreated organic residue (%)</t>
  </si>
  <si>
    <t xml:space="preserve">Information for FORWARD RUN about the changes in ROTATION management </t>
  </si>
  <si>
    <t>Input Data for forward run</t>
  </si>
  <si>
    <t>Water content of org.fert not yet added separately</t>
  </si>
  <si>
    <t>s</t>
  </si>
  <si>
    <t>`</t>
  </si>
  <si>
    <t>Information about the farm LOCATIONS</t>
  </si>
  <si>
    <t>Enter  your input data in the white cells below.</t>
  </si>
  <si>
    <t>This will select default soil, crop and weather data from the embedded database (not yet attached).</t>
  </si>
  <si>
    <t>Move through input sheets to check and enter farm specific information.</t>
  </si>
  <si>
    <t>Number of lines in farm description</t>
  </si>
  <si>
    <t>Input Data</t>
  </si>
  <si>
    <t>Notes</t>
  </si>
  <si>
    <t>PyOrator name</t>
  </si>
  <si>
    <t>atmos_n_depos</t>
  </si>
  <si>
    <t>prop_atm_dep_no3</t>
  </si>
  <si>
    <t>no3_min</t>
  </si>
  <si>
    <t>k_nitrif</t>
  </si>
  <si>
    <t>n_denit_max</t>
  </si>
  <si>
    <t>n_d50</t>
  </si>
  <si>
    <t>prop_n2o_fc</t>
  </si>
  <si>
    <t>prop_nitrif_gas</t>
  </si>
  <si>
    <t>prop_nitrif_no</t>
  </si>
  <si>
    <t>precip_critic</t>
  </si>
  <si>
    <t>prop_volat</t>
  </si>
  <si>
    <t>Symbol</t>
  </si>
  <si>
    <t>Units</t>
  </si>
  <si>
    <t>Value</t>
  </si>
  <si>
    <t xml:space="preserve"> Proportion of atmospheric deposition added to the ammonium pool N</t>
  </si>
  <si>
    <t>𝑝NH4,atm</t>
  </si>
  <si>
    <t>also defined  in A2f - Nitrification  after Bradbury 1993</t>
  </si>
  <si>
    <t>𝑝C:X,soil</t>
  </si>
  <si>
    <t xml:space="preserve">eq.2.4.19    </t>
  </si>
  <si>
    <t>eq.3.3.9</t>
  </si>
  <si>
    <t>after Bradbury 1993</t>
  </si>
  <si>
    <t xml:space="preserve"> stable C:X ratio of the soil  aka SOM C:N ratio</t>
  </si>
  <si>
    <t>c_n_rat_som</t>
  </si>
  <si>
    <t>does 𝑝NO3,atm + 𝑝NO3,atm = 1?     See:  _nh4_atmos_deposition</t>
  </si>
  <si>
    <t>prop_atm_dep_nh4</t>
  </si>
  <si>
    <t>Environmental parameters</t>
  </si>
  <si>
    <t>Area</t>
  </si>
  <si>
    <t xml:space="preserve"> (ha)</t>
  </si>
  <si>
    <t>Zerai Farm</t>
  </si>
  <si>
    <t>Subdistrict or kebele</t>
  </si>
  <si>
    <t>𝑁atm</t>
  </si>
  <si>
    <t>Proportion of inert organic matter in the added organic waste</t>
  </si>
  <si>
    <t>Information about the LIVESTOCK on the farms within the kebele</t>
  </si>
  <si>
    <t>Defaults are taken from the embedded database for site location (not active).</t>
  </si>
  <si>
    <t>Enter specific data for the livestock on the farm in the white cells below.</t>
  </si>
  <si>
    <t>Number of lines in feed type description</t>
  </si>
  <si>
    <t>Number of animal types on a farm</t>
  </si>
  <si>
    <t>POSSIBLE STRATEGIES FOR COPING WITH CHANGES IN FEED AVAILABILITY</t>
  </si>
  <si>
    <t>1. Buy/sell</t>
  </si>
  <si>
    <t xml:space="preserve"> - Buy / sell difference in available feed to maintain animal production</t>
  </si>
  <si>
    <t>2. On farm production</t>
  </si>
  <si>
    <t xml:space="preserve"> - Feed according to availability of on-farm, allowing animal production to change with crop production</t>
  </si>
  <si>
    <t>Dairy cattle</t>
  </si>
  <si>
    <t>Beef cattle</t>
  </si>
  <si>
    <t>Goats / sheep for milk</t>
  </si>
  <si>
    <t>Goats / sheep for meat</t>
  </si>
  <si>
    <t>Pigs</t>
  </si>
  <si>
    <t>Poultry</t>
  </si>
  <si>
    <t>Number</t>
  </si>
  <si>
    <t>Strategy for changes in feed availability</t>
  </si>
  <si>
    <t>Feed type 1</t>
  </si>
  <si>
    <t>Feed value obtained from feed type 1 (%)</t>
  </si>
  <si>
    <t>Feed type 2</t>
  </si>
  <si>
    <t>Feed value obtained from feed type 2 (%)</t>
  </si>
  <si>
    <t>Feed type 3</t>
  </si>
  <si>
    <t>Feed value obtained from feed type 3 (%)</t>
  </si>
  <si>
    <t>Feed type 4</t>
  </si>
  <si>
    <t>Feed value obtained from feed type 4 (%)</t>
  </si>
  <si>
    <t>Feed type 5</t>
  </si>
  <si>
    <t>Feed value obtained from feed type 5 (%)</t>
  </si>
  <si>
    <t>Feed value obtained from bought in feed (%)</t>
  </si>
  <si>
    <t>Check (100%)</t>
  </si>
  <si>
    <t>ss</t>
  </si>
  <si>
    <t>Typical livestock production estimated from data for different countries in Africa provided Herrero et al. (2016)</t>
  </si>
  <si>
    <t>Values in atypical years calculated by multiplying the typical value by the ratio of feed produced in atypical and typical years</t>
  </si>
  <si>
    <t xml:space="preserve">Note: </t>
  </si>
  <si>
    <t xml:space="preserve"> LG = Livestock grazing;  MR = Mixed rotation</t>
  </si>
  <si>
    <t>A = Arid/semi-arid; H = humid/sub-humid; T = Tropical highlands or temperate.</t>
  </si>
  <si>
    <t>Livestock production system</t>
  </si>
  <si>
    <t>Milk</t>
  </si>
  <si>
    <t>Meat</t>
  </si>
  <si>
    <t>Feedstock dry matter from grazing</t>
  </si>
  <si>
    <t>Feedstock dry matter from stovers</t>
  </si>
  <si>
    <t>Feedstock dry matter from occasional sources</t>
  </si>
  <si>
    <t>Feedstock dry matter from grain</t>
  </si>
  <si>
    <t>Manure dry matter</t>
  </si>
  <si>
    <t>Excreted N</t>
  </si>
  <si>
    <t>Animal numbers (herd)</t>
  </si>
  <si>
    <t>Animal numbers (Productive)</t>
  </si>
  <si>
    <t>Livestock type</t>
  </si>
  <si>
    <r>
      <t>kg head</t>
    </r>
    <r>
      <rPr>
        <vertAlign val="superscript"/>
        <sz val="11"/>
        <color theme="0"/>
        <rFont val="Calibri"/>
        <family val="2"/>
        <scheme val="minor"/>
      </rPr>
      <t>-1</t>
    </r>
    <r>
      <rPr>
        <sz val="11"/>
        <color theme="0"/>
        <rFont val="Calibri"/>
        <family val="2"/>
        <scheme val="minor"/>
      </rPr>
      <t xml:space="preserve"> y</t>
    </r>
    <r>
      <rPr>
        <vertAlign val="superscript"/>
        <sz val="11"/>
        <color theme="0"/>
        <rFont val="Calibri"/>
        <family val="2"/>
        <scheme val="minor"/>
      </rPr>
      <t>-1</t>
    </r>
  </si>
  <si>
    <t>Beef cattle and Dairy followers</t>
  </si>
  <si>
    <t>Central Africa</t>
  </si>
  <si>
    <t>ANY</t>
  </si>
  <si>
    <t>Small ruminants dairy</t>
  </si>
  <si>
    <t>Small ruminants for meat</t>
  </si>
  <si>
    <t>LGA</t>
  </si>
  <si>
    <t>LGH</t>
  </si>
  <si>
    <t>LGT</t>
  </si>
  <si>
    <t>MRA</t>
  </si>
  <si>
    <t>MRH</t>
  </si>
  <si>
    <t>MRT</t>
  </si>
  <si>
    <t>Other</t>
  </si>
  <si>
    <t>URBAN</t>
  </si>
  <si>
    <t>Eastern Africa</t>
  </si>
  <si>
    <t>South Africa</t>
  </si>
  <si>
    <t/>
  </si>
  <si>
    <t>Western Africa</t>
  </si>
  <si>
    <t>ASSUMPTIONS</t>
  </si>
  <si>
    <t>On-farm feed availability calculated from last harvested crop in all land areas of the farm</t>
  </si>
  <si>
    <t>See database for….</t>
  </si>
  <si>
    <t>Africa</t>
  </si>
  <si>
    <t xml:space="preserve">Region = </t>
  </si>
  <si>
    <t>Production =</t>
  </si>
  <si>
    <t>Mixed</t>
  </si>
  <si>
    <t xml:space="preserve">Climate = </t>
  </si>
  <si>
    <t>Arid/semi-arid</t>
  </si>
  <si>
    <t>System =</t>
  </si>
  <si>
    <t>THIS SHEET IS ONLY NEEDED FOR ROW 18 - THIS SHOULD BE CHANGED TO A USER INPUT ON GUI?</t>
  </si>
  <si>
    <t>Information FOR STEADY STATE RUN about the SOILS AND SINGLE CROPS on the farms</t>
  </si>
  <si>
    <t>Selected input</t>
  </si>
  <si>
    <t>Stored data</t>
  </si>
  <si>
    <t>Lower 95% CI</t>
  </si>
  <si>
    <t>Upper 95% CI</t>
  </si>
  <si>
    <t>Area name</t>
  </si>
  <si>
    <t>Area 1</t>
  </si>
  <si>
    <t>Area 2</t>
  </si>
  <si>
    <t>Area 3</t>
  </si>
  <si>
    <t>Month of fertiliser application</t>
  </si>
  <si>
    <r>
      <t>Amount of irrigation applied to this area (dm</t>
    </r>
    <r>
      <rPr>
        <vertAlign val="superscript"/>
        <sz val="11"/>
        <rFont val="Calibri"/>
        <family val="2"/>
        <scheme val="minor"/>
      </rPr>
      <t xml:space="preserve">3 </t>
    </r>
    <r>
      <rPr>
        <sz val="11"/>
        <rFont val="Calibri"/>
        <family val="2"/>
        <scheme val="minor"/>
      </rPr>
      <t>day</t>
    </r>
    <r>
      <rPr>
        <vertAlign val="superscript"/>
        <sz val="11"/>
        <rFont val="Calibri"/>
        <family val="2"/>
        <scheme val="minor"/>
      </rPr>
      <t>-1</t>
    </r>
    <r>
      <rPr>
        <sz val="11"/>
        <rFont val="Calibri"/>
        <family val="2"/>
        <scheme val="minor"/>
      </rPr>
      <t>)</t>
    </r>
  </si>
  <si>
    <r>
      <rPr>
        <sz val="11"/>
        <rFont val="Calibri"/>
        <family val="2"/>
        <scheme val="minor"/>
      </rPr>
      <t>Max water available for irrigation of this area  (dm</t>
    </r>
    <r>
      <rPr>
        <vertAlign val="superscript"/>
        <sz val="11"/>
        <rFont val="Calibri"/>
        <family val="2"/>
        <scheme val="minor"/>
      </rPr>
      <t>3</t>
    </r>
    <r>
      <rPr>
        <sz val="11"/>
        <rFont val="Calibri"/>
        <family val="2"/>
        <scheme val="minor"/>
      </rPr>
      <t xml:space="preserve"> day</t>
    </r>
    <r>
      <rPr>
        <vertAlign val="superscript"/>
        <sz val="11"/>
        <rFont val="Calibri"/>
        <family val="2"/>
        <scheme val="minor"/>
      </rPr>
      <t>-1</t>
    </r>
    <r>
      <rPr>
        <sz val="11"/>
        <rFont val="Calibri"/>
        <family val="2"/>
        <scheme val="minor"/>
      </rPr>
      <t>)</t>
    </r>
  </si>
  <si>
    <t>Typical livestock production estimated from data for different countries in Africa provided Herrero et al. (2013)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</si>
</sst>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000"/>
  </numFmts>
  <fonts count="3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92D050"/>
      <name val="Calibri"/>
      <family val="2"/>
      <scheme val="minor"/>
    </font>
    <font>
      <b/>
      <u/>
      <sz val="14"/>
      <color theme="1"/>
      <name val="Calibri"/>
      <family val="2"/>
      <scheme val="minor"/>
    </font>
    <font>
      <b/>
      <u/>
      <sz val="11"/>
      <color theme="1"/>
      <name val="Calibri"/>
      <family val="2"/>
      <scheme val="minor"/>
    </font>
    <font>
      <vertAlign val="superscript"/>
      <sz val="11"/>
      <color theme="1"/>
      <name val="Calibri"/>
      <family val="2"/>
      <scheme val="minor"/>
    </font>
    <font>
      <b/>
      <vertAlign val="superscript"/>
      <sz val="11"/>
      <color theme="0"/>
      <name val="Calibri"/>
      <family val="2"/>
      <scheme val="minor"/>
    </font>
    <font>
      <sz val="8"/>
      <color indexed="81"/>
      <name val="Tahoma"/>
      <family val="2"/>
    </font>
    <font>
      <sz val="9"/>
      <color indexed="81"/>
      <name val="Tahoma"/>
      <family val="2"/>
    </font>
    <font>
      <b/>
      <sz val="11"/>
      <name val="Calibri"/>
      <family val="2"/>
      <scheme val="minor"/>
    </font>
    <font>
      <sz val="11"/>
      <color rgb="FFFF0000"/>
      <name val="Calibri"/>
      <family val="2"/>
      <scheme val="minor"/>
    </font>
    <font>
      <b/>
      <sz val="9"/>
      <color indexed="81"/>
      <name val="Tahoma"/>
      <family val="2"/>
    </font>
    <font>
      <sz val="8"/>
      <name val="Calibri"/>
      <family val="2"/>
      <scheme val="minor"/>
    </font>
    <font>
      <u/>
      <sz val="11"/>
      <color rgb="FF92D050"/>
      <name val="Calibri"/>
      <family val="2"/>
      <scheme val="minor"/>
    </font>
    <font>
      <sz val="10"/>
      <color theme="0"/>
      <name val="Arial"/>
      <family val="2"/>
    </font>
    <font>
      <u/>
      <sz val="8"/>
      <name val="Calibri"/>
      <family val="2"/>
      <scheme val="minor"/>
    </font>
    <font>
      <b/>
      <u/>
      <sz val="11"/>
      <color theme="0"/>
      <name val="Calibri"/>
      <family val="2"/>
      <scheme val="minor"/>
    </font>
    <font>
      <sz val="11"/>
      <color rgb="FF366092"/>
      <name val="Calibri"/>
      <family val="2"/>
      <scheme val="minor"/>
    </font>
    <font>
      <sz val="11"/>
      <color theme="0" tint="-0.499984740745262"/>
      <name val="Calibri"/>
      <family val="2"/>
      <scheme val="minor"/>
    </font>
    <font>
      <vertAlign val="superscript"/>
      <sz val="11"/>
      <name val="Calibri"/>
      <family val="2"/>
      <scheme val="minor"/>
    </font>
    <font>
      <vertAlign val="superscript"/>
      <sz val="11"/>
      <color theme="0" tint="-0.499984740745262"/>
      <name val="Calibri"/>
      <family val="2"/>
      <scheme val="minor"/>
    </font>
    <font>
      <sz val="8"/>
      <color theme="0" tint="-0.499984740745262"/>
      <name val="Calibri"/>
      <family val="2"/>
      <scheme val="minor"/>
    </font>
    <font>
      <sz val="12"/>
      <color theme="0"/>
      <name val="Calibri"/>
      <family val="2"/>
      <scheme val="minor"/>
    </font>
    <font>
      <sz val="11"/>
      <color rgb="FFFFFF00"/>
      <name val="Calibri"/>
      <family val="2"/>
      <scheme val="minor"/>
    </font>
    <font>
      <sz val="10"/>
      <color rgb="FFFFFF00"/>
      <name val="Arial"/>
      <family val="2"/>
    </font>
    <font>
      <b/>
      <sz val="8"/>
      <color indexed="81"/>
      <name val="Tahoma"/>
      <family val="2"/>
    </font>
    <font>
      <sz val="12"/>
      <color theme="6"/>
      <name val="Calibri"/>
      <family val="2"/>
      <scheme val="minor"/>
    </font>
    <font>
      <sz val="8"/>
      <color theme="6"/>
      <name val="Calibri"/>
      <family val="2"/>
      <scheme val="minor"/>
    </font>
    <font>
      <sz val="11"/>
      <color rgb="FF215967"/>
      <name val="Calibri"/>
      <family val="2"/>
      <scheme val="minor"/>
    </font>
    <font>
      <b/>
      <u/>
      <sz val="14"/>
      <name val="Calibri"/>
      <family val="2"/>
      <scheme val="minor"/>
    </font>
    <font>
      <sz val="11"/>
      <color rgb="FF000000"/>
      <name val="Calibri"/>
      <family val="2"/>
      <scheme val="minor"/>
    </font>
    <font>
      <b/>
      <u/>
      <sz val="11"/>
      <name val="Calibri"/>
      <family val="2"/>
      <scheme val="minor"/>
    </font>
    <font>
      <sz val="11"/>
      <name val="Calibri"/>
      <family val="2"/>
    </font>
    <font>
      <vertAlign val="superscript"/>
      <sz val="11"/>
      <color theme="0"/>
      <name val="Calibri"/>
      <family val="2"/>
      <scheme val="minor"/>
    </font>
    <font>
      <sz val="8"/>
      <color rgb="FF000000"/>
      <name val="Segoe UI"/>
      <family val="2"/>
    </font>
  </fonts>
  <fills count="21">
    <fill>
      <patternFill patternType="none"/>
    </fill>
    <fill>
      <patternFill patternType="gray125"/>
    </fill>
    <fill>
      <patternFill patternType="solid">
        <fgColor theme="8" tint="-0.249977111117893"/>
        <bgColor indexed="64"/>
      </patternFill>
    </fill>
    <fill>
      <patternFill patternType="solid">
        <fgColor rgb="FFCCFFCC"/>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0"/>
        <bgColor indexed="64"/>
      </patternFill>
    </fill>
    <fill>
      <patternFill patternType="solid">
        <fgColor rgb="FF92CDDC"/>
        <bgColor indexed="64"/>
      </patternFill>
    </fill>
    <fill>
      <patternFill patternType="solid">
        <fgColor rgb="FF215967"/>
        <bgColor indexed="64"/>
      </patternFill>
    </fill>
    <fill>
      <patternFill patternType="solid">
        <fgColor theme="7" tint="0.79998168889431442"/>
        <bgColor indexed="64"/>
      </patternFill>
    </fill>
    <fill>
      <patternFill patternType="solid">
        <fgColor rgb="FFFFFF00"/>
        <bgColor indexed="64"/>
      </patternFill>
    </fill>
    <fill>
      <patternFill patternType="solid">
        <fgColor rgb="FF366092"/>
        <bgColor indexed="64"/>
      </patternFill>
    </fill>
    <fill>
      <patternFill patternType="solid">
        <fgColor rgb="FF31869B"/>
        <bgColor indexed="64"/>
      </patternFill>
    </fill>
    <fill>
      <patternFill patternType="solid">
        <fgColor rgb="FF663300"/>
        <bgColor indexed="64"/>
      </patternFill>
    </fill>
    <fill>
      <patternFill patternType="solid">
        <fgColor rgb="FFC3864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rgb="FF963634"/>
        <bgColor indexed="64"/>
      </patternFill>
    </fill>
    <fill>
      <patternFill patternType="solid">
        <fgColor rgb="FFE6B8B7"/>
        <bgColor indexed="64"/>
      </patternFill>
    </fill>
    <fill>
      <patternFill patternType="solid">
        <fgColor rgb="FFDA9694"/>
        <bgColor indexed="64"/>
      </patternFill>
    </fill>
  </fills>
  <borders count="7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92D050"/>
      </left>
      <right style="thin">
        <color rgb="FF92D050"/>
      </right>
      <top style="thin">
        <color rgb="FF92D050"/>
      </top>
      <bottom style="thin">
        <color rgb="FF92D05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style="thin">
        <color auto="1"/>
      </left>
      <right style="thin">
        <color auto="1"/>
      </right>
      <top style="thin">
        <color indexed="64"/>
      </top>
      <bottom/>
      <diagonal/>
    </border>
    <border>
      <left/>
      <right style="medium">
        <color indexed="64"/>
      </right>
      <top style="thin">
        <color indexed="64"/>
      </top>
      <bottom/>
      <diagonal/>
    </border>
    <border>
      <left style="medium">
        <color indexed="64"/>
      </left>
      <right/>
      <top/>
      <bottom/>
      <diagonal/>
    </border>
    <border>
      <left style="thin">
        <color indexed="64"/>
      </left>
      <right style="thin">
        <color indexed="64"/>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medium">
        <color indexed="64"/>
      </right>
      <top style="thin">
        <color auto="1"/>
      </top>
      <bottom style="thin">
        <color auto="1"/>
      </bottom>
      <diagonal/>
    </border>
    <border>
      <left/>
      <right/>
      <top style="thin">
        <color rgb="FF366092"/>
      </top>
      <bottom style="thin">
        <color rgb="FF366092"/>
      </bottom>
      <diagonal/>
    </border>
    <border>
      <left/>
      <right style="thin">
        <color rgb="FF366092"/>
      </right>
      <top style="thin">
        <color rgb="FF366092"/>
      </top>
      <bottom style="thin">
        <color rgb="FF366092"/>
      </bottom>
      <diagonal/>
    </border>
    <border>
      <left style="thin">
        <color rgb="FF366092"/>
      </left>
      <right style="thin">
        <color rgb="FF366092"/>
      </right>
      <top style="thin">
        <color rgb="FF366092"/>
      </top>
      <bottom style="thin">
        <color rgb="FF366092"/>
      </bottom>
      <diagonal/>
    </border>
    <border>
      <left style="thin">
        <color rgb="FF366092"/>
      </left>
      <right style="thin">
        <color rgb="FF366092"/>
      </right>
      <top/>
      <bottom style="thin">
        <color rgb="FF366092"/>
      </bottom>
      <diagonal/>
    </border>
    <border>
      <left style="thin">
        <color rgb="FF366092"/>
      </left>
      <right style="thin">
        <color rgb="FF366092"/>
      </right>
      <top style="thin">
        <color rgb="FF366092"/>
      </top>
      <bottom/>
      <diagonal/>
    </border>
    <border>
      <left style="thin">
        <color rgb="FF366092"/>
      </left>
      <right style="thin">
        <color rgb="FF366092"/>
      </right>
      <top/>
      <bottom/>
      <diagonal/>
    </border>
    <border>
      <left style="medium">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style="thin">
        <color indexed="64"/>
      </right>
      <top style="dotted">
        <color indexed="64"/>
      </top>
      <bottom/>
      <diagonal/>
    </border>
    <border>
      <left/>
      <right style="medium">
        <color indexed="64"/>
      </right>
      <top style="dotted">
        <color indexed="64"/>
      </top>
      <bottom/>
      <diagonal/>
    </border>
    <border>
      <left style="thin">
        <color indexed="64"/>
      </left>
      <right/>
      <top style="medium">
        <color indexed="64"/>
      </top>
      <bottom/>
      <diagonal/>
    </border>
    <border>
      <left/>
      <right style="medium">
        <color indexed="64"/>
      </right>
      <top style="thin">
        <color indexed="64"/>
      </top>
      <bottom style="medium">
        <color indexed="64"/>
      </bottom>
      <diagonal/>
    </border>
    <border>
      <left style="thin">
        <color theme="6"/>
      </left>
      <right/>
      <top style="thin">
        <color theme="6"/>
      </top>
      <bottom/>
      <diagonal/>
    </border>
    <border>
      <left/>
      <right style="thin">
        <color theme="6"/>
      </right>
      <top style="thin">
        <color theme="6"/>
      </top>
      <bottom/>
      <diagonal/>
    </border>
    <border>
      <left style="thin">
        <color theme="6"/>
      </left>
      <right/>
      <top/>
      <bottom style="thin">
        <color theme="6"/>
      </bottom>
      <diagonal/>
    </border>
    <border>
      <left/>
      <right style="thin">
        <color theme="6"/>
      </right>
      <top/>
      <bottom style="thin">
        <color theme="6"/>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546">
    <xf numFmtId="0" fontId="0" fillId="0" borderId="0" xfId="0"/>
    <xf numFmtId="0" fontId="5" fillId="3" borderId="0" xfId="0" applyFont="1" applyFill="1" applyBorder="1" applyAlignment="1">
      <alignment vertical="center"/>
    </xf>
    <xf numFmtId="0" fontId="5" fillId="3" borderId="6" xfId="0" applyFont="1" applyFill="1" applyBorder="1" applyAlignment="1">
      <alignment horizontal="center" vertical="center"/>
    </xf>
    <xf numFmtId="0" fontId="1" fillId="4" borderId="11" xfId="0" applyFont="1" applyFill="1" applyBorder="1" applyAlignment="1">
      <alignment horizontal="left" vertical="center"/>
    </xf>
    <xf numFmtId="0" fontId="3" fillId="4" borderId="15" xfId="0" applyFont="1" applyFill="1" applyBorder="1" applyAlignment="1">
      <alignment horizontal="center"/>
    </xf>
    <xf numFmtId="0" fontId="4" fillId="5" borderId="17" xfId="0" applyFont="1" applyFill="1" applyBorder="1" applyAlignment="1">
      <alignment horizontal="right"/>
    </xf>
    <xf numFmtId="0" fontId="4" fillId="5" borderId="5" xfId="0" applyFont="1" applyFill="1" applyBorder="1" applyAlignment="1">
      <alignment horizontal="right"/>
    </xf>
    <xf numFmtId="0" fontId="4" fillId="5" borderId="5" xfId="0" applyFont="1" applyFill="1" applyBorder="1" applyAlignment="1">
      <alignment horizontal="right" vertical="center"/>
    </xf>
    <xf numFmtId="0" fontId="5" fillId="3" borderId="0" xfId="0" applyFont="1" applyFill="1" applyBorder="1" applyAlignment="1">
      <alignment horizontal="right" vertical="center"/>
    </xf>
    <xf numFmtId="0" fontId="4" fillId="2" borderId="0" xfId="0" applyFont="1" applyFill="1" applyBorder="1" applyAlignment="1">
      <alignment horizontal="left"/>
    </xf>
    <xf numFmtId="0" fontId="0" fillId="2" borderId="0" xfId="0" applyFont="1" applyFill="1"/>
    <xf numFmtId="164" fontId="4" fillId="6" borderId="18" xfId="0" applyNumberFormat="1" applyFont="1" applyFill="1" applyBorder="1" applyAlignment="1">
      <alignment horizontal="center"/>
    </xf>
    <xf numFmtId="164" fontId="4" fillId="5" borderId="28" xfId="0" applyNumberFormat="1" applyFont="1" applyFill="1" applyBorder="1" applyAlignment="1">
      <alignment horizontal="center"/>
    </xf>
    <xf numFmtId="164" fontId="4" fillId="5" borderId="18" xfId="0" applyNumberFormat="1" applyFont="1" applyFill="1" applyBorder="1" applyAlignment="1">
      <alignment horizontal="center"/>
    </xf>
    <xf numFmtId="1" fontId="4" fillId="6" borderId="18" xfId="0" applyNumberFormat="1" applyFont="1" applyFill="1" applyBorder="1" applyAlignment="1">
      <alignment horizontal="center"/>
    </xf>
    <xf numFmtId="1" fontId="4" fillId="5" borderId="28" xfId="0" applyNumberFormat="1" applyFont="1" applyFill="1" applyBorder="1" applyAlignment="1">
      <alignment horizontal="center"/>
    </xf>
    <xf numFmtId="1" fontId="4" fillId="5" borderId="18" xfId="0" applyNumberFormat="1" applyFont="1" applyFill="1" applyBorder="1" applyAlignment="1">
      <alignment horizontal="center"/>
    </xf>
    <xf numFmtId="1" fontId="4" fillId="6" borderId="24" xfId="0" applyNumberFormat="1" applyFont="1" applyFill="1" applyBorder="1" applyAlignment="1">
      <alignment horizontal="center"/>
    </xf>
    <xf numFmtId="1" fontId="4" fillId="5" borderId="32" xfId="0" applyNumberFormat="1" applyFont="1" applyFill="1" applyBorder="1" applyAlignment="1">
      <alignment horizontal="center"/>
    </xf>
    <xf numFmtId="1" fontId="4" fillId="6" borderId="18" xfId="0" applyNumberFormat="1" applyFont="1" applyFill="1" applyBorder="1" applyAlignment="1">
      <alignment horizontal="center" vertical="center"/>
    </xf>
    <xf numFmtId="1" fontId="4" fillId="5" borderId="19" xfId="0" applyNumberFormat="1" applyFont="1" applyFill="1" applyBorder="1" applyAlignment="1">
      <alignment horizontal="center" vertical="center"/>
    </xf>
    <xf numFmtId="0" fontId="4" fillId="5" borderId="0" xfId="0" applyFont="1" applyFill="1" applyBorder="1" applyAlignment="1">
      <alignment horizontal="right" vertical="center"/>
    </xf>
    <xf numFmtId="0" fontId="4" fillId="5" borderId="5" xfId="0" applyFont="1" applyFill="1" applyBorder="1" applyAlignment="1">
      <alignment horizontal="center" vertical="center"/>
    </xf>
    <xf numFmtId="1" fontId="4" fillId="7" borderId="18" xfId="0" applyNumberFormat="1" applyFont="1" applyFill="1" applyBorder="1" applyAlignment="1">
      <alignment horizontal="center"/>
    </xf>
    <xf numFmtId="1" fontId="4" fillId="5" borderId="19" xfId="0" applyNumberFormat="1" applyFont="1" applyFill="1" applyBorder="1" applyAlignment="1">
      <alignment horizontal="center"/>
    </xf>
    <xf numFmtId="0" fontId="4" fillId="5" borderId="23" xfId="0" applyFont="1" applyFill="1" applyBorder="1" applyAlignment="1">
      <alignment horizontal="right"/>
    </xf>
    <xf numFmtId="0" fontId="0" fillId="2" borderId="0" xfId="0" applyFont="1" applyFill="1" applyAlignment="1">
      <alignment horizontal="center"/>
    </xf>
    <xf numFmtId="0" fontId="4" fillId="2" borderId="0" xfId="0" applyFont="1" applyFill="1" applyAlignment="1">
      <alignment horizontal="left"/>
    </xf>
    <xf numFmtId="0" fontId="6" fillId="3" borderId="1" xfId="0" applyFont="1" applyFill="1" applyBorder="1" applyAlignment="1">
      <alignment vertical="center"/>
    </xf>
    <xf numFmtId="0" fontId="7" fillId="3" borderId="2" xfId="0" applyFont="1" applyFill="1" applyBorder="1" applyAlignment="1">
      <alignment vertical="center"/>
    </xf>
    <xf numFmtId="0" fontId="0" fillId="3" borderId="2" xfId="0" applyFont="1" applyFill="1" applyBorder="1" applyAlignment="1">
      <alignment vertical="center"/>
    </xf>
    <xf numFmtId="0" fontId="0" fillId="3" borderId="3" xfId="0" applyFont="1" applyFill="1" applyBorder="1" applyAlignment="1">
      <alignment vertical="center"/>
    </xf>
    <xf numFmtId="0" fontId="0" fillId="2" borderId="0" xfId="0" applyFont="1" applyFill="1" applyBorder="1"/>
    <xf numFmtId="0" fontId="0" fillId="3" borderId="4" xfId="0" applyFont="1" applyFill="1" applyBorder="1" applyAlignment="1">
      <alignment horizontal="left" vertical="center" indent="2"/>
    </xf>
    <xf numFmtId="0" fontId="0" fillId="3" borderId="0" xfId="0" applyFont="1" applyFill="1" applyBorder="1" applyAlignment="1">
      <alignment horizontal="left" vertical="center" indent="2"/>
    </xf>
    <xf numFmtId="0" fontId="0" fillId="3" borderId="0" xfId="0" applyFont="1" applyFill="1" applyBorder="1" applyAlignment="1">
      <alignment vertical="center"/>
    </xf>
    <xf numFmtId="164" fontId="0" fillId="3" borderId="0" xfId="0" applyNumberFormat="1" applyFont="1" applyFill="1" applyBorder="1" applyAlignment="1">
      <alignment vertical="center"/>
    </xf>
    <xf numFmtId="0" fontId="0" fillId="3" borderId="5" xfId="0" applyFont="1" applyFill="1" applyBorder="1" applyAlignment="1">
      <alignment vertical="center"/>
    </xf>
    <xf numFmtId="0" fontId="0" fillId="3" borderId="4" xfId="0" applyFont="1" applyFill="1" applyBorder="1" applyAlignment="1">
      <alignment horizontal="left" vertical="center" indent="15"/>
    </xf>
    <xf numFmtId="0" fontId="0" fillId="3" borderId="1" xfId="0" applyFont="1" applyFill="1" applyBorder="1" applyAlignment="1">
      <alignment vertical="center" wrapText="1"/>
    </xf>
    <xf numFmtId="0" fontId="2" fillId="3" borderId="2" xfId="0" applyFont="1" applyFill="1" applyBorder="1" applyAlignment="1">
      <alignment vertical="center" wrapText="1"/>
    </xf>
    <xf numFmtId="0" fontId="2" fillId="3" borderId="2" xfId="0" applyFont="1" applyFill="1" applyBorder="1" applyAlignment="1">
      <alignment horizontal="left" vertical="center"/>
    </xf>
    <xf numFmtId="0" fontId="0" fillId="3" borderId="2" xfId="0" applyFont="1" applyFill="1" applyBorder="1" applyAlignment="1">
      <alignment horizontal="left" vertical="center"/>
    </xf>
    <xf numFmtId="0" fontId="0" fillId="3" borderId="18" xfId="0" applyFont="1" applyFill="1" applyBorder="1" applyAlignment="1">
      <alignment horizontal="left" vertical="center"/>
    </xf>
    <xf numFmtId="0" fontId="0" fillId="2" borderId="4" xfId="0" applyFont="1" applyFill="1" applyBorder="1"/>
    <xf numFmtId="0" fontId="0" fillId="3" borderId="4" xfId="0" applyFont="1" applyFill="1" applyBorder="1" applyAlignment="1">
      <alignment vertical="center"/>
    </xf>
    <xf numFmtId="0" fontId="0" fillId="3" borderId="0" xfId="0" applyFont="1" applyFill="1" applyBorder="1" applyAlignment="1">
      <alignment horizontal="right" vertical="center"/>
    </xf>
    <xf numFmtId="0" fontId="0" fillId="3" borderId="30" xfId="0" applyFont="1" applyFill="1" applyBorder="1" applyAlignment="1">
      <alignment horizontal="center" vertical="center"/>
    </xf>
    <xf numFmtId="0" fontId="0" fillId="3" borderId="0" xfId="0" applyFont="1" applyFill="1" applyBorder="1" applyAlignment="1">
      <alignment vertical="center" wrapText="1"/>
    </xf>
    <xf numFmtId="0" fontId="0" fillId="3" borderId="18" xfId="0" applyFont="1" applyFill="1" applyBorder="1" applyAlignment="1">
      <alignment vertical="center" wrapText="1"/>
    </xf>
    <xf numFmtId="0" fontId="0" fillId="3" borderId="4" xfId="0" applyFont="1" applyFill="1" applyBorder="1" applyAlignment="1">
      <alignment horizontal="left" vertical="center"/>
    </xf>
    <xf numFmtId="0" fontId="0" fillId="3" borderId="7" xfId="0" applyFont="1" applyFill="1" applyBorder="1" applyAlignment="1">
      <alignment horizontal="left" vertical="center"/>
    </xf>
    <xf numFmtId="0" fontId="0" fillId="3" borderId="8" xfId="0" applyFont="1" applyFill="1" applyBorder="1" applyAlignment="1">
      <alignment vertical="center"/>
    </xf>
    <xf numFmtId="0" fontId="0" fillId="3" borderId="8" xfId="0" applyFont="1" applyFill="1" applyBorder="1" applyAlignment="1">
      <alignment horizontal="right" vertical="center" wrapText="1"/>
    </xf>
    <xf numFmtId="0" fontId="0" fillId="3" borderId="18" xfId="0" applyFont="1" applyFill="1" applyBorder="1" applyAlignment="1">
      <alignment horizontal="center" vertical="center"/>
    </xf>
    <xf numFmtId="0" fontId="0" fillId="3" borderId="0" xfId="0" applyFont="1" applyFill="1" applyBorder="1" applyAlignment="1">
      <alignment horizontal="left" vertical="center"/>
    </xf>
    <xf numFmtId="0" fontId="0" fillId="3" borderId="0" xfId="0" applyFont="1" applyFill="1" applyBorder="1" applyAlignment="1">
      <alignment horizontal="right" vertical="center" wrapText="1"/>
    </xf>
    <xf numFmtId="0" fontId="0" fillId="3" borderId="5" xfId="0" applyFont="1" applyFill="1" applyBorder="1" applyAlignment="1">
      <alignment horizontal="center" vertical="center"/>
    </xf>
    <xf numFmtId="0" fontId="3" fillId="4" borderId="10" xfId="0" applyFont="1" applyFill="1" applyBorder="1" applyAlignment="1">
      <alignment horizontal="left" vertical="center"/>
    </xf>
    <xf numFmtId="0" fontId="3" fillId="4" borderId="11" xfId="0" applyFont="1" applyFill="1" applyBorder="1" applyAlignment="1">
      <alignment horizontal="left" vertical="center"/>
    </xf>
    <xf numFmtId="0" fontId="3" fillId="4" borderId="13" xfId="0" applyFont="1" applyFill="1" applyBorder="1" applyAlignment="1">
      <alignment horizontal="left" vertical="center"/>
    </xf>
    <xf numFmtId="0" fontId="3" fillId="4" borderId="10" xfId="0" applyFont="1" applyFill="1" applyBorder="1"/>
    <xf numFmtId="0" fontId="0" fillId="4" borderId="11" xfId="0" applyFont="1" applyFill="1" applyBorder="1"/>
    <xf numFmtId="0" fontId="0" fillId="4" borderId="13" xfId="0" applyFont="1" applyFill="1" applyBorder="1"/>
    <xf numFmtId="0" fontId="0" fillId="3" borderId="7" xfId="0" applyFont="1" applyFill="1" applyBorder="1" applyAlignment="1">
      <alignment vertical="center"/>
    </xf>
    <xf numFmtId="0" fontId="0" fillId="3" borderId="9" xfId="0" applyFont="1" applyFill="1" applyBorder="1" applyAlignment="1">
      <alignment vertical="center"/>
    </xf>
    <xf numFmtId="0" fontId="3" fillId="4" borderId="17" xfId="0" applyFont="1" applyFill="1" applyBorder="1" applyAlignment="1">
      <alignment horizontal="left" vertical="center"/>
    </xf>
    <xf numFmtId="0" fontId="3" fillId="4" borderId="0" xfId="0" applyFont="1" applyFill="1" applyBorder="1" applyAlignment="1">
      <alignment horizontal="left" vertical="center"/>
    </xf>
    <xf numFmtId="0" fontId="3" fillId="4" borderId="19" xfId="0" applyFont="1" applyFill="1" applyBorder="1" applyAlignment="1">
      <alignment horizontal="left" vertical="center"/>
    </xf>
    <xf numFmtId="0" fontId="0" fillId="4" borderId="17" xfId="0" applyFont="1" applyFill="1" applyBorder="1"/>
    <xf numFmtId="0" fontId="0" fillId="4" borderId="0" xfId="0" applyFont="1" applyFill="1" applyBorder="1"/>
    <xf numFmtId="0" fontId="0" fillId="4" borderId="19" xfId="0" applyFont="1" applyFill="1" applyBorder="1"/>
    <xf numFmtId="0" fontId="0" fillId="2" borderId="0" xfId="0" applyFont="1" applyFill="1" applyBorder="1" applyAlignment="1">
      <alignment horizontal="center" vertical="center"/>
    </xf>
    <xf numFmtId="2" fontId="0" fillId="2" borderId="0" xfId="0" applyNumberFormat="1" applyFont="1" applyFill="1" applyBorder="1" applyAlignment="1">
      <alignment horizontal="center" vertical="center"/>
    </xf>
    <xf numFmtId="0" fontId="0" fillId="4" borderId="22" xfId="0" applyFont="1" applyFill="1" applyBorder="1"/>
    <xf numFmtId="0" fontId="0" fillId="4" borderId="31" xfId="0" applyFont="1" applyFill="1" applyBorder="1"/>
    <xf numFmtId="0" fontId="0" fillId="4" borderId="25" xfId="0" applyFont="1" applyFill="1" applyBorder="1"/>
    <xf numFmtId="0" fontId="1" fillId="4" borderId="26" xfId="0" applyFont="1" applyFill="1" applyBorder="1" applyAlignment="1">
      <alignment horizontal="center" vertical="center"/>
    </xf>
    <xf numFmtId="0" fontId="1" fillId="4" borderId="34" xfId="0" applyFont="1" applyFill="1" applyBorder="1" applyAlignment="1">
      <alignment horizontal="center" vertical="center"/>
    </xf>
    <xf numFmtId="0" fontId="3" fillId="4" borderId="35"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36" xfId="0" applyFont="1" applyFill="1" applyBorder="1" applyAlignment="1">
      <alignment horizontal="center" vertical="center" wrapText="1"/>
    </xf>
    <xf numFmtId="0" fontId="3" fillId="4" borderId="27"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1" fillId="4" borderId="14" xfId="0" applyFont="1" applyFill="1" applyBorder="1" applyAlignment="1">
      <alignment horizontal="right"/>
    </xf>
    <xf numFmtId="0" fontId="1" fillId="4" borderId="2" xfId="0" applyFont="1" applyFill="1" applyBorder="1" applyAlignment="1">
      <alignment horizontal="left"/>
    </xf>
    <xf numFmtId="0" fontId="3" fillId="8" borderId="3" xfId="0" applyFont="1" applyFill="1" applyBorder="1" applyAlignment="1">
      <alignment horizontal="left"/>
    </xf>
    <xf numFmtId="0" fontId="3" fillId="4" borderId="37" xfId="0" applyFont="1" applyFill="1" applyBorder="1" applyAlignment="1">
      <alignment horizontal="center"/>
    </xf>
    <xf numFmtId="0" fontId="3" fillId="4" borderId="38" xfId="0" applyFont="1" applyFill="1" applyBorder="1" applyAlignment="1">
      <alignment horizontal="center"/>
    </xf>
    <xf numFmtId="0" fontId="3" fillId="4" borderId="8" xfId="0" applyFont="1" applyFill="1" applyBorder="1" applyAlignment="1">
      <alignment horizontal="center"/>
    </xf>
    <xf numFmtId="0" fontId="3" fillId="4" borderId="21" xfId="0" applyFont="1" applyFill="1" applyBorder="1" applyAlignment="1">
      <alignment horizontal="center"/>
    </xf>
    <xf numFmtId="0" fontId="4" fillId="5" borderId="0" xfId="0" applyFont="1" applyFill="1" applyBorder="1" applyAlignment="1">
      <alignment horizontal="right"/>
    </xf>
    <xf numFmtId="0" fontId="4" fillId="5" borderId="5" xfId="0" applyFont="1" applyFill="1" applyBorder="1" applyAlignment="1">
      <alignment horizontal="center"/>
    </xf>
    <xf numFmtId="1" fontId="4" fillId="6" borderId="28" xfId="0" applyNumberFormat="1" applyFont="1" applyFill="1" applyBorder="1" applyAlignment="1">
      <alignment horizontal="center"/>
    </xf>
    <xf numFmtId="1" fontId="4" fillId="6" borderId="29" xfId="0" applyNumberFormat="1" applyFont="1" applyFill="1" applyBorder="1" applyAlignment="1">
      <alignment horizontal="center"/>
    </xf>
    <xf numFmtId="1" fontId="4" fillId="5" borderId="37" xfId="0" applyNumberFormat="1" applyFont="1" applyFill="1" applyBorder="1" applyAlignment="1">
      <alignment horizontal="center"/>
    </xf>
    <xf numFmtId="1" fontId="4" fillId="5" borderId="0" xfId="0" applyNumberFormat="1" applyFont="1" applyFill="1" applyBorder="1" applyAlignment="1">
      <alignment horizontal="center"/>
    </xf>
    <xf numFmtId="1" fontId="4" fillId="7" borderId="28" xfId="0" applyNumberFormat="1" applyFont="1" applyFill="1" applyBorder="1" applyAlignment="1">
      <alignment horizontal="center"/>
    </xf>
    <xf numFmtId="1" fontId="4" fillId="7" borderId="5" xfId="0" applyNumberFormat="1" applyFont="1" applyFill="1" applyBorder="1" applyAlignment="1">
      <alignment horizontal="center"/>
    </xf>
    <xf numFmtId="1" fontId="4" fillId="7" borderId="29" xfId="0" applyNumberFormat="1" applyFont="1" applyFill="1" applyBorder="1" applyAlignment="1">
      <alignment horizontal="center"/>
    </xf>
    <xf numFmtId="1" fontId="4" fillId="5" borderId="17" xfId="0" applyNumberFormat="1" applyFont="1" applyFill="1" applyBorder="1" applyAlignment="1">
      <alignment horizontal="right"/>
    </xf>
    <xf numFmtId="1" fontId="4" fillId="5" borderId="17" xfId="0" applyNumberFormat="1" applyFont="1" applyFill="1" applyBorder="1" applyAlignment="1">
      <alignment horizontal="right" vertical="center"/>
    </xf>
    <xf numFmtId="1" fontId="4" fillId="6" borderId="28" xfId="0" applyNumberFormat="1" applyFont="1" applyFill="1" applyBorder="1" applyAlignment="1">
      <alignment horizontal="center" vertical="center"/>
    </xf>
    <xf numFmtId="1" fontId="4" fillId="6" borderId="29" xfId="0" applyNumberFormat="1" applyFont="1" applyFill="1" applyBorder="1" applyAlignment="1">
      <alignment horizontal="center" vertical="center"/>
    </xf>
    <xf numFmtId="1" fontId="4" fillId="5" borderId="28" xfId="0" applyNumberFormat="1" applyFont="1" applyFill="1" applyBorder="1" applyAlignment="1">
      <alignment horizontal="center" vertical="center"/>
    </xf>
    <xf numFmtId="1" fontId="4" fillId="5" borderId="0" xfId="0" applyNumberFormat="1" applyFont="1" applyFill="1" applyBorder="1" applyAlignment="1">
      <alignment horizontal="center" vertical="center"/>
    </xf>
    <xf numFmtId="1" fontId="4" fillId="7" borderId="28" xfId="0" applyNumberFormat="1" applyFont="1" applyFill="1" applyBorder="1" applyAlignment="1">
      <alignment horizontal="center" vertical="center"/>
    </xf>
    <xf numFmtId="1" fontId="4" fillId="7" borderId="18" xfId="0" applyNumberFormat="1" applyFont="1" applyFill="1" applyBorder="1" applyAlignment="1">
      <alignment horizontal="center" vertical="center"/>
    </xf>
    <xf numFmtId="1" fontId="4" fillId="7" borderId="5" xfId="0" applyNumberFormat="1" applyFont="1" applyFill="1" applyBorder="1" applyAlignment="1">
      <alignment horizontal="center" vertical="center"/>
    </xf>
    <xf numFmtId="1" fontId="4" fillId="7" borderId="29" xfId="0" applyNumberFormat="1" applyFont="1" applyFill="1" applyBorder="1" applyAlignment="1">
      <alignment horizontal="center" vertical="center"/>
    </xf>
    <xf numFmtId="0" fontId="4" fillId="5" borderId="22" xfId="0" applyFont="1" applyFill="1" applyBorder="1" applyAlignment="1">
      <alignment horizontal="right"/>
    </xf>
    <xf numFmtId="0" fontId="4" fillId="5" borderId="31" xfId="0" applyFont="1" applyFill="1" applyBorder="1" applyAlignment="1">
      <alignment horizontal="right"/>
    </xf>
    <xf numFmtId="0" fontId="4" fillId="5" borderId="23" xfId="0" applyFont="1" applyFill="1" applyBorder="1" applyAlignment="1">
      <alignment horizontal="center"/>
    </xf>
    <xf numFmtId="1" fontId="4" fillId="6" borderId="32" xfId="0" applyNumberFormat="1" applyFont="1" applyFill="1" applyBorder="1" applyAlignment="1">
      <alignment horizontal="center"/>
    </xf>
    <xf numFmtId="1" fontId="4" fillId="6" borderId="33" xfId="0" applyNumberFormat="1" applyFont="1" applyFill="1" applyBorder="1" applyAlignment="1">
      <alignment horizontal="center"/>
    </xf>
    <xf numFmtId="1" fontId="4" fillId="5" borderId="31" xfId="0" applyNumberFormat="1" applyFont="1" applyFill="1" applyBorder="1" applyAlignment="1">
      <alignment horizontal="center"/>
    </xf>
    <xf numFmtId="1" fontId="4" fillId="5" borderId="25" xfId="0" applyNumberFormat="1" applyFont="1" applyFill="1" applyBorder="1" applyAlignment="1">
      <alignment horizontal="center"/>
    </xf>
    <xf numFmtId="1" fontId="4" fillId="7" borderId="32" xfId="0" applyNumberFormat="1" applyFont="1" applyFill="1" applyBorder="1" applyAlignment="1">
      <alignment horizontal="center"/>
    </xf>
    <xf numFmtId="1" fontId="4" fillId="7" borderId="24" xfId="0" applyNumberFormat="1" applyFont="1" applyFill="1" applyBorder="1" applyAlignment="1">
      <alignment horizontal="center"/>
    </xf>
    <xf numFmtId="1" fontId="4" fillId="7" borderId="23" xfId="0" applyNumberFormat="1" applyFont="1" applyFill="1" applyBorder="1" applyAlignment="1">
      <alignment horizontal="center"/>
    </xf>
    <xf numFmtId="1" fontId="4" fillId="7" borderId="33" xfId="0" applyNumberFormat="1" applyFont="1" applyFill="1" applyBorder="1" applyAlignment="1">
      <alignment horizontal="center"/>
    </xf>
    <xf numFmtId="0" fontId="3" fillId="4" borderId="11"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3" xfId="0" applyFont="1" applyFill="1" applyBorder="1" applyAlignment="1">
      <alignment horizontal="center"/>
    </xf>
    <xf numFmtId="164" fontId="4" fillId="6" borderId="28" xfId="0" applyNumberFormat="1" applyFont="1" applyFill="1" applyBorder="1" applyAlignment="1">
      <alignment horizontal="center"/>
    </xf>
    <xf numFmtId="164" fontId="4" fillId="6" borderId="29" xfId="0" applyNumberFormat="1" applyFont="1" applyFill="1" applyBorder="1" applyAlignment="1">
      <alignment horizontal="center"/>
    </xf>
    <xf numFmtId="164" fontId="4" fillId="5" borderId="0" xfId="0" applyNumberFormat="1" applyFont="1" applyFill="1" applyBorder="1" applyAlignment="1">
      <alignment horizontal="center"/>
    </xf>
    <xf numFmtId="164" fontId="4" fillId="7" borderId="28" xfId="0" applyNumberFormat="1" applyFont="1" applyFill="1" applyBorder="1" applyAlignment="1">
      <alignment horizontal="center"/>
    </xf>
    <xf numFmtId="164" fontId="4" fillId="7" borderId="18" xfId="0" applyNumberFormat="1" applyFont="1" applyFill="1" applyBorder="1" applyAlignment="1">
      <alignment horizontal="center"/>
    </xf>
    <xf numFmtId="164" fontId="4" fillId="7" borderId="5" xfId="0" applyNumberFormat="1" applyFont="1" applyFill="1" applyBorder="1" applyAlignment="1">
      <alignment horizontal="center"/>
    </xf>
    <xf numFmtId="164" fontId="4" fillId="7" borderId="29" xfId="0" applyNumberFormat="1" applyFont="1" applyFill="1" applyBorder="1" applyAlignment="1">
      <alignment horizontal="center"/>
    </xf>
    <xf numFmtId="164" fontId="4" fillId="6" borderId="28" xfId="0" applyNumberFormat="1" applyFont="1" applyFill="1" applyBorder="1" applyAlignment="1">
      <alignment horizontal="center" vertical="center"/>
    </xf>
    <xf numFmtId="164" fontId="4" fillId="6" borderId="18" xfId="0" applyNumberFormat="1" applyFont="1" applyFill="1" applyBorder="1" applyAlignment="1">
      <alignment horizontal="center" vertical="center"/>
    </xf>
    <xf numFmtId="164" fontId="4" fillId="6" borderId="29" xfId="0" applyNumberFormat="1" applyFont="1" applyFill="1" applyBorder="1" applyAlignment="1">
      <alignment horizontal="center" vertical="center"/>
    </xf>
    <xf numFmtId="164" fontId="4" fillId="5" borderId="28" xfId="0" applyNumberFormat="1" applyFont="1" applyFill="1" applyBorder="1" applyAlignment="1">
      <alignment horizontal="center" vertical="center"/>
    </xf>
    <xf numFmtId="164" fontId="4" fillId="7" borderId="28" xfId="0" applyNumberFormat="1" applyFont="1" applyFill="1" applyBorder="1" applyAlignment="1">
      <alignment horizontal="center" vertical="center"/>
    </xf>
    <xf numFmtId="164" fontId="4" fillId="7" borderId="18" xfId="0" applyNumberFormat="1" applyFont="1" applyFill="1" applyBorder="1" applyAlignment="1">
      <alignment horizontal="center" vertical="center"/>
    </xf>
    <xf numFmtId="164" fontId="4" fillId="7" borderId="5" xfId="0" applyNumberFormat="1" applyFont="1" applyFill="1" applyBorder="1" applyAlignment="1">
      <alignment horizontal="center" vertical="center"/>
    </xf>
    <xf numFmtId="164" fontId="4" fillId="7" borderId="29" xfId="0" applyNumberFormat="1" applyFont="1" applyFill="1" applyBorder="1" applyAlignment="1">
      <alignment horizontal="center" vertical="center"/>
    </xf>
    <xf numFmtId="164" fontId="4" fillId="6" borderId="32" xfId="0" applyNumberFormat="1" applyFont="1" applyFill="1" applyBorder="1" applyAlignment="1">
      <alignment horizontal="center"/>
    </xf>
    <xf numFmtId="164" fontId="4" fillId="6" borderId="24" xfId="0" applyNumberFormat="1" applyFont="1" applyFill="1" applyBorder="1" applyAlignment="1">
      <alignment horizontal="center"/>
    </xf>
    <xf numFmtId="164" fontId="4" fillId="6" borderId="33" xfId="0" applyNumberFormat="1" applyFont="1" applyFill="1" applyBorder="1" applyAlignment="1">
      <alignment horizontal="center"/>
    </xf>
    <xf numFmtId="164" fontId="4" fillId="5" borderId="32" xfId="0" applyNumberFormat="1" applyFont="1" applyFill="1" applyBorder="1" applyAlignment="1">
      <alignment horizontal="center"/>
    </xf>
    <xf numFmtId="164" fontId="4" fillId="5" borderId="31" xfId="0" applyNumberFormat="1" applyFont="1" applyFill="1" applyBorder="1" applyAlignment="1">
      <alignment horizontal="center"/>
    </xf>
    <xf numFmtId="164" fontId="4" fillId="7" borderId="32" xfId="0" applyNumberFormat="1" applyFont="1" applyFill="1" applyBorder="1" applyAlignment="1">
      <alignment horizontal="center"/>
    </xf>
    <xf numFmtId="164" fontId="4" fillId="7" borderId="24" xfId="0" applyNumberFormat="1" applyFont="1" applyFill="1" applyBorder="1" applyAlignment="1">
      <alignment horizontal="center"/>
    </xf>
    <xf numFmtId="164" fontId="4" fillId="7" borderId="23" xfId="0" applyNumberFormat="1" applyFont="1" applyFill="1" applyBorder="1" applyAlignment="1">
      <alignment horizontal="center"/>
    </xf>
    <xf numFmtId="164" fontId="4" fillId="7" borderId="33" xfId="0" applyNumberFormat="1" applyFont="1" applyFill="1" applyBorder="1" applyAlignment="1">
      <alignment horizontal="center"/>
    </xf>
    <xf numFmtId="0" fontId="0" fillId="2" borderId="17" xfId="0" applyFont="1" applyFill="1" applyBorder="1"/>
    <xf numFmtId="0" fontId="0" fillId="2" borderId="19" xfId="0" applyFont="1" applyFill="1" applyBorder="1"/>
    <xf numFmtId="0" fontId="3" fillId="4" borderId="3" xfId="0" applyFont="1" applyFill="1" applyBorder="1" applyAlignment="1">
      <alignment horizontal="center" vertical="center" wrapText="1"/>
    </xf>
    <xf numFmtId="0" fontId="3" fillId="4" borderId="9" xfId="0" applyFont="1" applyFill="1" applyBorder="1" applyAlignment="1">
      <alignment horizontal="center"/>
    </xf>
    <xf numFmtId="1" fontId="4" fillId="5" borderId="15" xfId="0" applyNumberFormat="1" applyFont="1" applyFill="1" applyBorder="1" applyAlignment="1">
      <alignment horizontal="center"/>
    </xf>
    <xf numFmtId="1" fontId="4" fillId="5" borderId="5" xfId="0" applyNumberFormat="1" applyFont="1" applyFill="1" applyBorder="1" applyAlignment="1">
      <alignment horizontal="center"/>
    </xf>
    <xf numFmtId="0" fontId="4" fillId="7" borderId="5" xfId="0" applyFont="1" applyFill="1" applyBorder="1" applyAlignment="1">
      <alignment horizontal="right"/>
    </xf>
    <xf numFmtId="1" fontId="4" fillId="5" borderId="18" xfId="0" applyNumberFormat="1" applyFont="1" applyFill="1" applyBorder="1" applyAlignment="1">
      <alignment horizontal="center" vertical="center"/>
    </xf>
    <xf numFmtId="1" fontId="4" fillId="5" borderId="5" xfId="0" applyNumberFormat="1" applyFont="1" applyFill="1" applyBorder="1" applyAlignment="1">
      <alignment horizontal="center" vertical="center"/>
    </xf>
    <xf numFmtId="1" fontId="4" fillId="5" borderId="39" xfId="0" applyNumberFormat="1" applyFont="1" applyFill="1" applyBorder="1" applyAlignment="1">
      <alignment horizontal="center"/>
    </xf>
    <xf numFmtId="1" fontId="4" fillId="5" borderId="8" xfId="0" applyNumberFormat="1" applyFont="1" applyFill="1" applyBorder="1" applyAlignment="1">
      <alignment horizontal="center"/>
    </xf>
    <xf numFmtId="1" fontId="4" fillId="5" borderId="9" xfId="0" applyNumberFormat="1" applyFont="1" applyFill="1" applyBorder="1" applyAlignment="1">
      <alignment horizontal="center"/>
    </xf>
    <xf numFmtId="164" fontId="4" fillId="5" borderId="18" xfId="0" applyNumberFormat="1" applyFont="1" applyFill="1" applyBorder="1" applyAlignment="1">
      <alignment horizontal="center" vertical="center"/>
    </xf>
    <xf numFmtId="164" fontId="4" fillId="5" borderId="39" xfId="0" applyNumberFormat="1" applyFont="1" applyFill="1" applyBorder="1" applyAlignment="1">
      <alignment horizontal="center"/>
    </xf>
    <xf numFmtId="0" fontId="4" fillId="0" borderId="0" xfId="0" applyFont="1" applyFill="1" applyBorder="1" applyAlignment="1">
      <alignment horizontal="center"/>
    </xf>
    <xf numFmtId="0" fontId="4" fillId="0" borderId="0" xfId="0" applyFont="1" applyFill="1" applyBorder="1" applyAlignment="1">
      <alignment horizontal="center" vertical="center"/>
    </xf>
    <xf numFmtId="0" fontId="4" fillId="0" borderId="0" xfId="0" applyFont="1" applyFill="1" applyBorder="1" applyAlignment="1">
      <alignment horizontal="left" vertical="center"/>
    </xf>
    <xf numFmtId="0" fontId="4" fillId="0" borderId="0" xfId="0" applyFont="1" applyFill="1" applyBorder="1" applyAlignment="1">
      <alignment horizontal="right" vertical="center" wrapText="1"/>
    </xf>
    <xf numFmtId="0" fontId="4" fillId="0" borderId="0" xfId="0" applyFont="1" applyFill="1" applyBorder="1"/>
    <xf numFmtId="1" fontId="4" fillId="0" borderId="0" xfId="0" applyNumberFormat="1" applyFont="1" applyFill="1" applyBorder="1" applyAlignment="1">
      <alignment horizontal="center" vertical="center" wrapText="1"/>
    </xf>
    <xf numFmtId="2" fontId="4" fillId="0" borderId="0" xfId="0" applyNumberFormat="1" applyFont="1" applyFill="1" applyBorder="1" applyAlignment="1">
      <alignment horizontal="center"/>
    </xf>
    <xf numFmtId="2" fontId="4" fillId="0" borderId="0" xfId="0" applyNumberFormat="1" applyFont="1" applyFill="1" applyBorder="1"/>
    <xf numFmtId="0" fontId="4" fillId="9" borderId="0" xfId="0" applyFont="1" applyFill="1" applyBorder="1" applyAlignment="1">
      <alignment horizontal="right" vertical="center" wrapText="1"/>
    </xf>
    <xf numFmtId="0" fontId="2" fillId="0" borderId="0" xfId="0" applyFont="1" applyAlignment="1">
      <alignment horizontal="center"/>
    </xf>
    <xf numFmtId="0" fontId="0" fillId="0" borderId="0" xfId="0" applyAlignment="1">
      <alignment horizontal="right"/>
    </xf>
    <xf numFmtId="0" fontId="12" fillId="0" borderId="0" xfId="0" applyFont="1" applyFill="1" applyBorder="1" applyAlignment="1">
      <alignment horizontal="right" vertical="center" wrapText="1"/>
    </xf>
    <xf numFmtId="2" fontId="12" fillId="0" borderId="0" xfId="0" applyNumberFormat="1" applyFont="1" applyFill="1" applyBorder="1" applyAlignment="1">
      <alignment horizontal="center" vertical="center" wrapText="1"/>
    </xf>
    <xf numFmtId="0" fontId="0" fillId="0" borderId="0" xfId="0" applyAlignment="1">
      <alignment vertical="center"/>
    </xf>
    <xf numFmtId="0" fontId="4" fillId="0" borderId="0" xfId="0" applyFont="1" applyFill="1" applyAlignment="1">
      <alignment horizontal="center" vertical="center"/>
    </xf>
    <xf numFmtId="0" fontId="0" fillId="0" borderId="0" xfId="0" applyAlignment="1">
      <alignment vertical="center" wrapText="1"/>
    </xf>
    <xf numFmtId="0" fontId="4" fillId="10" borderId="0" xfId="0" applyFont="1" applyFill="1" applyBorder="1" applyAlignment="1">
      <alignment horizontal="right" vertical="center" wrapText="1"/>
    </xf>
    <xf numFmtId="0" fontId="12" fillId="0" borderId="0" xfId="0" applyFont="1" applyFill="1" applyBorder="1" applyAlignment="1">
      <alignment vertical="center" wrapText="1"/>
    </xf>
    <xf numFmtId="0" fontId="12" fillId="0" borderId="0" xfId="0" applyFont="1" applyFill="1" applyBorder="1" applyAlignment="1">
      <alignment horizontal="center" vertical="center" wrapText="1"/>
    </xf>
    <xf numFmtId="0" fontId="0" fillId="0" borderId="0" xfId="0" applyAlignment="1">
      <alignment horizontal="center" vertical="center"/>
    </xf>
    <xf numFmtId="0" fontId="0" fillId="2" borderId="0" xfId="0" applyFill="1" applyAlignment="1">
      <alignment horizontal="left"/>
    </xf>
    <xf numFmtId="0" fontId="0" fillId="2" borderId="0" xfId="0" applyFill="1"/>
    <xf numFmtId="0" fontId="0" fillId="2" borderId="0" xfId="0" applyFill="1" applyAlignment="1">
      <alignment horizontal="center"/>
    </xf>
    <xf numFmtId="0" fontId="15" fillId="2" borderId="0" xfId="0" applyFont="1" applyFill="1" applyAlignment="1">
      <alignment horizontal="left"/>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0" fillId="3" borderId="2" xfId="0" applyFill="1" applyBorder="1" applyAlignment="1">
      <alignment vertical="center"/>
    </xf>
    <xf numFmtId="0" fontId="6" fillId="3" borderId="4" xfId="0" applyFont="1" applyFill="1" applyBorder="1" applyAlignment="1">
      <alignment horizontal="left" vertical="center"/>
    </xf>
    <xf numFmtId="0" fontId="6" fillId="3" borderId="0" xfId="0" applyFont="1" applyFill="1" applyAlignment="1">
      <alignment horizontal="left" vertical="center"/>
    </xf>
    <xf numFmtId="0" fontId="0" fillId="3" borderId="0" xfId="0" applyFill="1" applyAlignment="1">
      <alignment vertical="center"/>
    </xf>
    <xf numFmtId="0" fontId="4" fillId="3" borderId="5" xfId="0" applyFont="1" applyFill="1" applyBorder="1" applyAlignment="1">
      <alignment vertical="center"/>
    </xf>
    <xf numFmtId="0" fontId="4" fillId="3" borderId="0" xfId="0" applyFont="1" applyFill="1" applyAlignment="1">
      <alignment vertical="center"/>
    </xf>
    <xf numFmtId="0" fontId="0" fillId="3" borderId="4" xfId="0" applyFill="1" applyBorder="1" applyAlignment="1">
      <alignment horizontal="left" vertical="center" indent="2"/>
    </xf>
    <xf numFmtId="0" fontId="0" fillId="3" borderId="0" xfId="0" applyFill="1" applyAlignment="1">
      <alignment horizontal="left" vertical="center" indent="2"/>
    </xf>
    <xf numFmtId="0" fontId="15" fillId="2" borderId="0" xfId="0" applyFont="1" applyFill="1" applyAlignment="1">
      <alignment horizontal="left" vertical="center"/>
    </xf>
    <xf numFmtId="0" fontId="0" fillId="3" borderId="4" xfId="0" applyFill="1" applyBorder="1" applyAlignment="1">
      <alignment horizontal="left" vertical="center"/>
    </xf>
    <xf numFmtId="0" fontId="0" fillId="3" borderId="0" xfId="0" applyFill="1" applyAlignment="1">
      <alignment horizontal="left" vertical="center"/>
    </xf>
    <xf numFmtId="0" fontId="5" fillId="3" borderId="0" xfId="0" applyFont="1" applyFill="1" applyAlignment="1">
      <alignment vertical="center"/>
    </xf>
    <xf numFmtId="0" fontId="5" fillId="3" borderId="0" xfId="0" applyFont="1" applyFill="1" applyAlignment="1">
      <alignment horizontal="righ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8" xfId="0" applyFill="1" applyBorder="1" applyAlignment="1">
      <alignment vertical="center"/>
    </xf>
    <xf numFmtId="0" fontId="1" fillId="4" borderId="26" xfId="0" applyFont="1" applyFill="1" applyBorder="1" applyAlignment="1">
      <alignment horizontal="left" vertical="center"/>
    </xf>
    <xf numFmtId="0" fontId="1" fillId="4" borderId="40" xfId="0" applyFont="1" applyFill="1" applyBorder="1" applyAlignment="1">
      <alignment horizontal="left" vertical="center"/>
    </xf>
    <xf numFmtId="0" fontId="1" fillId="8" borderId="40" xfId="0" applyFont="1" applyFill="1" applyBorder="1" applyAlignment="1">
      <alignment horizontal="left" vertical="center"/>
    </xf>
    <xf numFmtId="0" fontId="3" fillId="8" borderId="40" xfId="0" applyFont="1" applyFill="1" applyBorder="1" applyAlignment="1">
      <alignment horizontal="center"/>
    </xf>
    <xf numFmtId="0" fontId="17" fillId="4" borderId="27" xfId="0" applyFont="1" applyFill="1" applyBorder="1" applyAlignment="1">
      <alignment horizontal="center" vertical="center" wrapText="1"/>
    </xf>
    <xf numFmtId="0" fontId="18" fillId="2" borderId="0" xfId="0" applyFont="1" applyFill="1" applyAlignment="1">
      <alignment horizontal="left"/>
    </xf>
    <xf numFmtId="0" fontId="1" fillId="4" borderId="41" xfId="0" applyFont="1" applyFill="1" applyBorder="1" applyAlignment="1">
      <alignment horizontal="left"/>
    </xf>
    <xf numFmtId="0" fontId="1" fillId="4" borderId="42" xfId="0" applyFont="1" applyFill="1" applyBorder="1" applyAlignment="1">
      <alignment horizontal="left"/>
    </xf>
    <xf numFmtId="0" fontId="3" fillId="4" borderId="45" xfId="0" applyFont="1" applyFill="1" applyBorder="1" applyAlignment="1">
      <alignment horizontal="center"/>
    </xf>
    <xf numFmtId="0" fontId="4" fillId="5" borderId="17" xfId="0" applyFont="1" applyFill="1" applyBorder="1" applyAlignment="1">
      <alignment horizontal="left"/>
    </xf>
    <xf numFmtId="0" fontId="4" fillId="5" borderId="0" xfId="0" applyFont="1" applyFill="1" applyAlignment="1">
      <alignment horizontal="left"/>
    </xf>
    <xf numFmtId="0" fontId="4" fillId="6" borderId="18" xfId="0" applyFont="1" applyFill="1" applyBorder="1" applyAlignment="1">
      <alignment horizontal="center"/>
    </xf>
    <xf numFmtId="9" fontId="0" fillId="5" borderId="19" xfId="0" applyNumberFormat="1" applyFill="1" applyBorder="1" applyAlignment="1">
      <alignment horizontal="center"/>
    </xf>
    <xf numFmtId="0" fontId="4" fillId="5" borderId="29" xfId="0" applyFont="1" applyFill="1" applyBorder="1" applyAlignment="1">
      <alignment horizontal="center"/>
    </xf>
    <xf numFmtId="0" fontId="3" fillId="11" borderId="17" xfId="0" applyFont="1" applyFill="1" applyBorder="1" applyAlignment="1">
      <alignment horizontal="left"/>
    </xf>
    <xf numFmtId="0" fontId="3" fillId="11" borderId="0" xfId="0" applyFont="1" applyFill="1" applyAlignment="1">
      <alignment horizontal="left"/>
    </xf>
    <xf numFmtId="0" fontId="19" fillId="11" borderId="5" xfId="0" applyFont="1" applyFill="1" applyBorder="1" applyAlignment="1">
      <alignment horizontal="right"/>
    </xf>
    <xf numFmtId="0" fontId="3" fillId="11" borderId="18" xfId="0" applyFont="1" applyFill="1" applyBorder="1" applyAlignment="1">
      <alignment horizontal="center"/>
    </xf>
    <xf numFmtId="0" fontId="3" fillId="11" borderId="19" xfId="0" applyFont="1" applyFill="1" applyBorder="1" applyAlignment="1">
      <alignment horizontal="center"/>
    </xf>
    <xf numFmtId="0" fontId="4" fillId="5" borderId="19" xfId="0" applyFont="1" applyFill="1" applyBorder="1" applyAlignment="1">
      <alignment horizontal="center"/>
    </xf>
    <xf numFmtId="0" fontId="4" fillId="5" borderId="17" xfId="0" applyFont="1" applyFill="1" applyBorder="1" applyAlignment="1">
      <alignment horizontal="left" vertical="center"/>
    </xf>
    <xf numFmtId="0" fontId="4" fillId="5" borderId="0" xfId="0" applyFont="1" applyFill="1" applyAlignment="1">
      <alignment horizontal="left" vertical="center"/>
    </xf>
    <xf numFmtId="0" fontId="4" fillId="6" borderId="18" xfId="0" applyFont="1" applyFill="1" applyBorder="1" applyAlignment="1">
      <alignment horizontal="center" vertical="center"/>
    </xf>
    <xf numFmtId="0" fontId="4" fillId="5" borderId="19" xfId="0" applyFont="1" applyFill="1" applyBorder="1" applyAlignment="1">
      <alignment horizontal="center" vertical="center"/>
    </xf>
    <xf numFmtId="0" fontId="3" fillId="8" borderId="46" xfId="0" applyFont="1" applyFill="1" applyBorder="1" applyAlignment="1">
      <alignment horizontal="left"/>
    </xf>
    <xf numFmtId="0" fontId="3" fillId="8" borderId="47" xfId="0" applyFont="1" applyFill="1" applyBorder="1" applyAlignment="1">
      <alignment horizontal="left"/>
    </xf>
    <xf numFmtId="0" fontId="3" fillId="8" borderId="48" xfId="0" applyFont="1" applyFill="1" applyBorder="1" applyAlignment="1">
      <alignment horizontal="right"/>
    </xf>
    <xf numFmtId="0" fontId="3" fillId="8" borderId="30" xfId="0" applyFont="1" applyFill="1" applyBorder="1" applyAlignment="1">
      <alignment horizontal="center"/>
    </xf>
    <xf numFmtId="0" fontId="3" fillId="8" borderId="49" xfId="0" applyFont="1" applyFill="1" applyBorder="1" applyAlignment="1">
      <alignment horizontal="center"/>
    </xf>
    <xf numFmtId="1" fontId="4" fillId="2" borderId="0" xfId="0" applyNumberFormat="1" applyFont="1" applyFill="1" applyAlignment="1">
      <alignment horizontal="left" vertical="center"/>
    </xf>
    <xf numFmtId="0" fontId="20" fillId="2" borderId="52" xfId="0" applyFont="1" applyFill="1" applyBorder="1" applyAlignment="1">
      <alignment horizontal="center"/>
    </xf>
    <xf numFmtId="0" fontId="20" fillId="2" borderId="50" xfId="0" applyFont="1" applyFill="1" applyBorder="1"/>
    <xf numFmtId="0" fontId="20" fillId="2" borderId="51" xfId="0" applyFont="1" applyFill="1" applyBorder="1"/>
    <xf numFmtId="0" fontId="0" fillId="2" borderId="0" xfId="0" applyFill="1" applyAlignment="1">
      <alignment vertical="center"/>
    </xf>
    <xf numFmtId="0" fontId="4" fillId="5" borderId="14" xfId="0" applyFont="1" applyFill="1" applyBorder="1" applyAlignment="1">
      <alignment horizontal="left" vertical="center"/>
    </xf>
    <xf numFmtId="0" fontId="4" fillId="5" borderId="2" xfId="0" applyFont="1" applyFill="1" applyBorder="1" applyAlignment="1">
      <alignment horizontal="right" vertical="center"/>
    </xf>
    <xf numFmtId="0" fontId="4" fillId="5" borderId="3" xfId="0" applyFont="1" applyFill="1" applyBorder="1" applyAlignment="1">
      <alignment horizontal="center" vertical="center"/>
    </xf>
    <xf numFmtId="1" fontId="4" fillId="7" borderId="15" xfId="0" applyNumberFormat="1" applyFont="1" applyFill="1" applyBorder="1" applyAlignment="1">
      <alignment horizontal="center" vertical="center"/>
    </xf>
    <xf numFmtId="1" fontId="4" fillId="7" borderId="16" xfId="0" applyNumberFormat="1" applyFont="1" applyFill="1" applyBorder="1" applyAlignment="1">
      <alignment horizontal="center" vertical="center"/>
    </xf>
    <xf numFmtId="0" fontId="20" fillId="2" borderId="53" xfId="0" applyFont="1" applyFill="1" applyBorder="1" applyAlignment="1">
      <alignment horizontal="center"/>
    </xf>
    <xf numFmtId="0" fontId="3" fillId="11" borderId="15" xfId="0" applyFont="1" applyFill="1" applyBorder="1" applyAlignment="1">
      <alignment horizontal="center"/>
    </xf>
    <xf numFmtId="1" fontId="4" fillId="5" borderId="16" xfId="0" applyNumberFormat="1" applyFont="1" applyFill="1" applyBorder="1" applyAlignment="1">
      <alignment horizontal="center" vertical="center"/>
    </xf>
    <xf numFmtId="0" fontId="20" fillId="2" borderId="54" xfId="0" applyFont="1" applyFill="1" applyBorder="1" applyAlignment="1">
      <alignment horizontal="center"/>
    </xf>
    <xf numFmtId="0" fontId="20" fillId="2" borderId="55" xfId="0" applyFont="1" applyFill="1" applyBorder="1" applyAlignment="1">
      <alignment horizontal="center"/>
    </xf>
    <xf numFmtId="0" fontId="4" fillId="5" borderId="0" xfId="0" applyFont="1" applyFill="1" applyAlignment="1">
      <alignment horizontal="right" vertical="center"/>
    </xf>
    <xf numFmtId="0" fontId="4" fillId="5" borderId="20" xfId="0" applyFont="1" applyFill="1" applyBorder="1" applyAlignment="1">
      <alignment horizontal="left" vertical="center"/>
    </xf>
    <xf numFmtId="0" fontId="4" fillId="5" borderId="8" xfId="0" applyFont="1" applyFill="1" applyBorder="1" applyAlignment="1">
      <alignment horizontal="right" vertical="center"/>
    </xf>
    <xf numFmtId="0" fontId="4" fillId="5" borderId="9" xfId="0" applyFont="1" applyFill="1" applyBorder="1" applyAlignment="1">
      <alignment horizontal="center" vertical="center"/>
    </xf>
    <xf numFmtId="0" fontId="3" fillId="11" borderId="39" xfId="0" applyFont="1" applyFill="1" applyBorder="1" applyAlignment="1">
      <alignment horizontal="center"/>
    </xf>
    <xf numFmtId="1" fontId="4" fillId="5" borderId="21" xfId="0" applyNumberFormat="1" applyFont="1" applyFill="1" applyBorder="1" applyAlignment="1">
      <alignment horizontal="center" vertical="center"/>
    </xf>
    <xf numFmtId="0" fontId="20" fillId="2" borderId="53" xfId="0" applyFont="1" applyFill="1" applyBorder="1" applyAlignment="1">
      <alignment horizontal="center" vertical="center"/>
    </xf>
    <xf numFmtId="0" fontId="4" fillId="12" borderId="47" xfId="0" applyFont="1" applyFill="1" applyBorder="1" applyAlignment="1">
      <alignment horizontal="left" vertical="center"/>
    </xf>
    <xf numFmtId="0" fontId="4" fillId="12" borderId="47" xfId="0" applyFont="1" applyFill="1" applyBorder="1" applyAlignment="1">
      <alignment horizontal="right" vertical="center"/>
    </xf>
    <xf numFmtId="0" fontId="4" fillId="12" borderId="47" xfId="0" applyFont="1" applyFill="1" applyBorder="1" applyAlignment="1">
      <alignment horizontal="center" vertical="center"/>
    </xf>
    <xf numFmtId="0" fontId="3" fillId="12" borderId="47" xfId="0" applyFont="1" applyFill="1" applyBorder="1" applyAlignment="1">
      <alignment horizontal="center"/>
    </xf>
    <xf numFmtId="1" fontId="4" fillId="12" borderId="47" xfId="0" applyNumberFormat="1" applyFont="1" applyFill="1" applyBorder="1" applyAlignment="1">
      <alignment horizontal="center" vertical="center"/>
    </xf>
    <xf numFmtId="0" fontId="3" fillId="8" borderId="46" xfId="0" applyFont="1" applyFill="1" applyBorder="1" applyAlignment="1">
      <alignment horizontal="right"/>
    </xf>
    <xf numFmtId="0" fontId="4" fillId="2" borderId="17" xfId="0" applyFont="1" applyFill="1" applyBorder="1" applyAlignment="1">
      <alignment horizontal="left"/>
    </xf>
    <xf numFmtId="1" fontId="3" fillId="11" borderId="18" xfId="0" applyNumberFormat="1" applyFont="1" applyFill="1" applyBorder="1" applyAlignment="1">
      <alignment horizontal="center"/>
    </xf>
    <xf numFmtId="1" fontId="4" fillId="2" borderId="0" xfId="0" applyNumberFormat="1" applyFont="1" applyFill="1" applyAlignment="1">
      <alignment horizontal="left"/>
    </xf>
    <xf numFmtId="1" fontId="13" fillId="7" borderId="18" xfId="0" applyNumberFormat="1" applyFont="1" applyFill="1" applyBorder="1" applyAlignment="1">
      <alignment horizontal="center"/>
    </xf>
    <xf numFmtId="2" fontId="4" fillId="6" borderId="18" xfId="0" applyNumberFormat="1" applyFont="1" applyFill="1" applyBorder="1" applyAlignment="1">
      <alignment horizontal="center"/>
    </xf>
    <xf numFmtId="0" fontId="21" fillId="5" borderId="17" xfId="0" applyFont="1" applyFill="1" applyBorder="1" applyAlignment="1">
      <alignment horizontal="left"/>
    </xf>
    <xf numFmtId="0" fontId="21" fillId="5" borderId="0" xfId="0" applyFont="1" applyFill="1" applyAlignment="1">
      <alignment horizontal="left"/>
    </xf>
    <xf numFmtId="0" fontId="21" fillId="5" borderId="5" xfId="0" applyFont="1" applyFill="1" applyBorder="1" applyAlignment="1">
      <alignment horizontal="right"/>
    </xf>
    <xf numFmtId="0" fontId="21" fillId="5" borderId="19" xfId="0" applyFont="1" applyFill="1" applyBorder="1" applyAlignment="1">
      <alignment horizontal="center"/>
    </xf>
    <xf numFmtId="0" fontId="21" fillId="2" borderId="0" xfId="0" applyFont="1" applyFill="1" applyAlignment="1">
      <alignment horizontal="left"/>
    </xf>
    <xf numFmtId="0" fontId="21" fillId="2" borderId="0" xfId="0" applyFont="1" applyFill="1"/>
    <xf numFmtId="0" fontId="22" fillId="5" borderId="17" xfId="0" applyFont="1" applyFill="1" applyBorder="1"/>
    <xf numFmtId="0" fontId="22" fillId="5" borderId="0" xfId="0" applyFont="1" applyFill="1"/>
    <xf numFmtId="0" fontId="4" fillId="5" borderId="56" xfId="0" applyFont="1" applyFill="1" applyBorder="1" applyAlignment="1">
      <alignment horizontal="left"/>
    </xf>
    <xf numFmtId="0" fontId="4" fillId="5" borderId="57" xfId="0" applyFont="1" applyFill="1" applyBorder="1" applyAlignment="1">
      <alignment horizontal="left"/>
    </xf>
    <xf numFmtId="0" fontId="4" fillId="5" borderId="58" xfId="0" applyFont="1" applyFill="1" applyBorder="1" applyAlignment="1">
      <alignment horizontal="right"/>
    </xf>
    <xf numFmtId="1" fontId="4" fillId="6" borderId="59" xfId="0" applyNumberFormat="1" applyFont="1" applyFill="1" applyBorder="1" applyAlignment="1">
      <alignment horizontal="center"/>
    </xf>
    <xf numFmtId="0" fontId="4" fillId="5" borderId="60" xfId="0" applyFont="1" applyFill="1" applyBorder="1" applyAlignment="1">
      <alignment horizontal="center"/>
    </xf>
    <xf numFmtId="0" fontId="22" fillId="5" borderId="22" xfId="0" applyFont="1" applyFill="1" applyBorder="1"/>
    <xf numFmtId="0" fontId="22" fillId="5" borderId="31" xfId="0" applyFont="1" applyFill="1" applyBorder="1"/>
    <xf numFmtId="0" fontId="4" fillId="5" borderId="25" xfId="0" applyFont="1" applyFill="1" applyBorder="1" applyAlignment="1">
      <alignment horizontal="center"/>
    </xf>
    <xf numFmtId="164" fontId="21" fillId="6" borderId="18" xfId="0" applyNumberFormat="1" applyFont="1" applyFill="1" applyBorder="1" applyAlignment="1">
      <alignment horizontal="center"/>
    </xf>
    <xf numFmtId="1" fontId="0" fillId="2" borderId="0" xfId="0" applyNumberFormat="1" applyFill="1"/>
    <xf numFmtId="0" fontId="24" fillId="2" borderId="0" xfId="0" applyFont="1" applyFill="1" applyAlignment="1">
      <alignment horizontal="left"/>
    </xf>
    <xf numFmtId="0" fontId="3" fillId="13" borderId="30" xfId="0" applyFont="1" applyFill="1" applyBorder="1" applyAlignment="1">
      <alignment horizontal="right" vertical="center"/>
    </xf>
    <xf numFmtId="165" fontId="25" fillId="13" borderId="47" xfId="0" applyNumberFormat="1" applyFont="1" applyFill="1" applyBorder="1" applyAlignment="1">
      <alignment horizontal="center" vertical="center" wrapText="1"/>
    </xf>
    <xf numFmtId="0" fontId="3" fillId="14" borderId="18" xfId="0" applyFont="1" applyFill="1" applyBorder="1" applyAlignment="1">
      <alignment horizontal="right"/>
    </xf>
    <xf numFmtId="1" fontId="27" fillId="14" borderId="2" xfId="0" applyNumberFormat="1" applyFont="1" applyFill="1" applyBorder="1" applyAlignment="1">
      <alignment horizontal="center"/>
    </xf>
    <xf numFmtId="1" fontId="26" fillId="14" borderId="2" xfId="0" applyNumberFormat="1" applyFont="1" applyFill="1" applyBorder="1" applyAlignment="1">
      <alignment horizontal="center"/>
    </xf>
    <xf numFmtId="2" fontId="3" fillId="14" borderId="2" xfId="0" applyNumberFormat="1" applyFont="1" applyFill="1" applyBorder="1" applyAlignment="1">
      <alignment horizontal="center"/>
    </xf>
    <xf numFmtId="2" fontId="26" fillId="14" borderId="0" xfId="0" applyNumberFormat="1" applyFont="1" applyFill="1" applyAlignment="1" applyProtection="1">
      <alignment horizontal="center" vertical="center"/>
      <protection locked="0"/>
    </xf>
    <xf numFmtId="2" fontId="27" fillId="14" borderId="0" xfId="0" applyNumberFormat="1" applyFont="1" applyFill="1" applyAlignment="1">
      <alignment horizontal="center"/>
    </xf>
    <xf numFmtId="2" fontId="26" fillId="14" borderId="0" xfId="0" applyNumberFormat="1" applyFont="1" applyFill="1" applyAlignment="1">
      <alignment horizontal="center"/>
    </xf>
    <xf numFmtId="2" fontId="3" fillId="14" borderId="0" xfId="0" applyNumberFormat="1" applyFont="1" applyFill="1" applyAlignment="1">
      <alignment horizontal="center"/>
    </xf>
    <xf numFmtId="2" fontId="3" fillId="14" borderId="0" xfId="0" applyNumberFormat="1" applyFont="1" applyFill="1" applyAlignment="1" applyProtection="1">
      <alignment horizontal="center" vertical="center"/>
      <protection locked="0"/>
    </xf>
    <xf numFmtId="2" fontId="17" fillId="14" borderId="0" xfId="0" applyNumberFormat="1" applyFont="1" applyFill="1" applyAlignment="1">
      <alignment horizontal="center"/>
    </xf>
    <xf numFmtId="9" fontId="3" fillId="14" borderId="0" xfId="0" applyNumberFormat="1" applyFont="1" applyFill="1" applyAlignment="1" applyProtection="1">
      <alignment horizontal="center" vertical="center"/>
      <protection locked="0"/>
    </xf>
    <xf numFmtId="9" fontId="3" fillId="14" borderId="0" xfId="0" applyNumberFormat="1" applyFont="1" applyFill="1" applyAlignment="1">
      <alignment horizontal="center"/>
    </xf>
    <xf numFmtId="0" fontId="3" fillId="14" borderId="39" xfId="0" applyFont="1" applyFill="1" applyBorder="1" applyAlignment="1">
      <alignment horizontal="right"/>
    </xf>
    <xf numFmtId="9" fontId="3" fillId="14" borderId="8" xfId="0" applyNumberFormat="1" applyFont="1" applyFill="1" applyBorder="1" applyAlignment="1" applyProtection="1">
      <alignment horizontal="center" vertical="center"/>
      <protection locked="0"/>
    </xf>
    <xf numFmtId="9" fontId="3" fillId="14" borderId="8" xfId="0" applyNumberFormat="1" applyFont="1" applyFill="1" applyBorder="1" applyAlignment="1">
      <alignment horizontal="center"/>
    </xf>
    <xf numFmtId="10" fontId="3" fillId="14" borderId="8" xfId="0" applyNumberFormat="1" applyFont="1" applyFill="1" applyBorder="1" applyAlignment="1" applyProtection="1">
      <alignment horizontal="center" vertical="center"/>
      <protection locked="0"/>
    </xf>
    <xf numFmtId="10" fontId="3" fillId="14" borderId="8" xfId="0" applyNumberFormat="1" applyFont="1" applyFill="1" applyBorder="1" applyAlignment="1">
      <alignment horizontal="center"/>
    </xf>
    <xf numFmtId="0" fontId="3" fillId="8" borderId="43" xfId="0" applyFont="1" applyFill="1" applyBorder="1" applyAlignment="1">
      <alignment horizontal="right" wrapText="1"/>
    </xf>
    <xf numFmtId="0" fontId="3" fillId="8" borderId="43" xfId="0" applyFont="1" applyFill="1" applyBorder="1" applyAlignment="1">
      <alignment horizontal="center" wrapText="1"/>
    </xf>
    <xf numFmtId="0" fontId="4" fillId="7" borderId="18" xfId="0" applyFont="1" applyFill="1" applyBorder="1" applyAlignment="1">
      <alignment horizontal="center"/>
    </xf>
    <xf numFmtId="0" fontId="31" fillId="8" borderId="30" xfId="0" applyFont="1" applyFill="1" applyBorder="1" applyAlignment="1">
      <alignment horizontal="center"/>
    </xf>
    <xf numFmtId="1" fontId="20" fillId="11" borderId="18" xfId="0" applyNumberFormat="1" applyFont="1" applyFill="1" applyBorder="1" applyAlignment="1">
      <alignment horizontal="center"/>
    </xf>
    <xf numFmtId="1" fontId="20" fillId="2" borderId="54" xfId="0" applyNumberFormat="1" applyFont="1" applyFill="1" applyBorder="1" applyAlignment="1">
      <alignment horizontal="center"/>
    </xf>
    <xf numFmtId="1" fontId="20" fillId="2" borderId="55" xfId="0" applyNumberFormat="1" applyFont="1" applyFill="1" applyBorder="1" applyAlignment="1">
      <alignment horizontal="center"/>
    </xf>
    <xf numFmtId="0" fontId="20" fillId="11" borderId="18" xfId="0" applyFont="1" applyFill="1" applyBorder="1" applyAlignment="1">
      <alignment horizontal="center"/>
    </xf>
    <xf numFmtId="0" fontId="4" fillId="5" borderId="29" xfId="0" applyFont="1" applyFill="1" applyBorder="1" applyAlignment="1">
      <alignment horizontal="left"/>
    </xf>
    <xf numFmtId="1" fontId="20" fillId="2" borderId="53" xfId="0" applyNumberFormat="1" applyFont="1" applyFill="1" applyBorder="1" applyAlignment="1">
      <alignment horizontal="center" vertical="center"/>
    </xf>
    <xf numFmtId="0" fontId="3" fillId="8" borderId="34" xfId="0" applyFont="1" applyFill="1" applyBorder="1" applyAlignment="1">
      <alignment horizontal="center"/>
    </xf>
    <xf numFmtId="2" fontId="4" fillId="7" borderId="18" xfId="0" applyNumberFormat="1" applyFont="1" applyFill="1" applyBorder="1" applyAlignment="1">
      <alignment horizontal="center"/>
    </xf>
    <xf numFmtId="0" fontId="3" fillId="2" borderId="0" xfId="0" applyFont="1" applyFill="1"/>
    <xf numFmtId="0" fontId="3" fillId="2" borderId="0" xfId="0" applyFont="1" applyFill="1" applyAlignment="1">
      <alignment horizontal="center"/>
    </xf>
    <xf numFmtId="0" fontId="3" fillId="2" borderId="0" xfId="0" applyFont="1" applyFill="1" applyAlignment="1">
      <alignment horizontal="left"/>
    </xf>
    <xf numFmtId="0" fontId="32"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3" fillId="2" borderId="0" xfId="0" applyFont="1" applyFill="1" applyAlignment="1">
      <alignment horizontal="left" vertical="center"/>
    </xf>
    <xf numFmtId="0" fontId="4" fillId="3" borderId="4" xfId="0" applyFont="1" applyFill="1" applyBorder="1" applyAlignment="1">
      <alignment horizontal="left" vertical="center" indent="2"/>
    </xf>
    <xf numFmtId="0" fontId="4" fillId="3" borderId="4" xfId="0" applyFont="1" applyFill="1" applyBorder="1" applyAlignment="1">
      <alignment vertical="center"/>
    </xf>
    <xf numFmtId="0" fontId="4" fillId="3" borderId="7" xfId="0" applyFont="1" applyFill="1" applyBorder="1" applyAlignment="1">
      <alignment vertical="center"/>
    </xf>
    <xf numFmtId="0" fontId="4" fillId="3" borderId="8" xfId="0" applyFont="1" applyFill="1" applyBorder="1" applyAlignment="1">
      <alignment vertical="center"/>
    </xf>
    <xf numFmtId="0" fontId="4" fillId="3" borderId="9" xfId="0" applyFont="1" applyFill="1" applyBorder="1" applyAlignment="1">
      <alignment vertical="center"/>
    </xf>
    <xf numFmtId="0" fontId="1" fillId="4" borderId="10" xfId="0" applyFont="1" applyFill="1" applyBorder="1" applyAlignment="1">
      <alignment horizontal="left" vertical="center"/>
    </xf>
    <xf numFmtId="0" fontId="17" fillId="4" borderId="12" xfId="0" applyFont="1" applyFill="1" applyBorder="1" applyAlignment="1">
      <alignment horizontal="center" vertical="center" wrapText="1"/>
    </xf>
    <xf numFmtId="0" fontId="17" fillId="4" borderId="61" xfId="0" applyFont="1" applyFill="1" applyBorder="1" applyAlignment="1">
      <alignment horizontal="center" vertical="center" wrapText="1"/>
    </xf>
    <xf numFmtId="0" fontId="17" fillId="4" borderId="13" xfId="0" applyFont="1" applyFill="1" applyBorder="1" applyAlignment="1">
      <alignment horizontal="center" vertical="center" wrapText="1"/>
    </xf>
    <xf numFmtId="49" fontId="17" fillId="2" borderId="0" xfId="0" applyNumberFormat="1" applyFont="1" applyFill="1" applyAlignment="1">
      <alignment horizontal="center" vertical="center" wrapText="1"/>
    </xf>
    <xf numFmtId="0" fontId="1" fillId="4" borderId="14" xfId="0" applyFont="1" applyFill="1" applyBorder="1"/>
    <xf numFmtId="0" fontId="1" fillId="4" borderId="3" xfId="0" applyFont="1" applyFill="1" applyBorder="1"/>
    <xf numFmtId="0" fontId="3" fillId="4" borderId="1" xfId="0" applyFont="1" applyFill="1" applyBorder="1" applyAlignment="1">
      <alignment horizontal="center"/>
    </xf>
    <xf numFmtId="0" fontId="3" fillId="4" borderId="16" xfId="0" applyFont="1" applyFill="1" applyBorder="1" applyAlignment="1">
      <alignment horizontal="left"/>
    </xf>
    <xf numFmtId="0" fontId="4" fillId="7" borderId="0" xfId="0" applyFont="1" applyFill="1" applyAlignment="1">
      <alignment horizontal="center"/>
    </xf>
    <xf numFmtId="0" fontId="4" fillId="5" borderId="19" xfId="0" applyFont="1" applyFill="1" applyBorder="1" applyAlignment="1">
      <alignment horizontal="left"/>
    </xf>
    <xf numFmtId="0" fontId="3" fillId="2" borderId="0" xfId="0" applyFont="1" applyFill="1" applyAlignment="1">
      <alignment vertical="center"/>
    </xf>
    <xf numFmtId="0" fontId="4" fillId="5" borderId="17" xfId="0" applyFont="1" applyFill="1" applyBorder="1" applyAlignment="1">
      <alignment horizontal="right" vertical="center"/>
    </xf>
    <xf numFmtId="0" fontId="4" fillId="7" borderId="0" xfId="0" applyFont="1" applyFill="1" applyAlignment="1">
      <alignment horizontal="center" vertical="center"/>
    </xf>
    <xf numFmtId="0" fontId="3" fillId="2" borderId="0" xfId="0" applyFont="1" applyFill="1" applyAlignment="1">
      <alignment horizontal="center" vertical="center"/>
    </xf>
    <xf numFmtId="0" fontId="4" fillId="5" borderId="20" xfId="0" applyFont="1" applyFill="1" applyBorder="1" applyAlignment="1">
      <alignment horizontal="right"/>
    </xf>
    <xf numFmtId="0" fontId="4" fillId="7" borderId="8" xfId="0" applyFont="1" applyFill="1" applyBorder="1" applyAlignment="1">
      <alignment horizontal="center"/>
    </xf>
    <xf numFmtId="0" fontId="4" fillId="5" borderId="21" xfId="0" applyFont="1" applyFill="1" applyBorder="1" applyAlignment="1">
      <alignment horizontal="left"/>
    </xf>
    <xf numFmtId="0" fontId="3" fillId="4" borderId="2" xfId="0" applyFont="1" applyFill="1" applyBorder="1" applyAlignment="1">
      <alignment horizontal="center"/>
    </xf>
    <xf numFmtId="0" fontId="4" fillId="5" borderId="19" xfId="0" applyFont="1" applyFill="1" applyBorder="1" applyAlignment="1">
      <alignment horizontal="left" vertical="center"/>
    </xf>
    <xf numFmtId="0" fontId="0" fillId="0" borderId="0" xfId="0" applyFill="1" applyAlignment="1">
      <alignment vertical="center"/>
    </xf>
    <xf numFmtId="0" fontId="2" fillId="0" borderId="0" xfId="0" applyFont="1" applyFill="1" applyAlignment="1">
      <alignment horizontal="center" vertical="center"/>
    </xf>
    <xf numFmtId="0" fontId="12" fillId="0" borderId="0" xfId="0" applyFont="1" applyFill="1" applyBorder="1" applyAlignment="1">
      <alignment horizontal="center" vertical="center"/>
    </xf>
    <xf numFmtId="0" fontId="2" fillId="0" borderId="0" xfId="0" applyFont="1" applyAlignment="1">
      <alignment horizontal="center" vertical="center"/>
    </xf>
    <xf numFmtId="0" fontId="4" fillId="10" borderId="0" xfId="0" applyFont="1" applyFill="1" applyBorder="1" applyAlignment="1">
      <alignment horizontal="left" vertical="center"/>
    </xf>
    <xf numFmtId="0" fontId="0" fillId="0" borderId="0" xfId="0" applyAlignment="1">
      <alignment horizontal="left" vertical="center"/>
    </xf>
    <xf numFmtId="0" fontId="0" fillId="0" borderId="0" xfId="0" applyFill="1" applyAlignment="1">
      <alignment horizontal="center" vertical="center"/>
    </xf>
    <xf numFmtId="0" fontId="33" fillId="0" borderId="0" xfId="0" applyFont="1" applyAlignment="1">
      <alignment vertical="center"/>
    </xf>
    <xf numFmtId="1" fontId="4" fillId="6" borderId="5" xfId="0" applyNumberFormat="1" applyFont="1" applyFill="1" applyBorder="1" applyAlignment="1">
      <alignment horizontal="center"/>
    </xf>
    <xf numFmtId="1" fontId="4" fillId="6" borderId="5" xfId="0" applyNumberFormat="1" applyFont="1" applyFill="1" applyBorder="1" applyAlignment="1">
      <alignment horizontal="center" vertical="center"/>
    </xf>
    <xf numFmtId="1" fontId="4" fillId="6" borderId="23" xfId="0" applyNumberFormat="1" applyFont="1" applyFill="1" applyBorder="1" applyAlignment="1">
      <alignment horizontal="center"/>
    </xf>
    <xf numFmtId="164" fontId="4" fillId="6" borderId="5" xfId="0" applyNumberFormat="1" applyFont="1" applyFill="1" applyBorder="1" applyAlignment="1">
      <alignment horizontal="center"/>
    </xf>
    <xf numFmtId="164" fontId="4" fillId="6" borderId="5" xfId="0" applyNumberFormat="1" applyFont="1" applyFill="1" applyBorder="1" applyAlignment="1">
      <alignment horizontal="center" vertical="center"/>
    </xf>
    <xf numFmtId="164" fontId="4" fillId="6" borderId="23" xfId="0" applyNumberFormat="1" applyFont="1" applyFill="1" applyBorder="1" applyAlignment="1">
      <alignment horizontal="center"/>
    </xf>
    <xf numFmtId="0" fontId="4" fillId="6" borderId="39" xfId="0" applyFont="1" applyFill="1" applyBorder="1" applyAlignment="1">
      <alignment horizontal="center"/>
    </xf>
    <xf numFmtId="0" fontId="4" fillId="6" borderId="0" xfId="0" applyFont="1" applyFill="1" applyBorder="1" applyAlignment="1">
      <alignment horizontal="center" vertical="center"/>
    </xf>
    <xf numFmtId="0" fontId="4" fillId="7" borderId="0" xfId="0" applyFont="1" applyFill="1" applyBorder="1" applyAlignment="1">
      <alignment horizontal="center" vertical="center"/>
    </xf>
    <xf numFmtId="0" fontId="3" fillId="2" borderId="0" xfId="0" applyFont="1" applyFill="1" applyBorder="1" applyAlignment="1">
      <alignment horizontal="center"/>
    </xf>
    <xf numFmtId="0" fontId="3" fillId="2" borderId="0" xfId="0" applyFont="1" applyFill="1" applyBorder="1"/>
    <xf numFmtId="0" fontId="1" fillId="4" borderId="0" xfId="0" applyFont="1" applyFill="1" applyBorder="1"/>
    <xf numFmtId="0" fontId="4" fillId="7" borderId="0" xfId="0" applyFont="1" applyFill="1" applyBorder="1" applyAlignment="1">
      <alignment horizontal="center"/>
    </xf>
    <xf numFmtId="0" fontId="3" fillId="4" borderId="0" xfId="0" applyFont="1" applyFill="1" applyBorder="1" applyAlignment="1">
      <alignment horizontal="center"/>
    </xf>
    <xf numFmtId="0" fontId="4" fillId="5" borderId="0" xfId="0" applyFont="1" applyFill="1" applyBorder="1" applyAlignment="1">
      <alignment horizontal="right" vertical="center" wrapText="1"/>
    </xf>
    <xf numFmtId="0" fontId="4" fillId="15" borderId="0" xfId="0" applyFont="1" applyFill="1" applyBorder="1" applyAlignment="1">
      <alignment horizontal="right" vertical="center" wrapText="1"/>
    </xf>
    <xf numFmtId="0" fontId="0" fillId="15" borderId="0" xfId="0" applyFill="1" applyAlignment="1">
      <alignment horizontal="right" vertical="center" wrapText="1"/>
    </xf>
    <xf numFmtId="0" fontId="4" fillId="15" borderId="0" xfId="0" applyFont="1" applyFill="1" applyBorder="1" applyAlignment="1">
      <alignment horizontal="right"/>
    </xf>
    <xf numFmtId="0" fontId="0" fillId="3" borderId="0" xfId="0" applyFill="1" applyBorder="1" applyAlignment="1">
      <alignment vertical="center"/>
    </xf>
    <xf numFmtId="0" fontId="4" fillId="3" borderId="0" xfId="0" applyFont="1" applyFill="1" applyBorder="1" applyAlignment="1">
      <alignment vertical="center"/>
    </xf>
    <xf numFmtId="0" fontId="29" fillId="3" borderId="0" xfId="0" applyFont="1" applyFill="1" applyBorder="1" applyAlignment="1">
      <alignment vertical="center" wrapText="1"/>
    </xf>
    <xf numFmtId="0" fontId="29" fillId="3" borderId="0" xfId="0" applyFont="1" applyFill="1" applyBorder="1" applyAlignment="1">
      <alignment horizontal="right" vertical="center"/>
    </xf>
    <xf numFmtId="0" fontId="30" fillId="3" borderId="0" xfId="0" applyFont="1" applyFill="1" applyBorder="1" applyAlignment="1">
      <alignment horizontal="right" vertical="center"/>
    </xf>
    <xf numFmtId="0" fontId="0" fillId="3" borderId="0" xfId="0" applyFill="1" applyBorder="1" applyAlignment="1">
      <alignment horizontal="center"/>
    </xf>
    <xf numFmtId="0" fontId="1" fillId="4" borderId="41" xfId="0" applyFont="1" applyFill="1" applyBorder="1" applyAlignment="1">
      <alignment horizontal="left" vertical="center"/>
    </xf>
    <xf numFmtId="0" fontId="1" fillId="4" borderId="42" xfId="0" applyFont="1" applyFill="1" applyBorder="1" applyAlignment="1">
      <alignment horizontal="left" vertical="center"/>
    </xf>
    <xf numFmtId="0" fontId="3" fillId="8" borderId="43" xfId="0" applyFont="1" applyFill="1" applyBorder="1" applyAlignment="1">
      <alignment horizontal="right" vertical="center"/>
    </xf>
    <xf numFmtId="0" fontId="0" fillId="6" borderId="44" xfId="0" applyFill="1" applyBorder="1" applyAlignment="1">
      <alignment horizontal="center" vertical="center" wrapText="1"/>
    </xf>
    <xf numFmtId="0" fontId="3" fillId="4" borderId="45"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xf>
    <xf numFmtId="0" fontId="0" fillId="10" borderId="0" xfId="0" applyFill="1" applyAlignment="1">
      <alignment horizontal="right" vertical="center" wrapText="1"/>
    </xf>
    <xf numFmtId="0" fontId="0" fillId="15" borderId="0" xfId="0" applyFill="1" applyAlignment="1">
      <alignment horizontal="right" vertical="center"/>
    </xf>
    <xf numFmtId="1" fontId="26" fillId="14" borderId="1" xfId="0" applyNumberFormat="1" applyFont="1" applyFill="1" applyBorder="1" applyAlignment="1" applyProtection="1">
      <alignment horizontal="center" vertical="center"/>
      <protection locked="0"/>
    </xf>
    <xf numFmtId="0" fontId="3" fillId="0" borderId="39" xfId="0" applyFont="1" applyFill="1" applyBorder="1" applyAlignment="1">
      <alignment horizontal="right"/>
    </xf>
    <xf numFmtId="10" fontId="3" fillId="0" borderId="8" xfId="0" applyNumberFormat="1" applyFont="1" applyFill="1" applyBorder="1" applyAlignment="1" applyProtection="1">
      <alignment horizontal="center" vertical="center"/>
      <protection locked="0"/>
    </xf>
    <xf numFmtId="0" fontId="0" fillId="0" borderId="0" xfId="0" applyFill="1"/>
    <xf numFmtId="0" fontId="0" fillId="3" borderId="3" xfId="0" applyFill="1" applyBorder="1" applyAlignment="1">
      <alignment vertical="center"/>
    </xf>
    <xf numFmtId="0" fontId="0" fillId="3" borderId="5" xfId="0" applyFill="1" applyBorder="1" applyAlignment="1">
      <alignment vertical="center"/>
    </xf>
    <xf numFmtId="0" fontId="5" fillId="3" borderId="0" xfId="0" applyFont="1" applyFill="1" applyAlignment="1">
      <alignment horizontal="center" vertical="center"/>
    </xf>
    <xf numFmtId="0" fontId="4" fillId="3" borderId="1" xfId="0" applyFont="1" applyFill="1" applyBorder="1" applyAlignment="1">
      <alignment vertical="center"/>
    </xf>
    <xf numFmtId="0" fontId="4" fillId="3" borderId="4" xfId="0" applyFont="1" applyFill="1" applyBorder="1" applyAlignment="1">
      <alignment horizontal="left" vertical="center" indent="10"/>
    </xf>
    <xf numFmtId="0" fontId="4" fillId="3" borderId="0" xfId="0" applyFont="1" applyFill="1" applyAlignment="1">
      <alignment horizontal="left" vertical="center"/>
    </xf>
    <xf numFmtId="0" fontId="4" fillId="3" borderId="0" xfId="0" applyFont="1" applyFill="1" applyAlignment="1">
      <alignment horizontal="right" vertical="center"/>
    </xf>
    <xf numFmtId="0" fontId="4" fillId="3" borderId="7" xfId="0" applyFont="1" applyFill="1" applyBorder="1" applyAlignment="1">
      <alignment horizontal="left" vertical="center" indent="10"/>
    </xf>
    <xf numFmtId="0" fontId="4" fillId="3" borderId="8" xfId="0" applyFont="1" applyFill="1" applyBorder="1" applyAlignment="1">
      <alignment horizontal="left" vertical="center"/>
    </xf>
    <xf numFmtId="0" fontId="4" fillId="3" borderId="8" xfId="0" applyFont="1" applyFill="1" applyBorder="1" applyAlignment="1">
      <alignment horizontal="right" vertical="center"/>
    </xf>
    <xf numFmtId="0" fontId="0" fillId="3" borderId="9" xfId="0" applyFill="1" applyBorder="1" applyAlignment="1">
      <alignment vertical="center"/>
    </xf>
    <xf numFmtId="0" fontId="17" fillId="4" borderId="11" xfId="0" applyFont="1" applyFill="1" applyBorder="1" applyAlignment="1">
      <alignment horizontal="center" vertical="center" wrapText="1"/>
    </xf>
    <xf numFmtId="0" fontId="1" fillId="4" borderId="14" xfId="0" applyFont="1" applyFill="1" applyBorder="1" applyAlignment="1">
      <alignment horizontal="left"/>
    </xf>
    <xf numFmtId="0" fontId="3" fillId="4" borderId="15"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5" borderId="14" xfId="0" applyFont="1" applyFill="1" applyBorder="1" applyAlignment="1">
      <alignment horizontal="left"/>
    </xf>
    <xf numFmtId="0" fontId="4" fillId="5" borderId="2" xfId="0" applyFont="1" applyFill="1" applyBorder="1" applyAlignment="1">
      <alignment horizontal="left"/>
    </xf>
    <xf numFmtId="0" fontId="4" fillId="5" borderId="3" xfId="0" applyFont="1" applyFill="1" applyBorder="1" applyAlignment="1">
      <alignment horizontal="right"/>
    </xf>
    <xf numFmtId="0" fontId="4" fillId="6" borderId="15" xfId="0" applyFont="1" applyFill="1" applyBorder="1" applyAlignment="1">
      <alignment horizontal="center"/>
    </xf>
    <xf numFmtId="0" fontId="4" fillId="5" borderId="16" xfId="0" applyFont="1" applyFill="1" applyBorder="1" applyAlignment="1">
      <alignment horizontal="center"/>
    </xf>
    <xf numFmtId="0" fontId="4" fillId="5" borderId="20" xfId="0" applyFont="1" applyFill="1" applyBorder="1" applyAlignment="1">
      <alignment horizontal="left"/>
    </xf>
    <xf numFmtId="0" fontId="4" fillId="5" borderId="8" xfId="0" applyFont="1" applyFill="1" applyBorder="1" applyAlignment="1">
      <alignment horizontal="left"/>
    </xf>
    <xf numFmtId="0" fontId="4" fillId="5" borderId="9" xfId="0" applyFont="1" applyFill="1" applyBorder="1" applyAlignment="1">
      <alignment horizontal="right"/>
    </xf>
    <xf numFmtId="0" fontId="4" fillId="5" borderId="21" xfId="0" applyFont="1" applyFill="1" applyBorder="1" applyAlignment="1">
      <alignment horizontal="center"/>
    </xf>
    <xf numFmtId="0" fontId="4" fillId="5" borderId="41" xfId="0" applyFont="1" applyFill="1" applyBorder="1" applyAlignment="1">
      <alignment horizontal="left"/>
    </xf>
    <xf numFmtId="0" fontId="4" fillId="5" borderId="42" xfId="0" applyFont="1" applyFill="1" applyBorder="1" applyAlignment="1">
      <alignment horizontal="left"/>
    </xf>
    <xf numFmtId="0" fontId="4" fillId="5" borderId="43" xfId="0" applyFont="1" applyFill="1" applyBorder="1" applyAlignment="1">
      <alignment horizontal="right"/>
    </xf>
    <xf numFmtId="0" fontId="0" fillId="16" borderId="44" xfId="0" applyFill="1" applyBorder="1" applyAlignment="1">
      <alignment horizontal="center"/>
    </xf>
    <xf numFmtId="0" fontId="4" fillId="5" borderId="62" xfId="0" applyFont="1" applyFill="1" applyBorder="1" applyAlignment="1">
      <alignment horizontal="center"/>
    </xf>
    <xf numFmtId="0" fontId="4" fillId="17" borderId="0" xfId="0" applyFont="1" applyFill="1" applyAlignment="1">
      <alignment wrapText="1"/>
    </xf>
    <xf numFmtId="0" fontId="4" fillId="17" borderId="0" xfId="0" applyFont="1" applyFill="1" applyAlignment="1">
      <alignment horizontal="center" wrapText="1"/>
    </xf>
    <xf numFmtId="0" fontId="32" fillId="3" borderId="2" xfId="0" applyFont="1" applyFill="1" applyBorder="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34" fillId="3" borderId="4" xfId="0" applyFont="1" applyFill="1" applyBorder="1" applyAlignment="1">
      <alignment vertical="center"/>
    </xf>
    <xf numFmtId="0" fontId="34" fillId="3" borderId="0" xfId="0" applyFont="1" applyFill="1" applyAlignment="1">
      <alignment vertical="center"/>
    </xf>
    <xf numFmtId="0" fontId="4" fillId="3"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3" borderId="0" xfId="0" applyFont="1" applyFill="1" applyAlignment="1">
      <alignment horizontal="left" vertical="center" indent="2"/>
    </xf>
    <xf numFmtId="0" fontId="4" fillId="3" borderId="0" xfId="0" applyFont="1" applyFill="1" applyAlignment="1">
      <alignment vertical="center" wrapText="1"/>
    </xf>
    <xf numFmtId="0" fontId="4" fillId="3" borderId="4" xfId="0" applyFont="1" applyFill="1" applyBorder="1" applyAlignment="1">
      <alignment horizontal="left"/>
    </xf>
    <xf numFmtId="0" fontId="4" fillId="3" borderId="0" xfId="0" applyFont="1" applyFill="1" applyAlignment="1">
      <alignment horizontal="left"/>
    </xf>
    <xf numFmtId="2" fontId="4" fillId="3" borderId="4" xfId="0" applyNumberFormat="1" applyFont="1" applyFill="1" applyBorder="1" applyAlignment="1">
      <alignment horizontal="left" indent="3"/>
    </xf>
    <xf numFmtId="2" fontId="4" fillId="3" borderId="0" xfId="0" applyNumberFormat="1" applyFont="1" applyFill="1" applyAlignment="1">
      <alignment horizontal="left" indent="3"/>
    </xf>
    <xf numFmtId="0" fontId="35" fillId="3" borderId="0" xfId="0" applyFont="1" applyFill="1" applyAlignment="1">
      <alignment horizontal="center" vertical="center" wrapText="1"/>
    </xf>
    <xf numFmtId="0" fontId="4" fillId="3" borderId="7" xfId="0" applyFont="1" applyFill="1" applyBorder="1" applyAlignment="1">
      <alignment horizontal="right" vertical="center" wrapText="1"/>
    </xf>
    <xf numFmtId="0" fontId="4" fillId="3" borderId="8" xfId="0" applyFont="1" applyFill="1" applyBorder="1" applyAlignment="1">
      <alignment horizontal="right"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17" borderId="0" xfId="0" applyFont="1" applyFill="1"/>
    <xf numFmtId="1" fontId="3" fillId="18" borderId="10" xfId="0" applyNumberFormat="1" applyFont="1" applyFill="1" applyBorder="1"/>
    <xf numFmtId="1" fontId="3" fillId="18" borderId="11" xfId="0" applyNumberFormat="1" applyFont="1" applyFill="1" applyBorder="1" applyAlignment="1">
      <alignment horizontal="right" wrapText="1"/>
    </xf>
    <xf numFmtId="1" fontId="3" fillId="18" borderId="11" xfId="0" applyNumberFormat="1" applyFont="1" applyFill="1" applyBorder="1" applyAlignment="1">
      <alignment horizontal="center"/>
    </xf>
    <xf numFmtId="1" fontId="3" fillId="18" borderId="11" xfId="0" applyNumberFormat="1" applyFont="1" applyFill="1" applyBorder="1" applyAlignment="1">
      <alignment horizontal="center" wrapText="1"/>
    </xf>
    <xf numFmtId="0" fontId="4" fillId="17" borderId="0" xfId="0" applyFont="1" applyFill="1" applyAlignment="1">
      <alignment horizontal="center"/>
    </xf>
    <xf numFmtId="1" fontId="3" fillId="18" borderId="20" xfId="0" applyNumberFormat="1" applyFont="1" applyFill="1" applyBorder="1"/>
    <xf numFmtId="1" fontId="3" fillId="18" borderId="8" xfId="0" applyNumberFormat="1" applyFont="1" applyFill="1" applyBorder="1" applyAlignment="1">
      <alignment horizontal="right" wrapText="1"/>
    </xf>
    <xf numFmtId="1" fontId="3" fillId="18" borderId="8" xfId="0" applyNumberFormat="1" applyFont="1" applyFill="1" applyBorder="1" applyAlignment="1">
      <alignment horizontal="center"/>
    </xf>
    <xf numFmtId="1" fontId="4" fillId="19" borderId="14" xfId="0" applyNumberFormat="1" applyFont="1" applyFill="1" applyBorder="1"/>
    <xf numFmtId="1" fontId="4" fillId="19" borderId="2" xfId="0" applyNumberFormat="1" applyFont="1" applyFill="1" applyBorder="1"/>
    <xf numFmtId="1" fontId="4" fillId="19" borderId="2" xfId="0" applyNumberFormat="1" applyFont="1" applyFill="1" applyBorder="1" applyAlignment="1">
      <alignment horizontal="center"/>
    </xf>
    <xf numFmtId="1" fontId="4" fillId="19" borderId="14" xfId="0" applyNumberFormat="1" applyFont="1" applyFill="1" applyBorder="1" applyAlignment="1">
      <alignment horizontal="center"/>
    </xf>
    <xf numFmtId="1" fontId="4" fillId="19" borderId="16" xfId="0" applyNumberFormat="1" applyFont="1" applyFill="1" applyBorder="1" applyAlignment="1">
      <alignment horizontal="center"/>
    </xf>
    <xf numFmtId="1" fontId="4" fillId="19" borderId="10" xfId="0" applyNumberFormat="1" applyFont="1" applyFill="1" applyBorder="1"/>
    <xf numFmtId="1" fontId="4" fillId="19" borderId="11" xfId="0" applyNumberFormat="1" applyFont="1" applyFill="1" applyBorder="1"/>
    <xf numFmtId="1" fontId="4" fillId="19" borderId="11" xfId="0" applyNumberFormat="1" applyFont="1" applyFill="1" applyBorder="1" applyAlignment="1">
      <alignment horizontal="center"/>
    </xf>
    <xf numFmtId="1" fontId="4" fillId="19" borderId="13" xfId="0" applyNumberFormat="1" applyFont="1" applyFill="1" applyBorder="1" applyAlignment="1">
      <alignment horizontal="center"/>
    </xf>
    <xf numFmtId="1" fontId="4" fillId="19" borderId="0" xfId="0" applyNumberFormat="1" applyFont="1" applyFill="1" applyAlignment="1">
      <alignment horizontal="center"/>
    </xf>
    <xf numFmtId="1" fontId="4" fillId="19" borderId="17" xfId="0" applyNumberFormat="1" applyFont="1" applyFill="1" applyBorder="1" applyAlignment="1">
      <alignment horizontal="center"/>
    </xf>
    <xf numFmtId="1" fontId="4" fillId="19" borderId="19" xfId="0" applyNumberFormat="1" applyFont="1" applyFill="1" applyBorder="1" applyAlignment="1">
      <alignment horizontal="center"/>
    </xf>
    <xf numFmtId="1" fontId="4" fillId="19" borderId="17" xfId="0" applyNumberFormat="1" applyFont="1" applyFill="1" applyBorder="1"/>
    <xf numFmtId="1" fontId="4" fillId="19" borderId="0" xfId="0" applyNumberFormat="1" applyFont="1" applyFill="1"/>
    <xf numFmtId="1" fontId="4" fillId="19" borderId="22" xfId="0" applyNumberFormat="1" applyFont="1" applyFill="1" applyBorder="1"/>
    <xf numFmtId="1" fontId="4" fillId="19" borderId="31" xfId="0" applyNumberFormat="1" applyFont="1" applyFill="1" applyBorder="1"/>
    <xf numFmtId="1" fontId="4" fillId="19" borderId="31" xfId="0" applyNumberFormat="1" applyFont="1" applyFill="1" applyBorder="1" applyAlignment="1">
      <alignment horizontal="center"/>
    </xf>
    <xf numFmtId="1" fontId="4" fillId="19" borderId="25" xfId="0" applyNumberFormat="1" applyFont="1" applyFill="1" applyBorder="1" applyAlignment="1">
      <alignment horizontal="center"/>
    </xf>
    <xf numFmtId="0" fontId="4" fillId="17" borderId="2" xfId="0" applyFont="1" applyFill="1" applyBorder="1"/>
    <xf numFmtId="1" fontId="4" fillId="19" borderId="22" xfId="0" applyNumberFormat="1" applyFont="1" applyFill="1" applyBorder="1" applyAlignment="1">
      <alignment horizontal="center"/>
    </xf>
    <xf numFmtId="0" fontId="4" fillId="17" borderId="0" xfId="0" applyFont="1" applyFill="1" applyAlignment="1">
      <alignment horizontal="center" vertical="center" wrapText="1"/>
    </xf>
    <xf numFmtId="0" fontId="34" fillId="3" borderId="2" xfId="0" applyFont="1" applyFill="1" applyBorder="1" applyAlignment="1">
      <alignment horizontal="center" vertical="center" wrapText="1"/>
    </xf>
    <xf numFmtId="0" fontId="34" fillId="3" borderId="0" xfId="0" applyFont="1" applyFill="1" applyAlignment="1">
      <alignment horizontal="center" vertical="center" wrapText="1"/>
    </xf>
    <xf numFmtId="0" fontId="12" fillId="3" borderId="4" xfId="0" applyFont="1" applyFill="1" applyBorder="1" applyAlignment="1">
      <alignment vertical="center"/>
    </xf>
    <xf numFmtId="0" fontId="4" fillId="3" borderId="0" xfId="0" applyFont="1" applyFill="1" applyAlignment="1">
      <alignment horizontal="left" vertical="center" wrapText="1"/>
    </xf>
    <xf numFmtId="0" fontId="4" fillId="17" borderId="0" xfId="0" applyFont="1" applyFill="1" applyAlignment="1">
      <alignment horizontal="right" wrapText="1"/>
    </xf>
    <xf numFmtId="0" fontId="4" fillId="17" borderId="0" xfId="0" applyFont="1" applyFill="1" applyAlignment="1">
      <alignment horizontal="left"/>
    </xf>
    <xf numFmtId="0" fontId="4" fillId="17" borderId="0" xfId="0" applyFont="1" applyFill="1" applyAlignment="1">
      <alignment horizontal="right"/>
    </xf>
    <xf numFmtId="0" fontId="4" fillId="17" borderId="0" xfId="0" applyFont="1" applyFill="1" applyAlignment="1">
      <alignment horizontal="left" wrapText="1"/>
    </xf>
    <xf numFmtId="0" fontId="4" fillId="20" borderId="0" xfId="0" applyFont="1" applyFill="1" applyAlignment="1">
      <alignment horizontal="center" wrapText="1"/>
    </xf>
    <xf numFmtId="0" fontId="5" fillId="3" borderId="65" xfId="0" applyFont="1" applyFill="1" applyBorder="1" applyAlignment="1">
      <alignment vertical="center"/>
    </xf>
    <xf numFmtId="0" fontId="5" fillId="3" borderId="66" xfId="0" applyFont="1" applyFill="1" applyBorder="1" applyAlignment="1">
      <alignment vertical="center"/>
    </xf>
    <xf numFmtId="0" fontId="2" fillId="5" borderId="10" xfId="0" applyFont="1" applyFill="1" applyBorder="1"/>
    <xf numFmtId="0" fontId="0" fillId="5" borderId="11" xfId="0" applyFill="1" applyBorder="1"/>
    <xf numFmtId="0" fontId="0" fillId="5" borderId="13" xfId="0" applyFill="1" applyBorder="1"/>
    <xf numFmtId="0" fontId="0" fillId="5" borderId="17" xfId="0" applyFill="1" applyBorder="1"/>
    <xf numFmtId="0" fontId="0" fillId="5" borderId="0" xfId="0" applyFill="1"/>
    <xf numFmtId="0" fontId="0" fillId="5" borderId="19" xfId="0" applyFill="1" applyBorder="1"/>
    <xf numFmtId="0" fontId="3" fillId="8" borderId="10" xfId="0" applyFont="1" applyFill="1" applyBorder="1" applyAlignment="1">
      <alignment horizontal="center"/>
    </xf>
    <xf numFmtId="0" fontId="3" fillId="8" borderId="11" xfId="0" applyFont="1" applyFill="1" applyBorder="1" applyAlignment="1">
      <alignment horizontal="center"/>
    </xf>
    <xf numFmtId="0" fontId="3" fillId="8" borderId="13" xfId="0" applyFont="1" applyFill="1" applyBorder="1" applyAlignment="1">
      <alignment horizontal="center"/>
    </xf>
    <xf numFmtId="0" fontId="3" fillId="8" borderId="43" xfId="0" applyFont="1" applyFill="1" applyBorder="1" applyAlignment="1">
      <alignment horizontal="right"/>
    </xf>
    <xf numFmtId="0" fontId="0" fillId="6" borderId="44" xfId="0" applyFill="1" applyBorder="1" applyAlignment="1">
      <alignment horizontal="center"/>
    </xf>
    <xf numFmtId="0" fontId="3" fillId="4" borderId="67" xfId="0" applyFont="1" applyFill="1" applyBorder="1" applyAlignment="1">
      <alignment horizontal="center"/>
    </xf>
    <xf numFmtId="0" fontId="3" fillId="4" borderId="68" xfId="0" applyFont="1" applyFill="1" applyBorder="1" applyAlignment="1">
      <alignment horizontal="center"/>
    </xf>
    <xf numFmtId="0" fontId="3" fillId="4" borderId="69" xfId="0" applyFont="1" applyFill="1" applyBorder="1" applyAlignment="1">
      <alignment horizontal="center"/>
    </xf>
    <xf numFmtId="0" fontId="4" fillId="5" borderId="28" xfId="0" applyFont="1" applyFill="1" applyBorder="1" applyAlignment="1">
      <alignment horizontal="center"/>
    </xf>
    <xf numFmtId="0" fontId="4" fillId="5" borderId="18" xfId="0" applyFont="1" applyFill="1" applyBorder="1" applyAlignment="1">
      <alignment horizontal="center"/>
    </xf>
    <xf numFmtId="0" fontId="3" fillId="11" borderId="46" xfId="0" applyFont="1" applyFill="1" applyBorder="1" applyAlignment="1">
      <alignment horizontal="left"/>
    </xf>
    <xf numFmtId="0" fontId="3" fillId="11" borderId="47" xfId="0" applyFont="1" applyFill="1" applyBorder="1" applyAlignment="1">
      <alignment horizontal="left"/>
    </xf>
    <xf numFmtId="0" fontId="19" fillId="11" borderId="48" xfId="0" applyFont="1" applyFill="1" applyBorder="1" applyAlignment="1">
      <alignment horizontal="right"/>
    </xf>
    <xf numFmtId="0" fontId="3" fillId="11" borderId="30" xfId="0" applyFont="1" applyFill="1" applyBorder="1" applyAlignment="1">
      <alignment horizontal="center"/>
    </xf>
    <xf numFmtId="0" fontId="3" fillId="11" borderId="49" xfId="0" applyFont="1" applyFill="1" applyBorder="1" applyAlignment="1">
      <alignment horizontal="center"/>
    </xf>
    <xf numFmtId="0" fontId="3" fillId="11" borderId="70" xfId="0" applyFont="1" applyFill="1" applyBorder="1" applyAlignment="1">
      <alignment horizontal="center"/>
    </xf>
    <xf numFmtId="0" fontId="3" fillId="11" borderId="71" xfId="0" applyFont="1" applyFill="1" applyBorder="1" applyAlignment="1">
      <alignment horizontal="center"/>
    </xf>
    <xf numFmtId="0" fontId="4" fillId="5" borderId="28"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9" xfId="0" applyFont="1" applyFill="1" applyBorder="1" applyAlignment="1">
      <alignment horizontal="center" vertical="center"/>
    </xf>
    <xf numFmtId="0" fontId="19" fillId="11" borderId="47" xfId="0" applyFont="1" applyFill="1" applyBorder="1" applyAlignment="1">
      <alignment horizontal="right"/>
    </xf>
    <xf numFmtId="0" fontId="4" fillId="6" borderId="30" xfId="0" applyFont="1" applyFill="1" applyBorder="1" applyAlignment="1">
      <alignment horizontal="center"/>
    </xf>
    <xf numFmtId="0" fontId="3" fillId="11" borderId="28" xfId="0" applyFont="1" applyFill="1" applyBorder="1" applyAlignment="1">
      <alignment horizontal="center"/>
    </xf>
    <xf numFmtId="0" fontId="3" fillId="11" borderId="29" xfId="0" applyFont="1" applyFill="1" applyBorder="1" applyAlignment="1">
      <alignment horizontal="center"/>
    </xf>
    <xf numFmtId="164" fontId="4" fillId="5" borderId="29" xfId="0" applyNumberFormat="1" applyFont="1" applyFill="1" applyBorder="1" applyAlignment="1">
      <alignment horizontal="center"/>
    </xf>
    <xf numFmtId="164" fontId="21" fillId="5" borderId="28" xfId="0" applyNumberFormat="1" applyFont="1" applyFill="1" applyBorder="1" applyAlignment="1">
      <alignment horizontal="center"/>
    </xf>
    <xf numFmtId="164" fontId="21" fillId="5" borderId="18" xfId="0" applyNumberFormat="1" applyFont="1" applyFill="1" applyBorder="1" applyAlignment="1">
      <alignment horizontal="center"/>
    </xf>
    <xf numFmtId="164" fontId="21" fillId="5" borderId="29" xfId="0" applyNumberFormat="1" applyFont="1" applyFill="1" applyBorder="1" applyAlignment="1">
      <alignment horizontal="center"/>
    </xf>
    <xf numFmtId="2" fontId="4" fillId="5" borderId="28" xfId="0" applyNumberFormat="1" applyFont="1" applyFill="1" applyBorder="1" applyAlignment="1">
      <alignment horizontal="center"/>
    </xf>
    <xf numFmtId="2" fontId="4" fillId="5" borderId="18" xfId="0" applyNumberFormat="1" applyFont="1" applyFill="1" applyBorder="1" applyAlignment="1">
      <alignment horizontal="center"/>
    </xf>
    <xf numFmtId="2" fontId="4" fillId="5" borderId="29" xfId="0" applyNumberFormat="1" applyFont="1" applyFill="1" applyBorder="1" applyAlignment="1">
      <alignment horizontal="center"/>
    </xf>
    <xf numFmtId="1" fontId="4" fillId="5" borderId="29" xfId="0" applyNumberFormat="1" applyFont="1" applyFill="1" applyBorder="1" applyAlignment="1">
      <alignment horizontal="center"/>
    </xf>
    <xf numFmtId="0" fontId="22" fillId="5" borderId="23" xfId="0" applyFont="1" applyFill="1" applyBorder="1"/>
    <xf numFmtId="1" fontId="4" fillId="5" borderId="24" xfId="0" applyNumberFormat="1" applyFont="1" applyFill="1" applyBorder="1" applyAlignment="1">
      <alignment horizontal="center"/>
    </xf>
    <xf numFmtId="1" fontId="4" fillId="5" borderId="33" xfId="0" applyNumberFormat="1" applyFont="1" applyFill="1" applyBorder="1" applyAlignment="1">
      <alignment horizontal="center"/>
    </xf>
    <xf numFmtId="0" fontId="0" fillId="2" borderId="11" xfId="0" applyFill="1" applyBorder="1"/>
    <xf numFmtId="0" fontId="16" fillId="3" borderId="63" xfId="0" applyFont="1" applyFill="1" applyBorder="1" applyAlignment="1">
      <alignment horizontal="center" vertical="center"/>
    </xf>
    <xf numFmtId="0" fontId="16" fillId="3" borderId="64" xfId="0" applyFont="1" applyFill="1" applyBorder="1" applyAlignment="1">
      <alignment horizontal="center" vertical="center"/>
    </xf>
    <xf numFmtId="0" fontId="16" fillId="3" borderId="0" xfId="0" applyFont="1" applyFill="1" applyBorder="1" applyAlignment="1">
      <alignment horizontal="center" vertical="center"/>
    </xf>
    <xf numFmtId="0" fontId="3" fillId="8" borderId="14" xfId="0" applyFont="1" applyFill="1" applyBorder="1" applyAlignment="1">
      <alignment horizontal="center" wrapText="1"/>
    </xf>
    <xf numFmtId="0" fontId="3" fillId="8" borderId="20" xfId="0" applyFont="1" applyFill="1" applyBorder="1" applyAlignment="1">
      <alignment horizontal="center" wrapText="1"/>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0" fillId="3" borderId="0" xfId="0" applyFont="1" applyFill="1" applyBorder="1" applyAlignment="1">
      <alignment horizontal="left" vertical="center" wrapText="1"/>
    </xf>
    <xf numFmtId="0" fontId="0" fillId="3" borderId="5" xfId="0" applyFont="1" applyFill="1" applyBorder="1" applyAlignment="1">
      <alignment horizontal="left" vertical="center" wrapText="1"/>
    </xf>
    <xf numFmtId="0" fontId="0" fillId="3" borderId="7" xfId="0" applyFont="1" applyFill="1" applyBorder="1" applyAlignment="1">
      <alignment horizontal="left" vertical="center" wrapText="1"/>
    </xf>
    <xf numFmtId="0" fontId="0" fillId="3" borderId="8" xfId="0" applyFont="1" applyFill="1" applyBorder="1" applyAlignment="1">
      <alignment horizontal="left" vertical="center" wrapText="1"/>
    </xf>
    <xf numFmtId="0" fontId="0" fillId="3" borderId="9" xfId="0" applyFont="1" applyFill="1" applyBorder="1" applyAlignment="1">
      <alignment horizontal="left" vertical="center" wrapText="1"/>
    </xf>
    <xf numFmtId="1" fontId="3" fillId="18" borderId="11" xfId="0" applyNumberFormat="1" applyFont="1" applyFill="1" applyBorder="1" applyAlignment="1">
      <alignment horizontal="center" wrapText="1"/>
    </xf>
    <xf numFmtId="1" fontId="3" fillId="18" borderId="8" xfId="0" applyNumberFormat="1" applyFont="1" applyFill="1" applyBorder="1" applyAlignment="1">
      <alignment horizontal="center" wrapText="1"/>
    </xf>
    <xf numFmtId="1" fontId="3" fillId="18" borderId="10" xfId="0" applyNumberFormat="1" applyFont="1" applyFill="1" applyBorder="1" applyAlignment="1">
      <alignment horizontal="center" wrapText="1"/>
    </xf>
    <xf numFmtId="1" fontId="3" fillId="18" borderId="20" xfId="0" applyNumberFormat="1" applyFont="1" applyFill="1" applyBorder="1" applyAlignment="1">
      <alignment horizontal="center" wrapText="1"/>
    </xf>
    <xf numFmtId="1" fontId="3" fillId="18" borderId="13" xfId="0" applyNumberFormat="1" applyFont="1" applyFill="1" applyBorder="1" applyAlignment="1">
      <alignment horizontal="center" wrapText="1"/>
    </xf>
    <xf numFmtId="1" fontId="3" fillId="18" borderId="21" xfId="0" applyNumberFormat="1" applyFont="1" applyFill="1" applyBorder="1" applyAlignment="1">
      <alignment horizontal="center" wrapText="1"/>
    </xf>
  </cellXfs>
  <cellStyles count="1">
    <cellStyle name="Normal" xfId="0" builtinId="0"/>
  </cellStyles>
  <dxfs count="16">
    <dxf>
      <fill>
        <patternFill>
          <bgColor theme="0"/>
        </patternFill>
      </fill>
    </dxf>
    <dxf>
      <fill>
        <patternFill>
          <bgColor theme="8" tint="0.39994506668294322"/>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color theme="0"/>
      </font>
      <fill>
        <patternFill>
          <bgColor rgb="FF366092"/>
        </patternFill>
      </fill>
    </dxf>
    <dxf>
      <font>
        <color rgb="FF366092"/>
      </font>
      <fill>
        <patternFill>
          <bgColor rgb="FF366092"/>
        </patternFill>
      </fill>
    </dxf>
    <dxf>
      <font>
        <u val="none"/>
        <color theme="0"/>
      </font>
      <fill>
        <patternFill>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DAAAB31-366E-4C80-BBC7-2AFDE6F5EDF8}">
      <tableStyleElement type="wholeTable" dxfId="15"/>
      <tableStyleElement type="headerRow" dxfId="14"/>
    </tableStyle>
  </tableStyles>
  <colors>
    <mruColors>
      <color rgb="FFC386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66B4-4911-B171-F3399A53E87F}"/>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66B4-4911-B171-F3399A53E87F}"/>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66B4-4911-B171-F3399A53E87F}"/>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66B4-4911-B171-F3399A53E87F}"/>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66B4-4911-B171-F3399A53E87F}"/>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66B4-4911-B171-F3399A53E87F}"/>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66B4-4911-B171-F3399A53E87F}"/>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66B4-4911-B171-F3399A53E87F}"/>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66B4-4911-B171-F3399A53E87F}"/>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66B4-4911-B171-F3399A53E87F}"/>
            </c:ext>
          </c:extLst>
        </c:ser>
        <c:dLbls>
          <c:showLegendKey val="0"/>
          <c:showVal val="0"/>
          <c:showCatName val="0"/>
          <c:showSerName val="0"/>
          <c:showPercent val="0"/>
          <c:showBubbleSize val="0"/>
        </c:dLbls>
        <c:smooth val="0"/>
        <c:axId val="615208080"/>
        <c:axId val="615208864"/>
      </c:lineChart>
      <c:catAx>
        <c:axId val="615208080"/>
        <c:scaling>
          <c:orientation val="minMax"/>
        </c:scaling>
        <c:delete val="0"/>
        <c:axPos val="b"/>
        <c:title>
          <c:tx>
            <c:rich>
              <a:bodyPr/>
              <a:lstStyle/>
              <a:p>
                <a:pPr>
                  <a:defRPr b="0"/>
                </a:pPr>
                <a:r>
                  <a:rPr lang="en-US" b="0"/>
                  <a:t>Month</a:t>
                </a:r>
              </a:p>
            </c:rich>
          </c:tx>
          <c:overlay val="0"/>
        </c:title>
        <c:majorTickMark val="out"/>
        <c:minorTickMark val="none"/>
        <c:tickLblPos val="nextTo"/>
        <c:crossAx val="615208864"/>
        <c:crosses val="autoZero"/>
        <c:auto val="1"/>
        <c:lblAlgn val="ctr"/>
        <c:lblOffset val="100"/>
        <c:noMultiLvlLbl val="0"/>
      </c:catAx>
      <c:valAx>
        <c:axId val="61520886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08080"/>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pt idx="12">
                <c:v>24.190322580645159</c:v>
              </c:pt>
              <c:pt idx="13">
                <c:v>24.782142857142858</c:v>
              </c:pt>
              <c:pt idx="14">
                <c:v>24.719354838709677</c:v>
              </c:pt>
              <c:pt idx="15">
                <c:v>23.906666666666666</c:v>
              </c:pt>
              <c:pt idx="16">
                <c:v>23.443548387096776</c:v>
              </c:pt>
              <c:pt idx="17">
                <c:v>22.966666666666669</c:v>
              </c:pt>
              <c:pt idx="18">
                <c:v>22.459824046920815</c:v>
              </c:pt>
              <c:pt idx="19">
                <c:v>22.730107526881717</c:v>
              </c:pt>
              <c:pt idx="20">
                <c:v>23.331666666666663</c:v>
              </c:pt>
              <c:pt idx="21">
                <c:v>23.977956989247311</c:v>
              </c:pt>
              <c:pt idx="22">
                <c:v>24.066666666666663</c:v>
              </c:pt>
              <c:pt idx="23">
                <c:v>23.634739454094294</c:v>
              </c:pt>
              <c:pt idx="24">
                <c:v>24.190322580645159</c:v>
              </c:pt>
              <c:pt idx="25">
                <c:v>24.782142857142858</c:v>
              </c:pt>
              <c:pt idx="26">
                <c:v>24.719354838709677</c:v>
              </c:pt>
              <c:pt idx="27">
                <c:v>23.906666666666666</c:v>
              </c:pt>
              <c:pt idx="28">
                <c:v>23.443548387096776</c:v>
              </c:pt>
              <c:pt idx="29">
                <c:v>22.966666666666669</c:v>
              </c:pt>
              <c:pt idx="30">
                <c:v>22.459824046920815</c:v>
              </c:pt>
              <c:pt idx="31">
                <c:v>22.730107526881717</c:v>
              </c:pt>
              <c:pt idx="32">
                <c:v>23.331666666666663</c:v>
              </c:pt>
              <c:pt idx="33">
                <c:v>23.977956989247311</c:v>
              </c:pt>
              <c:pt idx="34">
                <c:v>24.066666666666663</c:v>
              </c:pt>
              <c:pt idx="35">
                <c:v>23.634739454094294</c:v>
              </c:pt>
              <c:pt idx="36">
                <c:v>24.190322580645159</c:v>
              </c:pt>
              <c:pt idx="37">
                <c:v>24.782142857142858</c:v>
              </c:pt>
              <c:pt idx="38">
                <c:v>24.719354838709677</c:v>
              </c:pt>
              <c:pt idx="39">
                <c:v>23.906666666666666</c:v>
              </c:pt>
              <c:pt idx="40">
                <c:v>23.443548387096776</c:v>
              </c:pt>
              <c:pt idx="41">
                <c:v>22.966666666666669</c:v>
              </c:pt>
              <c:pt idx="42">
                <c:v>22.459824046920815</c:v>
              </c:pt>
              <c:pt idx="43">
                <c:v>22.730107526881717</c:v>
              </c:pt>
              <c:pt idx="44">
                <c:v>23.331666666666663</c:v>
              </c:pt>
              <c:pt idx="45">
                <c:v>23.977956989247311</c:v>
              </c:pt>
              <c:pt idx="46">
                <c:v>24.066666666666663</c:v>
              </c:pt>
              <c:pt idx="47">
                <c:v>23.634739454094294</c:v>
              </c:pt>
              <c:pt idx="48">
                <c:v>24.190322580645159</c:v>
              </c:pt>
              <c:pt idx="49">
                <c:v>24.782142857142858</c:v>
              </c:pt>
              <c:pt idx="50">
                <c:v>24.719354838709677</c:v>
              </c:pt>
              <c:pt idx="51">
                <c:v>23.906666666666666</c:v>
              </c:pt>
              <c:pt idx="52">
                <c:v>23.443548387096776</c:v>
              </c:pt>
              <c:pt idx="53">
                <c:v>22.966666666666669</c:v>
              </c:pt>
              <c:pt idx="54">
                <c:v>22.459824046920815</c:v>
              </c:pt>
              <c:pt idx="55">
                <c:v>22.730107526881717</c:v>
              </c:pt>
              <c:pt idx="56">
                <c:v>23.331666666666663</c:v>
              </c:pt>
              <c:pt idx="57">
                <c:v>23.977956989247311</c:v>
              </c:pt>
              <c:pt idx="58">
                <c:v>24.066666666666663</c:v>
              </c:pt>
              <c:pt idx="59">
                <c:v>23.634739454094294</c:v>
              </c:pt>
              <c:pt idx="60">
                <c:v>24.190322580645159</c:v>
              </c:pt>
              <c:pt idx="61">
                <c:v>24.782142857142858</c:v>
              </c:pt>
              <c:pt idx="62">
                <c:v>24.719354838709677</c:v>
              </c:pt>
              <c:pt idx="63">
                <c:v>23.906666666666666</c:v>
              </c:pt>
              <c:pt idx="64">
                <c:v>23.443548387096776</c:v>
              </c:pt>
              <c:pt idx="65">
                <c:v>22.966666666666669</c:v>
              </c:pt>
              <c:pt idx="66">
                <c:v>22.459824046920815</c:v>
              </c:pt>
              <c:pt idx="67">
                <c:v>22.730107526881717</c:v>
              </c:pt>
              <c:pt idx="68">
                <c:v>23.331666666666663</c:v>
              </c:pt>
              <c:pt idx="69">
                <c:v>23.977956989247311</c:v>
              </c:pt>
              <c:pt idx="70">
                <c:v>24.066666666666663</c:v>
              </c:pt>
              <c:pt idx="71">
                <c:v>23.634739454094294</c:v>
              </c:pt>
              <c:pt idx="72">
                <c:v>24.190322580645159</c:v>
              </c:pt>
              <c:pt idx="73">
                <c:v>24.782142857142858</c:v>
              </c:pt>
              <c:pt idx="74">
                <c:v>24.719354838709677</c:v>
              </c:pt>
              <c:pt idx="75">
                <c:v>23.906666666666666</c:v>
              </c:pt>
              <c:pt idx="76">
                <c:v>23.443548387096776</c:v>
              </c:pt>
              <c:pt idx="77">
                <c:v>22.966666666666669</c:v>
              </c:pt>
              <c:pt idx="78">
                <c:v>22.459824046920815</c:v>
              </c:pt>
              <c:pt idx="79">
                <c:v>22.730107526881717</c:v>
              </c:pt>
              <c:pt idx="80">
                <c:v>23.331666666666663</c:v>
              </c:pt>
              <c:pt idx="81">
                <c:v>23.977956989247311</c:v>
              </c:pt>
              <c:pt idx="82">
                <c:v>24.066666666666663</c:v>
              </c:pt>
              <c:pt idx="83">
                <c:v>23.634739454094294</c:v>
              </c:pt>
              <c:pt idx="84">
                <c:v>24.190322580645159</c:v>
              </c:pt>
              <c:pt idx="85">
                <c:v>24.782142857142858</c:v>
              </c:pt>
              <c:pt idx="86">
                <c:v>24.719354838709677</c:v>
              </c:pt>
              <c:pt idx="87">
                <c:v>23.906666666666666</c:v>
              </c:pt>
              <c:pt idx="88">
                <c:v>23.443548387096776</c:v>
              </c:pt>
              <c:pt idx="89">
                <c:v>22.966666666666669</c:v>
              </c:pt>
              <c:pt idx="90">
                <c:v>22.459824046920815</c:v>
              </c:pt>
              <c:pt idx="91">
                <c:v>22.730107526881717</c:v>
              </c:pt>
              <c:pt idx="92">
                <c:v>23.331666666666663</c:v>
              </c:pt>
              <c:pt idx="93">
                <c:v>23.977956989247311</c:v>
              </c:pt>
              <c:pt idx="94">
                <c:v>24.066666666666663</c:v>
              </c:pt>
              <c:pt idx="95">
                <c:v>23.634739454094294</c:v>
              </c:pt>
              <c:pt idx="96">
                <c:v>24.190322580645159</c:v>
              </c:pt>
              <c:pt idx="97">
                <c:v>24.782142857142858</c:v>
              </c:pt>
              <c:pt idx="98">
                <c:v>24.719354838709677</c:v>
              </c:pt>
              <c:pt idx="99">
                <c:v>23.906666666666666</c:v>
              </c:pt>
              <c:pt idx="100">
                <c:v>23.443548387096776</c:v>
              </c:pt>
              <c:pt idx="101">
                <c:v>22.966666666666669</c:v>
              </c:pt>
              <c:pt idx="102">
                <c:v>22.459824046920815</c:v>
              </c:pt>
              <c:pt idx="103">
                <c:v>22.730107526881717</c:v>
              </c:pt>
              <c:pt idx="104">
                <c:v>23.331666666666663</c:v>
              </c:pt>
              <c:pt idx="105">
                <c:v>23.977956989247311</c:v>
              </c:pt>
              <c:pt idx="106">
                <c:v>24.066666666666663</c:v>
              </c:pt>
              <c:pt idx="107">
                <c:v>23.634739454094294</c:v>
              </c:pt>
              <c:pt idx="108">
                <c:v>24.190322580645159</c:v>
              </c:pt>
              <c:pt idx="109">
                <c:v>24.782142857142858</c:v>
              </c:pt>
              <c:pt idx="110">
                <c:v>24.719354838709677</c:v>
              </c:pt>
              <c:pt idx="111">
                <c:v>23.906666666666666</c:v>
              </c:pt>
              <c:pt idx="112">
                <c:v>23.443548387096776</c:v>
              </c:pt>
              <c:pt idx="113">
                <c:v>22.966666666666669</c:v>
              </c:pt>
              <c:pt idx="114">
                <c:v>22.459824046920815</c:v>
              </c:pt>
              <c:pt idx="115">
                <c:v>22.730107526881717</c:v>
              </c:pt>
              <c:pt idx="116">
                <c:v>23.331666666666663</c:v>
              </c:pt>
              <c:pt idx="117">
                <c:v>23.977956989247311</c:v>
              </c:pt>
              <c:pt idx="118">
                <c:v>24.066666666666663</c:v>
              </c:pt>
              <c:pt idx="119">
                <c:v>23.634739454094294</c:v>
              </c:pt>
            </c:numLit>
          </c:val>
          <c:smooth val="0"/>
          <c:extLst>
            <c:ext xmlns:c16="http://schemas.microsoft.com/office/drawing/2014/chart" uri="{C3380CC4-5D6E-409C-BE32-E72D297353CC}">
              <c16:uniqueId val="{00000000-5AD2-4B16-893A-ADE429619490}"/>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5AD2-4B16-893A-ADE429619490}"/>
            </c:ext>
          </c:extLst>
        </c:ser>
        <c:dLbls>
          <c:showLegendKey val="0"/>
          <c:showVal val="0"/>
          <c:showCatName val="0"/>
          <c:showSerName val="0"/>
          <c:showPercent val="0"/>
          <c:showBubbleSize val="0"/>
        </c:dLbls>
        <c:smooth val="0"/>
        <c:axId val="614967392"/>
        <c:axId val="614957200"/>
      </c:lineChart>
      <c:catAx>
        <c:axId val="614967392"/>
        <c:scaling>
          <c:orientation val="minMax"/>
        </c:scaling>
        <c:delete val="0"/>
        <c:axPos val="b"/>
        <c:title>
          <c:tx>
            <c:rich>
              <a:bodyPr/>
              <a:lstStyle/>
              <a:p>
                <a:pPr>
                  <a:defRPr b="0"/>
                </a:pPr>
                <a:r>
                  <a:rPr lang="en-US" b="0"/>
                  <a:t>Month</a:t>
                </a:r>
              </a:p>
            </c:rich>
          </c:tx>
          <c:overlay val="0"/>
        </c:title>
        <c:majorTickMark val="out"/>
        <c:minorTickMark val="none"/>
        <c:tickLblPos val="nextTo"/>
        <c:crossAx val="614957200"/>
        <c:crosses val="autoZero"/>
        <c:auto val="1"/>
        <c:lblAlgn val="ctr"/>
        <c:lblOffset val="100"/>
        <c:tickLblSkip val="12"/>
        <c:tickMarkSkip val="12"/>
        <c:noMultiLvlLbl val="0"/>
      </c:catAx>
      <c:valAx>
        <c:axId val="614957200"/>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739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66FF-4118-AB4C-9CF0FDAAFD6A}"/>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66FF-4118-AB4C-9CF0FDAAFD6A}"/>
            </c:ext>
          </c:extLst>
        </c:ser>
        <c:dLbls>
          <c:showLegendKey val="0"/>
          <c:showVal val="0"/>
          <c:showCatName val="0"/>
          <c:showSerName val="0"/>
          <c:showPercent val="0"/>
          <c:showBubbleSize val="0"/>
        </c:dLbls>
        <c:smooth val="0"/>
        <c:axId val="614966216"/>
        <c:axId val="614964648"/>
      </c:lineChart>
      <c:catAx>
        <c:axId val="614966216"/>
        <c:scaling>
          <c:orientation val="minMax"/>
        </c:scaling>
        <c:delete val="0"/>
        <c:axPos val="b"/>
        <c:title>
          <c:tx>
            <c:rich>
              <a:bodyPr/>
              <a:lstStyle/>
              <a:p>
                <a:pPr>
                  <a:defRPr b="0"/>
                </a:pPr>
                <a:r>
                  <a:rPr lang="en-US" b="0"/>
                  <a:t>Month</a:t>
                </a:r>
              </a:p>
            </c:rich>
          </c:tx>
          <c:overlay val="0"/>
        </c:title>
        <c:majorTickMark val="out"/>
        <c:minorTickMark val="none"/>
        <c:tickLblPos val="nextTo"/>
        <c:crossAx val="614964648"/>
        <c:crosses val="autoZero"/>
        <c:auto val="1"/>
        <c:lblAlgn val="ctr"/>
        <c:lblOffset val="100"/>
        <c:tickLblSkip val="12"/>
        <c:tickMarkSkip val="12"/>
        <c:noMultiLvlLbl val="0"/>
      </c:catAx>
      <c:valAx>
        <c:axId val="614964648"/>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621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pt idx="12">
                <c:v>24.190322580645166</c:v>
              </c:pt>
              <c:pt idx="13">
                <c:v>24.782142857142851</c:v>
              </c:pt>
              <c:pt idx="14">
                <c:v>24.719354838709677</c:v>
              </c:pt>
              <c:pt idx="15">
                <c:v>23.90666666666667</c:v>
              </c:pt>
              <c:pt idx="16">
                <c:v>23.443548387096783</c:v>
              </c:pt>
              <c:pt idx="17">
                <c:v>22.966666666666661</c:v>
              </c:pt>
              <c:pt idx="18">
                <c:v>22.459824046920819</c:v>
              </c:pt>
              <c:pt idx="19">
                <c:v>22.730107526881717</c:v>
              </c:pt>
              <c:pt idx="20">
                <c:v>23.331666666666667</c:v>
              </c:pt>
              <c:pt idx="21">
                <c:v>23.977956989247314</c:v>
              </c:pt>
              <c:pt idx="22">
                <c:v>24.066666666666663</c:v>
              </c:pt>
              <c:pt idx="23">
                <c:v>23.634739454094287</c:v>
              </c:pt>
              <c:pt idx="24">
                <c:v>24.190322580645166</c:v>
              </c:pt>
              <c:pt idx="25">
                <c:v>24.782142857142851</c:v>
              </c:pt>
              <c:pt idx="26">
                <c:v>24.719354838709677</c:v>
              </c:pt>
              <c:pt idx="27">
                <c:v>23.90666666666667</c:v>
              </c:pt>
              <c:pt idx="28">
                <c:v>23.443548387096783</c:v>
              </c:pt>
              <c:pt idx="29">
                <c:v>22.966666666666661</c:v>
              </c:pt>
              <c:pt idx="30">
                <c:v>22.459824046920819</c:v>
              </c:pt>
              <c:pt idx="31">
                <c:v>22.730107526881717</c:v>
              </c:pt>
              <c:pt idx="32">
                <c:v>23.331666666666667</c:v>
              </c:pt>
              <c:pt idx="33">
                <c:v>23.977956989247314</c:v>
              </c:pt>
              <c:pt idx="34">
                <c:v>24.066666666666663</c:v>
              </c:pt>
              <c:pt idx="35">
                <c:v>23.634739454094287</c:v>
              </c:pt>
              <c:pt idx="36">
                <c:v>24.190322580645166</c:v>
              </c:pt>
              <c:pt idx="37">
                <c:v>24.782142857142851</c:v>
              </c:pt>
              <c:pt idx="38">
                <c:v>24.719354838709677</c:v>
              </c:pt>
              <c:pt idx="39">
                <c:v>23.90666666666667</c:v>
              </c:pt>
              <c:pt idx="40">
                <c:v>23.443548387096783</c:v>
              </c:pt>
              <c:pt idx="41">
                <c:v>22.966666666666661</c:v>
              </c:pt>
              <c:pt idx="42">
                <c:v>22.459824046920819</c:v>
              </c:pt>
              <c:pt idx="43">
                <c:v>22.730107526881717</c:v>
              </c:pt>
              <c:pt idx="44">
                <c:v>23.331666666666667</c:v>
              </c:pt>
              <c:pt idx="45">
                <c:v>23.977956989247314</c:v>
              </c:pt>
              <c:pt idx="46">
                <c:v>24.066666666666663</c:v>
              </c:pt>
              <c:pt idx="47">
                <c:v>23.634739454094287</c:v>
              </c:pt>
              <c:pt idx="48">
                <c:v>24.190322580645166</c:v>
              </c:pt>
              <c:pt idx="49">
                <c:v>24.782142857142851</c:v>
              </c:pt>
              <c:pt idx="50">
                <c:v>24.719354838709677</c:v>
              </c:pt>
              <c:pt idx="51">
                <c:v>23.90666666666667</c:v>
              </c:pt>
              <c:pt idx="52">
                <c:v>23.443548387096783</c:v>
              </c:pt>
              <c:pt idx="53">
                <c:v>22.966666666666661</c:v>
              </c:pt>
              <c:pt idx="54">
                <c:v>22.459824046920819</c:v>
              </c:pt>
              <c:pt idx="55">
                <c:v>22.730107526881717</c:v>
              </c:pt>
              <c:pt idx="56">
                <c:v>23.331666666666667</c:v>
              </c:pt>
              <c:pt idx="57">
                <c:v>23.977956989247314</c:v>
              </c:pt>
              <c:pt idx="58">
                <c:v>24.066666666666663</c:v>
              </c:pt>
              <c:pt idx="59">
                <c:v>23.634739454094287</c:v>
              </c:pt>
              <c:pt idx="60">
                <c:v>24.190322580645166</c:v>
              </c:pt>
              <c:pt idx="61">
                <c:v>24.782142857142851</c:v>
              </c:pt>
              <c:pt idx="62">
                <c:v>24.719354838709677</c:v>
              </c:pt>
              <c:pt idx="63">
                <c:v>23.90666666666667</c:v>
              </c:pt>
              <c:pt idx="64">
                <c:v>23.443548387096783</c:v>
              </c:pt>
              <c:pt idx="65">
                <c:v>22.966666666666661</c:v>
              </c:pt>
              <c:pt idx="66">
                <c:v>22.459824046920819</c:v>
              </c:pt>
              <c:pt idx="67">
                <c:v>22.730107526881717</c:v>
              </c:pt>
              <c:pt idx="68">
                <c:v>23.331666666666667</c:v>
              </c:pt>
              <c:pt idx="69">
                <c:v>23.977956989247314</c:v>
              </c:pt>
              <c:pt idx="70">
                <c:v>24.066666666666663</c:v>
              </c:pt>
              <c:pt idx="71">
                <c:v>23.634739454094287</c:v>
              </c:pt>
              <c:pt idx="72">
                <c:v>24.190322580645166</c:v>
              </c:pt>
              <c:pt idx="73">
                <c:v>24.782142857142851</c:v>
              </c:pt>
              <c:pt idx="74">
                <c:v>24.719354838709677</c:v>
              </c:pt>
              <c:pt idx="75">
                <c:v>23.90666666666667</c:v>
              </c:pt>
              <c:pt idx="76">
                <c:v>23.443548387096783</c:v>
              </c:pt>
              <c:pt idx="77">
                <c:v>22.966666666666661</c:v>
              </c:pt>
              <c:pt idx="78">
                <c:v>22.459824046920819</c:v>
              </c:pt>
              <c:pt idx="79">
                <c:v>22.730107526881717</c:v>
              </c:pt>
              <c:pt idx="80">
                <c:v>23.331666666666667</c:v>
              </c:pt>
              <c:pt idx="81">
                <c:v>23.977956989247314</c:v>
              </c:pt>
              <c:pt idx="82">
                <c:v>24.066666666666663</c:v>
              </c:pt>
              <c:pt idx="83">
                <c:v>23.634739454094287</c:v>
              </c:pt>
              <c:pt idx="84">
                <c:v>24.190322580645166</c:v>
              </c:pt>
              <c:pt idx="85">
                <c:v>24.782142857142851</c:v>
              </c:pt>
              <c:pt idx="86">
                <c:v>24.719354838709677</c:v>
              </c:pt>
              <c:pt idx="87">
                <c:v>23.90666666666667</c:v>
              </c:pt>
              <c:pt idx="88">
                <c:v>23.443548387096783</c:v>
              </c:pt>
              <c:pt idx="89">
                <c:v>22.966666666666661</c:v>
              </c:pt>
              <c:pt idx="90">
                <c:v>22.459824046920819</c:v>
              </c:pt>
              <c:pt idx="91">
                <c:v>22.730107526881717</c:v>
              </c:pt>
              <c:pt idx="92">
                <c:v>23.331666666666667</c:v>
              </c:pt>
              <c:pt idx="93">
                <c:v>23.977956989247314</c:v>
              </c:pt>
              <c:pt idx="94">
                <c:v>24.066666666666663</c:v>
              </c:pt>
              <c:pt idx="95">
                <c:v>23.634739454094287</c:v>
              </c:pt>
              <c:pt idx="96">
                <c:v>24.190322580645166</c:v>
              </c:pt>
              <c:pt idx="97">
                <c:v>24.782142857142851</c:v>
              </c:pt>
              <c:pt idx="98">
                <c:v>24.719354838709677</c:v>
              </c:pt>
              <c:pt idx="99">
                <c:v>23.90666666666667</c:v>
              </c:pt>
              <c:pt idx="100">
                <c:v>23.443548387096783</c:v>
              </c:pt>
              <c:pt idx="101">
                <c:v>22.966666666666661</c:v>
              </c:pt>
              <c:pt idx="102">
                <c:v>22.459824046920819</c:v>
              </c:pt>
              <c:pt idx="103">
                <c:v>22.730107526881717</c:v>
              </c:pt>
              <c:pt idx="104">
                <c:v>23.331666666666667</c:v>
              </c:pt>
              <c:pt idx="105">
                <c:v>23.977956989247314</c:v>
              </c:pt>
              <c:pt idx="106">
                <c:v>24.066666666666663</c:v>
              </c:pt>
              <c:pt idx="107">
                <c:v>23.634739454094287</c:v>
              </c:pt>
              <c:pt idx="108">
                <c:v>24.190322580645166</c:v>
              </c:pt>
              <c:pt idx="109">
                <c:v>24.782142857142851</c:v>
              </c:pt>
              <c:pt idx="110">
                <c:v>24.719354838709677</c:v>
              </c:pt>
              <c:pt idx="111">
                <c:v>23.90666666666667</c:v>
              </c:pt>
              <c:pt idx="112">
                <c:v>23.443548387096783</c:v>
              </c:pt>
              <c:pt idx="113">
                <c:v>22.966666666666661</c:v>
              </c:pt>
              <c:pt idx="114">
                <c:v>22.459824046920819</c:v>
              </c:pt>
              <c:pt idx="115">
                <c:v>22.730107526881717</c:v>
              </c:pt>
              <c:pt idx="116">
                <c:v>23.331666666666667</c:v>
              </c:pt>
              <c:pt idx="117">
                <c:v>23.977956989247314</c:v>
              </c:pt>
              <c:pt idx="118">
                <c:v>24.066666666666663</c:v>
              </c:pt>
              <c:pt idx="119">
                <c:v>23.634739454094287</c:v>
              </c:pt>
            </c:numLit>
          </c:val>
          <c:smooth val="0"/>
          <c:extLst>
            <c:ext xmlns:c16="http://schemas.microsoft.com/office/drawing/2014/chart" uri="{C3380CC4-5D6E-409C-BE32-E72D297353CC}">
              <c16:uniqueId val="{00000000-2E47-4EAB-9838-87017766D14A}"/>
            </c:ext>
          </c:extLst>
        </c:ser>
        <c:ser>
          <c:idx val="0"/>
          <c:order val="1"/>
          <c:tx>
            <c:v>Decadal average</c:v>
          </c:tx>
          <c:spPr>
            <a:ln w="12700">
              <a:solidFill>
                <a:srgbClr val="FF0000"/>
              </a:solidFill>
            </a:ln>
          </c:spPr>
          <c:marker>
            <c:symbol val="none"/>
          </c:marker>
          <c:val>
            <c:numLit>
              <c:formatCode>General</c:formatCode>
              <c:ptCount val="120"/>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pt idx="12">
                <c:v>24.190322580645159</c:v>
              </c:pt>
              <c:pt idx="13">
                <c:v>24.782142857142855</c:v>
              </c:pt>
              <c:pt idx="14">
                <c:v>24.719354838709677</c:v>
              </c:pt>
              <c:pt idx="15">
                <c:v>23.906666666666666</c:v>
              </c:pt>
              <c:pt idx="16">
                <c:v>23.443548387096772</c:v>
              </c:pt>
              <c:pt idx="17">
                <c:v>22.966666666666669</c:v>
              </c:pt>
              <c:pt idx="18">
                <c:v>22.459824046920811</c:v>
              </c:pt>
              <c:pt idx="19">
                <c:v>22.730107526881714</c:v>
              </c:pt>
              <c:pt idx="20">
                <c:v>23.33166666666666</c:v>
              </c:pt>
              <c:pt idx="21">
                <c:v>23.977956989247307</c:v>
              </c:pt>
              <c:pt idx="22">
                <c:v>24.066666666666663</c:v>
              </c:pt>
              <c:pt idx="23">
                <c:v>23.634739454094298</c:v>
              </c:pt>
              <c:pt idx="24">
                <c:v>24.190322580645159</c:v>
              </c:pt>
              <c:pt idx="25">
                <c:v>24.782142857142855</c:v>
              </c:pt>
              <c:pt idx="26">
                <c:v>24.719354838709677</c:v>
              </c:pt>
              <c:pt idx="27">
                <c:v>23.906666666666666</c:v>
              </c:pt>
              <c:pt idx="28">
                <c:v>23.443548387096772</c:v>
              </c:pt>
              <c:pt idx="29">
                <c:v>22.966666666666669</c:v>
              </c:pt>
              <c:pt idx="30">
                <c:v>22.459824046920811</c:v>
              </c:pt>
              <c:pt idx="31">
                <c:v>22.730107526881714</c:v>
              </c:pt>
              <c:pt idx="32">
                <c:v>23.33166666666666</c:v>
              </c:pt>
              <c:pt idx="33">
                <c:v>23.977956989247307</c:v>
              </c:pt>
              <c:pt idx="34">
                <c:v>24.066666666666663</c:v>
              </c:pt>
              <c:pt idx="35">
                <c:v>23.634739454094298</c:v>
              </c:pt>
              <c:pt idx="36">
                <c:v>24.190322580645159</c:v>
              </c:pt>
              <c:pt idx="37">
                <c:v>24.782142857142855</c:v>
              </c:pt>
              <c:pt idx="38">
                <c:v>24.719354838709677</c:v>
              </c:pt>
              <c:pt idx="39">
                <c:v>23.906666666666666</c:v>
              </c:pt>
              <c:pt idx="40">
                <c:v>23.443548387096772</c:v>
              </c:pt>
              <c:pt idx="41">
                <c:v>22.966666666666669</c:v>
              </c:pt>
              <c:pt idx="42">
                <c:v>22.459824046920811</c:v>
              </c:pt>
              <c:pt idx="43">
                <c:v>22.730107526881714</c:v>
              </c:pt>
              <c:pt idx="44">
                <c:v>23.33166666666666</c:v>
              </c:pt>
              <c:pt idx="45">
                <c:v>23.977956989247307</c:v>
              </c:pt>
              <c:pt idx="46">
                <c:v>24.066666666666663</c:v>
              </c:pt>
              <c:pt idx="47">
                <c:v>23.634739454094298</c:v>
              </c:pt>
              <c:pt idx="48">
                <c:v>24.190322580645159</c:v>
              </c:pt>
              <c:pt idx="49">
                <c:v>24.782142857142855</c:v>
              </c:pt>
              <c:pt idx="50">
                <c:v>24.719354838709677</c:v>
              </c:pt>
              <c:pt idx="51">
                <c:v>23.906666666666666</c:v>
              </c:pt>
              <c:pt idx="52">
                <c:v>23.443548387096772</c:v>
              </c:pt>
              <c:pt idx="53">
                <c:v>22.966666666666669</c:v>
              </c:pt>
              <c:pt idx="54">
                <c:v>22.459824046920811</c:v>
              </c:pt>
              <c:pt idx="55">
                <c:v>22.730107526881714</c:v>
              </c:pt>
              <c:pt idx="56">
                <c:v>23.33166666666666</c:v>
              </c:pt>
              <c:pt idx="57">
                <c:v>23.977956989247307</c:v>
              </c:pt>
              <c:pt idx="58">
                <c:v>24.066666666666663</c:v>
              </c:pt>
              <c:pt idx="59">
                <c:v>23.634739454094298</c:v>
              </c:pt>
              <c:pt idx="60">
                <c:v>24.190322580645159</c:v>
              </c:pt>
              <c:pt idx="61">
                <c:v>24.782142857142855</c:v>
              </c:pt>
              <c:pt idx="62">
                <c:v>24.719354838709677</c:v>
              </c:pt>
              <c:pt idx="63">
                <c:v>23.906666666666666</c:v>
              </c:pt>
              <c:pt idx="64">
                <c:v>23.443548387096772</c:v>
              </c:pt>
              <c:pt idx="65">
                <c:v>22.966666666666669</c:v>
              </c:pt>
              <c:pt idx="66">
                <c:v>22.459824046920811</c:v>
              </c:pt>
              <c:pt idx="67">
                <c:v>22.730107526881714</c:v>
              </c:pt>
              <c:pt idx="68">
                <c:v>23.33166666666666</c:v>
              </c:pt>
              <c:pt idx="69">
                <c:v>23.977956989247307</c:v>
              </c:pt>
              <c:pt idx="70">
                <c:v>24.066666666666663</c:v>
              </c:pt>
              <c:pt idx="71">
                <c:v>23.634739454094298</c:v>
              </c:pt>
              <c:pt idx="72">
                <c:v>24.190322580645159</c:v>
              </c:pt>
              <c:pt idx="73">
                <c:v>24.782142857142855</c:v>
              </c:pt>
              <c:pt idx="74">
                <c:v>24.719354838709677</c:v>
              </c:pt>
              <c:pt idx="75">
                <c:v>23.906666666666666</c:v>
              </c:pt>
              <c:pt idx="76">
                <c:v>23.443548387096772</c:v>
              </c:pt>
              <c:pt idx="77">
                <c:v>22.966666666666669</c:v>
              </c:pt>
              <c:pt idx="78">
                <c:v>22.459824046920811</c:v>
              </c:pt>
              <c:pt idx="79">
                <c:v>22.730107526881714</c:v>
              </c:pt>
              <c:pt idx="80">
                <c:v>23.33166666666666</c:v>
              </c:pt>
              <c:pt idx="81">
                <c:v>23.977956989247307</c:v>
              </c:pt>
              <c:pt idx="82">
                <c:v>24.066666666666663</c:v>
              </c:pt>
              <c:pt idx="83">
                <c:v>23.634739454094298</c:v>
              </c:pt>
              <c:pt idx="84">
                <c:v>24.190322580645159</c:v>
              </c:pt>
              <c:pt idx="85">
                <c:v>24.782142857142855</c:v>
              </c:pt>
              <c:pt idx="86">
                <c:v>24.719354838709677</c:v>
              </c:pt>
              <c:pt idx="87">
                <c:v>23.906666666666666</c:v>
              </c:pt>
              <c:pt idx="88">
                <c:v>23.443548387096772</c:v>
              </c:pt>
              <c:pt idx="89">
                <c:v>22.966666666666669</c:v>
              </c:pt>
              <c:pt idx="90">
                <c:v>22.459824046920811</c:v>
              </c:pt>
              <c:pt idx="91">
                <c:v>22.730107526881714</c:v>
              </c:pt>
              <c:pt idx="92">
                <c:v>23.33166666666666</c:v>
              </c:pt>
              <c:pt idx="93">
                <c:v>23.977956989247307</c:v>
              </c:pt>
              <c:pt idx="94">
                <c:v>24.066666666666663</c:v>
              </c:pt>
              <c:pt idx="95">
                <c:v>23.634739454094298</c:v>
              </c:pt>
              <c:pt idx="96">
                <c:v>24.190322580645159</c:v>
              </c:pt>
              <c:pt idx="97">
                <c:v>24.782142857142855</c:v>
              </c:pt>
              <c:pt idx="98">
                <c:v>24.719354838709677</c:v>
              </c:pt>
              <c:pt idx="99">
                <c:v>23.906666666666666</c:v>
              </c:pt>
              <c:pt idx="100">
                <c:v>23.443548387096772</c:v>
              </c:pt>
              <c:pt idx="101">
                <c:v>22.966666666666669</c:v>
              </c:pt>
              <c:pt idx="102">
                <c:v>22.459824046920811</c:v>
              </c:pt>
              <c:pt idx="103">
                <c:v>22.730107526881714</c:v>
              </c:pt>
              <c:pt idx="104">
                <c:v>23.33166666666666</c:v>
              </c:pt>
              <c:pt idx="105">
                <c:v>23.977956989247307</c:v>
              </c:pt>
              <c:pt idx="106">
                <c:v>24.066666666666663</c:v>
              </c:pt>
              <c:pt idx="107">
                <c:v>23.634739454094298</c:v>
              </c:pt>
              <c:pt idx="108">
                <c:v>24.190322580645159</c:v>
              </c:pt>
              <c:pt idx="109">
                <c:v>24.782142857142855</c:v>
              </c:pt>
              <c:pt idx="110">
                <c:v>24.719354838709677</c:v>
              </c:pt>
              <c:pt idx="111">
                <c:v>23.906666666666666</c:v>
              </c:pt>
              <c:pt idx="112">
                <c:v>23.443548387096772</c:v>
              </c:pt>
              <c:pt idx="113">
                <c:v>22.966666666666669</c:v>
              </c:pt>
              <c:pt idx="114">
                <c:v>22.459824046920811</c:v>
              </c:pt>
              <c:pt idx="115">
                <c:v>22.730107526881714</c:v>
              </c:pt>
              <c:pt idx="116">
                <c:v>23.33166666666666</c:v>
              </c:pt>
              <c:pt idx="117">
                <c:v>23.977956989247307</c:v>
              </c:pt>
              <c:pt idx="118">
                <c:v>24.066666666666663</c:v>
              </c:pt>
              <c:pt idx="119">
                <c:v>23.634739454094298</c:v>
              </c:pt>
            </c:numLit>
          </c:val>
          <c:smooth val="0"/>
          <c:extLst>
            <c:ext xmlns:c16="http://schemas.microsoft.com/office/drawing/2014/chart" uri="{C3380CC4-5D6E-409C-BE32-E72D297353CC}">
              <c16:uniqueId val="{00000001-2E47-4EAB-9838-87017766D14A}"/>
            </c:ext>
          </c:extLst>
        </c:ser>
        <c:dLbls>
          <c:showLegendKey val="0"/>
          <c:showVal val="0"/>
          <c:showCatName val="0"/>
          <c:showSerName val="0"/>
          <c:showPercent val="0"/>
          <c:showBubbleSize val="0"/>
        </c:dLbls>
        <c:smooth val="0"/>
        <c:axId val="614968176"/>
        <c:axId val="614965824"/>
      </c:lineChart>
      <c:catAx>
        <c:axId val="614968176"/>
        <c:scaling>
          <c:orientation val="minMax"/>
        </c:scaling>
        <c:delete val="0"/>
        <c:axPos val="b"/>
        <c:title>
          <c:tx>
            <c:rich>
              <a:bodyPr/>
              <a:lstStyle/>
              <a:p>
                <a:pPr>
                  <a:defRPr b="0"/>
                </a:pPr>
                <a:r>
                  <a:rPr lang="en-US" b="0"/>
                  <a:t>Month</a:t>
                </a:r>
              </a:p>
            </c:rich>
          </c:tx>
          <c:overlay val="0"/>
        </c:title>
        <c:majorTickMark val="out"/>
        <c:minorTickMark val="none"/>
        <c:tickLblPos val="nextTo"/>
        <c:crossAx val="614965824"/>
        <c:crosses val="autoZero"/>
        <c:auto val="1"/>
        <c:lblAlgn val="ctr"/>
        <c:lblOffset val="100"/>
        <c:tickLblSkip val="12"/>
        <c:tickMarkSkip val="12"/>
        <c:noMultiLvlLbl val="0"/>
      </c:catAx>
      <c:valAx>
        <c:axId val="614965824"/>
        <c:scaling>
          <c:orientation val="minMax"/>
          <c:min val="15"/>
        </c:scaling>
        <c:delete val="0"/>
        <c:axPos val="l"/>
        <c:title>
          <c:tx>
            <c:rich>
              <a:bodyPr rot="-5400000" vert="horz"/>
              <a:lstStyle/>
              <a:p>
                <a:pPr>
                  <a:defRPr b="0"/>
                </a:pPr>
                <a:r>
                  <a:rPr lang="en-US" b="0"/>
                  <a:t>Monthly air</a:t>
                </a:r>
                <a:r>
                  <a:rPr lang="en-US" b="0" baseline="0"/>
                  <a:t> temp (</a:t>
                </a:r>
                <a:r>
                  <a:rPr lang="en-US" b="0" baseline="0">
                    <a:latin typeface="Calibri" panose="020F0502020204030204" pitchFamily="34" charset="0"/>
                    <a:cs typeface="Calibri" panose="020F0502020204030204" pitchFamily="34" charset="0"/>
                  </a:rPr>
                  <a:t>°C)</a:t>
                </a:r>
                <a:endParaRPr lang="en-US" b="0"/>
              </a:p>
            </c:rich>
          </c:tx>
          <c:overlay val="0"/>
        </c:title>
        <c:numFmt formatCode="General" sourceLinked="1"/>
        <c:majorTickMark val="out"/>
        <c:minorTickMark val="none"/>
        <c:tickLblPos val="nextTo"/>
        <c:crossAx val="614968176"/>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71278653773978484"/>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Milk / egg production</a:t>
            </a:r>
          </a:p>
        </c:rich>
      </c:tx>
      <c:layout>
        <c:manualLayout>
          <c:xMode val="edge"/>
          <c:yMode val="edge"/>
          <c:x val="0.3600485564304462"/>
          <c:y val="2.717127192727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08822581387852"/>
          <c:y val="0.14396892511181789"/>
          <c:w val="0.83312612239259565"/>
          <c:h val="0.59002951857640884"/>
        </c:manualLayout>
      </c:layout>
      <c:lineChart>
        <c:grouping val="standard"/>
        <c:varyColors val="0"/>
        <c:ser>
          <c:idx val="0"/>
          <c:order val="0"/>
          <c:spPr>
            <a:ln w="28575" cap="rnd">
              <a:solidFill>
                <a:schemeClr val="accent1"/>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'C1. Change in animal production'!#REF!</c15:sqref>
                        </c15:formulaRef>
                      </c:ext>
                    </c:extLst>
                  </c:multiLvlStrRef>
                </c15:cat>
              </c15:filteredCategoryTitle>
            </c:ext>
            <c:ext xmlns:c16="http://schemas.microsoft.com/office/drawing/2014/chart" uri="{C3380CC4-5D6E-409C-BE32-E72D297353CC}">
              <c16:uniqueId val="{00000000-1EB3-4A8F-8F41-E336891BFB78}"/>
            </c:ext>
          </c:extLst>
        </c:ser>
        <c:ser>
          <c:idx val="2"/>
          <c:order val="1"/>
          <c:spPr>
            <a:ln w="28575" cap="rnd">
              <a:solidFill>
                <a:schemeClr val="accent3"/>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1-1EB3-4A8F-8F41-E336891BFB78}"/>
            </c:ext>
          </c:extLst>
        </c:ser>
        <c:ser>
          <c:idx val="5"/>
          <c:order val="2"/>
          <c:spPr>
            <a:ln w="38100" cap="rnd">
              <a:solidFill>
                <a:srgbClr val="E6B8B7"/>
              </a:solidFill>
              <a:round/>
            </a:ln>
            <a:effectLst/>
          </c:spPr>
          <c:marker>
            <c:symbol val="none"/>
          </c:marker>
          <c:val>
            <c:numLit>
              <c:formatCode>General</c:formatCode>
              <c:ptCount val="1"/>
              <c:pt idx="0">
                <c:v>1</c:v>
              </c:pt>
            </c:numLit>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2-1EB3-4A8F-8F41-E336891BFB78}"/>
            </c:ext>
          </c:extLst>
        </c:ser>
        <c:ser>
          <c:idx val="1"/>
          <c:order val="3"/>
          <c:spPr>
            <a:ln w="28575" cap="rnd">
              <a:solidFill>
                <a:schemeClr val="accent2"/>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3-1EB3-4A8F-8F41-E336891BFB78}"/>
            </c:ext>
          </c:extLst>
        </c:ser>
        <c:ser>
          <c:idx val="3"/>
          <c:order val="4"/>
          <c:spPr>
            <a:ln w="28575" cap="rnd">
              <a:solidFill>
                <a:schemeClr val="accent4"/>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4-1EB3-4A8F-8F41-E336891BFB78}"/>
            </c:ext>
          </c:extLst>
        </c:ser>
        <c:ser>
          <c:idx val="4"/>
          <c:order val="5"/>
          <c:spPr>
            <a:ln w="28575" cap="rnd">
              <a:solidFill>
                <a:schemeClr val="accent5"/>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5-1EB3-4A8F-8F41-E336891BFB78}"/>
            </c:ext>
          </c:extLst>
        </c:ser>
        <c:dLbls>
          <c:showLegendKey val="0"/>
          <c:showVal val="0"/>
          <c:showCatName val="0"/>
          <c:showSerName val="0"/>
          <c:showPercent val="0"/>
          <c:showBubbleSize val="0"/>
        </c:dLbls>
        <c:smooth val="0"/>
        <c:axId val="1335845368"/>
        <c:axId val="1335869672"/>
      </c:lineChart>
      <c:catAx>
        <c:axId val="1335845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 since typical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69672"/>
        <c:crosses val="autoZero"/>
        <c:auto val="1"/>
        <c:lblAlgn val="ctr"/>
        <c:lblOffset val="100"/>
        <c:tickLblSkip val="12"/>
        <c:tickMarkSkip val="12"/>
        <c:noMultiLvlLbl val="0"/>
      </c:catAx>
      <c:valAx>
        <c:axId val="1335869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Production</a:t>
                </a:r>
                <a:r>
                  <a:rPr lang="en-GB" baseline="0"/>
                  <a:t> (kg y</a:t>
                </a:r>
                <a:r>
                  <a:rPr lang="en-GB" baseline="30000"/>
                  <a:t>-1</a:t>
                </a:r>
                <a:r>
                  <a:rPr lang="en-GB" baseline="0"/>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45368"/>
        <c:crosses val="autoZero"/>
        <c:crossBetween val="between"/>
      </c:valAx>
      <c:spPr>
        <a:noFill/>
        <a:ln>
          <a:noFill/>
        </a:ln>
        <a:effectLst/>
      </c:spPr>
    </c:plotArea>
    <c:legend>
      <c:legendPos val="b"/>
      <c:layout>
        <c:manualLayout>
          <c:xMode val="edge"/>
          <c:yMode val="edge"/>
          <c:x val="1.9150895611732745E-2"/>
          <c:y val="0.89082833563275454"/>
          <c:w val="0.97047013860109588"/>
          <c:h val="9.7526833541269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Meat production</a:t>
            </a:r>
          </a:p>
        </c:rich>
      </c:tx>
      <c:layout>
        <c:manualLayout>
          <c:xMode val="edge"/>
          <c:yMode val="edge"/>
          <c:x val="0.3600485564304462"/>
          <c:y val="2.717127192727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08822581387852"/>
          <c:y val="0.14396892511181789"/>
          <c:w val="0.83312612239259565"/>
          <c:h val="0.59002951857640884"/>
        </c:manualLayout>
      </c:layout>
      <c:lineChart>
        <c:grouping val="standard"/>
        <c:varyColors val="0"/>
        <c:ser>
          <c:idx val="0"/>
          <c:order val="0"/>
          <c:spPr>
            <a:ln w="28575" cap="rnd">
              <a:solidFill>
                <a:schemeClr val="accent1"/>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'C1. Change in animal production'!#REF!</c15:sqref>
                        </c15:formulaRef>
                      </c:ext>
                    </c:extLst>
                  </c:multiLvlStrRef>
                </c15:cat>
              </c15:filteredCategoryTitle>
            </c:ext>
            <c:ext xmlns:c16="http://schemas.microsoft.com/office/drawing/2014/chart" uri="{C3380CC4-5D6E-409C-BE32-E72D297353CC}">
              <c16:uniqueId val="{00000000-9025-4707-856C-77B5A5925A4A}"/>
            </c:ext>
          </c:extLst>
        </c:ser>
        <c:ser>
          <c:idx val="2"/>
          <c:order val="1"/>
          <c:spPr>
            <a:ln w="28575" cap="rnd">
              <a:solidFill>
                <a:schemeClr val="accent3"/>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1-9025-4707-856C-77B5A5925A4A}"/>
            </c:ext>
          </c:extLst>
        </c:ser>
        <c:ser>
          <c:idx val="5"/>
          <c:order val="2"/>
          <c:spPr>
            <a:ln w="28575" cap="rnd">
              <a:solidFill>
                <a:schemeClr val="accent6"/>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2-9025-4707-856C-77B5A5925A4A}"/>
            </c:ext>
          </c:extLst>
        </c:ser>
        <c:ser>
          <c:idx val="1"/>
          <c:order val="3"/>
          <c:spPr>
            <a:ln w="28575" cap="rnd">
              <a:solidFill>
                <a:schemeClr val="accent2"/>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3-9025-4707-856C-77B5A5925A4A}"/>
            </c:ext>
          </c:extLst>
        </c:ser>
        <c:ser>
          <c:idx val="3"/>
          <c:order val="4"/>
          <c:spPr>
            <a:ln w="28575" cap="rnd">
              <a:solidFill>
                <a:schemeClr val="accent4"/>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4-9025-4707-856C-77B5A5925A4A}"/>
            </c:ext>
          </c:extLst>
        </c:ser>
        <c:ser>
          <c:idx val="4"/>
          <c:order val="5"/>
          <c:spPr>
            <a:ln w="28575" cap="rnd">
              <a:solidFill>
                <a:schemeClr val="accent5"/>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5-9025-4707-856C-77B5A5925A4A}"/>
            </c:ext>
          </c:extLst>
        </c:ser>
        <c:dLbls>
          <c:showLegendKey val="0"/>
          <c:showVal val="0"/>
          <c:showCatName val="0"/>
          <c:showSerName val="0"/>
          <c:showPercent val="0"/>
          <c:showBubbleSize val="0"/>
        </c:dLbls>
        <c:smooth val="0"/>
        <c:axId val="1335859872"/>
        <c:axId val="1335858696"/>
      </c:lineChart>
      <c:catAx>
        <c:axId val="133585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 since typical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8696"/>
        <c:crosses val="autoZero"/>
        <c:auto val="1"/>
        <c:lblAlgn val="ctr"/>
        <c:lblOffset val="100"/>
        <c:tickLblSkip val="12"/>
        <c:tickMarkSkip val="12"/>
        <c:noMultiLvlLbl val="0"/>
      </c:catAx>
      <c:valAx>
        <c:axId val="1335858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Production</a:t>
                </a:r>
                <a:r>
                  <a:rPr lang="en-GB" baseline="0"/>
                  <a:t> (kg y</a:t>
                </a:r>
                <a:r>
                  <a:rPr lang="en-GB" baseline="30000"/>
                  <a:t>-1</a:t>
                </a:r>
                <a:r>
                  <a:rPr lang="en-GB" baseline="0"/>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9872"/>
        <c:crosses val="autoZero"/>
        <c:crossBetween val="between"/>
      </c:valAx>
      <c:spPr>
        <a:noFill/>
        <a:ln>
          <a:noFill/>
        </a:ln>
        <a:effectLst/>
      </c:spPr>
    </c:plotArea>
    <c:legend>
      <c:legendPos val="b"/>
      <c:layout>
        <c:manualLayout>
          <c:xMode val="edge"/>
          <c:yMode val="edge"/>
          <c:x val="1.9150895611732745E-2"/>
          <c:y val="0.89082833563275454"/>
          <c:w val="0.97047013860109588"/>
          <c:h val="9.7526833541269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Manure production</a:t>
            </a:r>
          </a:p>
        </c:rich>
      </c:tx>
      <c:layout>
        <c:manualLayout>
          <c:xMode val="edge"/>
          <c:yMode val="edge"/>
          <c:x val="0.3600485564304462"/>
          <c:y val="2.717127192727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08822581387852"/>
          <c:y val="0.14396892511181789"/>
          <c:w val="0.83312612239259565"/>
          <c:h val="0.59002951857640884"/>
        </c:manualLayout>
      </c:layout>
      <c:lineChart>
        <c:grouping val="standard"/>
        <c:varyColors val="0"/>
        <c:ser>
          <c:idx val="0"/>
          <c:order val="0"/>
          <c:spPr>
            <a:ln w="28575" cap="rnd">
              <a:solidFill>
                <a:schemeClr val="accent1"/>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'C1. Change in animal production'!#REF!</c15:sqref>
                        </c15:formulaRef>
                      </c:ext>
                    </c:extLst>
                  </c:multiLvlStrRef>
                </c15:cat>
              </c15:filteredCategoryTitle>
            </c:ext>
            <c:ext xmlns:c16="http://schemas.microsoft.com/office/drawing/2014/chart" uri="{C3380CC4-5D6E-409C-BE32-E72D297353CC}">
              <c16:uniqueId val="{00000000-2906-4574-B1E8-4B7D3DF9D75B}"/>
            </c:ext>
          </c:extLst>
        </c:ser>
        <c:ser>
          <c:idx val="2"/>
          <c:order val="1"/>
          <c:spPr>
            <a:ln w="28575" cap="rnd">
              <a:solidFill>
                <a:schemeClr val="accent3"/>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1-2906-4574-B1E8-4B7D3DF9D75B}"/>
            </c:ext>
          </c:extLst>
        </c:ser>
        <c:ser>
          <c:idx val="5"/>
          <c:order val="2"/>
          <c:spPr>
            <a:ln w="28575" cap="rnd">
              <a:solidFill>
                <a:schemeClr val="accent6"/>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2-2906-4574-B1E8-4B7D3DF9D75B}"/>
            </c:ext>
          </c:extLst>
        </c:ser>
        <c:ser>
          <c:idx val="1"/>
          <c:order val="3"/>
          <c:spPr>
            <a:ln w="28575" cap="rnd">
              <a:solidFill>
                <a:schemeClr val="accent2"/>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3-2906-4574-B1E8-4B7D3DF9D75B}"/>
            </c:ext>
          </c:extLst>
        </c:ser>
        <c:ser>
          <c:idx val="3"/>
          <c:order val="4"/>
          <c:spPr>
            <a:ln w="28575" cap="rnd">
              <a:solidFill>
                <a:schemeClr val="accent4"/>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4-2906-4574-B1E8-4B7D3DF9D75B}"/>
            </c:ext>
          </c:extLst>
        </c:ser>
        <c:ser>
          <c:idx val="4"/>
          <c:order val="5"/>
          <c:spPr>
            <a:ln w="28575" cap="rnd">
              <a:solidFill>
                <a:schemeClr val="accent5"/>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5-2906-4574-B1E8-4B7D3DF9D75B}"/>
            </c:ext>
          </c:extLst>
        </c:ser>
        <c:dLbls>
          <c:showLegendKey val="0"/>
          <c:showVal val="0"/>
          <c:showCatName val="0"/>
          <c:showSerName val="0"/>
          <c:showPercent val="0"/>
          <c:showBubbleSize val="0"/>
        </c:dLbls>
        <c:smooth val="0"/>
        <c:axId val="1335868496"/>
        <c:axId val="1335858304"/>
      </c:lineChart>
      <c:catAx>
        <c:axId val="133586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 since typical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8304"/>
        <c:crosses val="autoZero"/>
        <c:auto val="1"/>
        <c:lblAlgn val="ctr"/>
        <c:lblOffset val="100"/>
        <c:tickLblSkip val="12"/>
        <c:tickMarkSkip val="12"/>
        <c:noMultiLvlLbl val="0"/>
      </c:catAx>
      <c:valAx>
        <c:axId val="1335858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Production</a:t>
                </a:r>
                <a:r>
                  <a:rPr lang="en-GB" baseline="0"/>
                  <a:t> (kg y</a:t>
                </a:r>
                <a:r>
                  <a:rPr lang="en-GB" baseline="30000"/>
                  <a:t>-1</a:t>
                </a:r>
                <a:r>
                  <a:rPr lang="en-GB" baseline="0"/>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68496"/>
        <c:crosses val="autoZero"/>
        <c:crossBetween val="between"/>
      </c:valAx>
      <c:spPr>
        <a:noFill/>
        <a:ln>
          <a:noFill/>
        </a:ln>
        <a:effectLst/>
      </c:spPr>
    </c:plotArea>
    <c:legend>
      <c:legendPos val="b"/>
      <c:layout>
        <c:manualLayout>
          <c:xMode val="edge"/>
          <c:yMode val="edge"/>
          <c:x val="1.9150895611732745E-2"/>
          <c:y val="0.89082833563275454"/>
          <c:w val="0.97047013860109588"/>
          <c:h val="9.7526833541269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Excreted</a:t>
            </a:r>
            <a:r>
              <a:rPr lang="en-US" baseline="0"/>
              <a:t> Nitrogen</a:t>
            </a:r>
            <a:endParaRPr lang="en-US"/>
          </a:p>
        </c:rich>
      </c:tx>
      <c:layout>
        <c:manualLayout>
          <c:xMode val="edge"/>
          <c:yMode val="edge"/>
          <c:x val="0.3600485564304462"/>
          <c:y val="2.7171271927277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208822581387852"/>
          <c:y val="0.14396892511181789"/>
          <c:w val="0.83312612239259565"/>
          <c:h val="0.59002951857640884"/>
        </c:manualLayout>
      </c:layout>
      <c:lineChart>
        <c:grouping val="standard"/>
        <c:varyColors val="0"/>
        <c:ser>
          <c:idx val="0"/>
          <c:order val="0"/>
          <c:spPr>
            <a:ln w="28575" cap="rnd">
              <a:solidFill>
                <a:schemeClr val="accent1"/>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'C1. Change in animal production'!#REF!</c15:sqref>
                        </c15:formulaRef>
                      </c:ext>
                    </c:extLst>
                  </c:multiLvlStrRef>
                </c15:cat>
              </c15:filteredCategoryTitle>
            </c:ext>
            <c:ext xmlns:c16="http://schemas.microsoft.com/office/drawing/2014/chart" uri="{C3380CC4-5D6E-409C-BE32-E72D297353CC}">
              <c16:uniqueId val="{00000000-28B4-4373-AE8F-56F7C05E810F}"/>
            </c:ext>
          </c:extLst>
        </c:ser>
        <c:ser>
          <c:idx val="2"/>
          <c:order val="1"/>
          <c:spPr>
            <a:ln w="28575" cap="rnd">
              <a:solidFill>
                <a:schemeClr val="accent3"/>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1-28B4-4373-AE8F-56F7C05E810F}"/>
            </c:ext>
          </c:extLst>
        </c:ser>
        <c:ser>
          <c:idx val="5"/>
          <c:order val="2"/>
          <c:spPr>
            <a:ln w="28575" cap="rnd">
              <a:solidFill>
                <a:schemeClr val="accent6"/>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2-28B4-4373-AE8F-56F7C05E810F}"/>
            </c:ext>
          </c:extLst>
        </c:ser>
        <c:ser>
          <c:idx val="1"/>
          <c:order val="3"/>
          <c:spPr>
            <a:ln w="28575" cap="rnd">
              <a:solidFill>
                <a:schemeClr val="accent2"/>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3-28B4-4373-AE8F-56F7C05E810F}"/>
            </c:ext>
          </c:extLst>
        </c:ser>
        <c:ser>
          <c:idx val="3"/>
          <c:order val="4"/>
          <c:spPr>
            <a:ln w="28575" cap="rnd">
              <a:solidFill>
                <a:schemeClr val="accent4"/>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4-28B4-4373-AE8F-56F7C05E810F}"/>
            </c:ext>
          </c:extLst>
        </c:ser>
        <c:ser>
          <c:idx val="4"/>
          <c:order val="5"/>
          <c:spPr>
            <a:ln w="28575" cap="rnd">
              <a:solidFill>
                <a:schemeClr val="accent5"/>
              </a:solidFill>
              <a:round/>
            </a:ln>
            <a:effectLst/>
          </c:spPr>
          <c:marker>
            <c:symbol val="none"/>
          </c:marker>
          <c:val>
            <c:numRef>
              <c:f>'C1. Change in animal production'!#REF!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'C1. Change in animal production'!#REF!</c15:sqref>
                        </c15:formulaRef>
                      </c:ext>
                    </c:extLst>
                    <c:strCache>
                      <c:ptCount val="1"/>
                      <c:pt idx="0">
                        <c:v>#REF!</c:v>
                      </c:pt>
                    </c:strCache>
                  </c:strRef>
                </c15:tx>
              </c15:filteredSeriesTitle>
            </c:ext>
            <c:ext xmlns:c16="http://schemas.microsoft.com/office/drawing/2014/chart" uri="{C3380CC4-5D6E-409C-BE32-E72D297353CC}">
              <c16:uniqueId val="{00000005-28B4-4373-AE8F-56F7C05E810F}"/>
            </c:ext>
          </c:extLst>
        </c:ser>
        <c:dLbls>
          <c:showLegendKey val="0"/>
          <c:showVal val="0"/>
          <c:showCatName val="0"/>
          <c:showSerName val="0"/>
          <c:showPercent val="0"/>
          <c:showBubbleSize val="0"/>
        </c:dLbls>
        <c:smooth val="0"/>
        <c:axId val="1335859088"/>
        <c:axId val="1335859480"/>
      </c:lineChart>
      <c:catAx>
        <c:axId val="133585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Years since typical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9480"/>
        <c:crosses val="autoZero"/>
        <c:auto val="1"/>
        <c:lblAlgn val="ctr"/>
        <c:lblOffset val="100"/>
        <c:tickLblSkip val="12"/>
        <c:tickMarkSkip val="12"/>
        <c:noMultiLvlLbl val="0"/>
      </c:catAx>
      <c:valAx>
        <c:axId val="1335859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Production</a:t>
                </a:r>
                <a:r>
                  <a:rPr lang="en-GB" baseline="0"/>
                  <a:t> (kg y</a:t>
                </a:r>
                <a:r>
                  <a:rPr lang="en-GB" baseline="30000"/>
                  <a:t>-1</a:t>
                </a:r>
                <a:r>
                  <a:rPr lang="en-GB" baseline="0"/>
                  <a:t>)</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859088"/>
        <c:crosses val="autoZero"/>
        <c:crossBetween val="between"/>
      </c:valAx>
      <c:spPr>
        <a:noFill/>
        <a:ln>
          <a:noFill/>
        </a:ln>
        <a:effectLst/>
      </c:spPr>
    </c:plotArea>
    <c:legend>
      <c:legendPos val="b"/>
      <c:layout>
        <c:manualLayout>
          <c:xMode val="edge"/>
          <c:yMode val="edge"/>
          <c:x val="1.9150895611732745E-2"/>
          <c:y val="0.89082833563275454"/>
          <c:w val="0.97047013860109588"/>
          <c:h val="9.752683354126946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0-3D4A-45C2-8666-BCF7C7E456A5}"/>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1-3D4A-45C2-8666-BCF7C7E456A5}"/>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2-3D4A-45C2-8666-BCF7C7E456A5}"/>
            </c:ext>
          </c:extLst>
        </c:ser>
        <c:ser>
          <c:idx val="3"/>
          <c:order val="3"/>
          <c:tx>
            <c:v>4</c:v>
          </c:tx>
          <c:spPr>
            <a:ln>
              <a:solidFill>
                <a:srgbClr val="FFFFFF"/>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3-3D4A-45C2-8666-BCF7C7E456A5}"/>
            </c:ext>
          </c:extLst>
        </c:ser>
        <c:ser>
          <c:idx val="4"/>
          <c:order val="4"/>
          <c:tx>
            <c:v>5</c:v>
          </c:tx>
          <c:spPr>
            <a:ln>
              <a:solidFill>
                <a:srgbClr val="FFFF66"/>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4-3D4A-45C2-8666-BCF7C7E456A5}"/>
            </c:ext>
          </c:extLst>
        </c:ser>
        <c:ser>
          <c:idx val="5"/>
          <c:order val="5"/>
          <c:tx>
            <c:v>6</c:v>
          </c:tx>
          <c:spPr>
            <a:ln>
              <a:solidFill>
                <a:srgbClr val="FFCC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5-3D4A-45C2-8666-BCF7C7E456A5}"/>
            </c:ext>
          </c:extLst>
        </c:ser>
        <c:ser>
          <c:idx val="6"/>
          <c:order val="6"/>
          <c:tx>
            <c:v>7</c:v>
          </c:tx>
          <c:spPr>
            <a:ln>
              <a:solidFill>
                <a:srgbClr val="FF99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6-3D4A-45C2-8666-BCF7C7E456A5}"/>
            </c:ext>
          </c:extLst>
        </c:ser>
        <c:ser>
          <c:idx val="7"/>
          <c:order val="7"/>
          <c:tx>
            <c:v>8</c:v>
          </c:tx>
          <c:spPr>
            <a:ln>
              <a:solidFill>
                <a:srgbClr val="FF66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7-3D4A-45C2-8666-BCF7C7E456A5}"/>
            </c:ext>
          </c:extLst>
        </c:ser>
        <c:ser>
          <c:idx val="8"/>
          <c:order val="8"/>
          <c:tx>
            <c:v>9</c:v>
          </c:tx>
          <c:spPr>
            <a:ln>
              <a:solidFill>
                <a:srgbClr val="FF0000"/>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8-3D4A-45C2-8666-BCF7C7E456A5}"/>
            </c:ext>
          </c:extLst>
        </c:ser>
        <c:ser>
          <c:idx val="9"/>
          <c:order val="9"/>
          <c:tx>
            <c:v>10</c:v>
          </c:tx>
          <c:spPr>
            <a:ln>
              <a:solidFill>
                <a:srgbClr val="A50021"/>
              </a:solidFill>
            </a:ln>
          </c:spPr>
          <c:marker>
            <c:symbol val="none"/>
          </c:marker>
          <c: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val>
          <c:smooth val="0"/>
          <c:extLst>
            <c:ext xmlns:c16="http://schemas.microsoft.com/office/drawing/2014/chart" uri="{C3380CC4-5D6E-409C-BE32-E72D297353CC}">
              <c16:uniqueId val="{00000009-3D4A-45C2-8666-BCF7C7E456A5}"/>
            </c:ext>
          </c:extLst>
        </c:ser>
        <c:dLbls>
          <c:showLegendKey val="0"/>
          <c:showVal val="0"/>
          <c:showCatName val="0"/>
          <c:showSerName val="0"/>
          <c:showPercent val="0"/>
          <c:showBubbleSize val="0"/>
        </c:dLbls>
        <c:smooth val="0"/>
        <c:axId val="615212784"/>
        <c:axId val="615219840"/>
      </c:lineChart>
      <c:catAx>
        <c:axId val="615212784"/>
        <c:scaling>
          <c:orientation val="minMax"/>
        </c:scaling>
        <c:delete val="0"/>
        <c:axPos val="b"/>
        <c:title>
          <c:tx>
            <c:rich>
              <a:bodyPr/>
              <a:lstStyle/>
              <a:p>
                <a:pPr>
                  <a:defRPr b="0"/>
                </a:pPr>
                <a:r>
                  <a:rPr lang="en-US" b="0"/>
                  <a:t>Month</a:t>
                </a:r>
              </a:p>
            </c:rich>
          </c:tx>
          <c:overlay val="0"/>
        </c:title>
        <c:majorTickMark val="out"/>
        <c:minorTickMark val="none"/>
        <c:tickLblPos val="nextTo"/>
        <c:crossAx val="615219840"/>
        <c:crosses val="autoZero"/>
        <c:auto val="1"/>
        <c:lblAlgn val="ctr"/>
        <c:lblOffset val="100"/>
        <c:noMultiLvlLbl val="0"/>
      </c:catAx>
      <c:valAx>
        <c:axId val="6152198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278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0-9186-44E2-9D3B-8D26E670CC2B}"/>
            </c:ext>
          </c:extLst>
        </c:ser>
        <c:ser>
          <c:idx val="1"/>
          <c:order val="1"/>
          <c:tx>
            <c:v>2</c:v>
          </c:tx>
          <c:spPr>
            <a:ln>
              <a:solidFill>
                <a:schemeClr val="tx2">
                  <a:lumMod val="60000"/>
                  <a:lumOff val="4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1-9186-44E2-9D3B-8D26E670CC2B}"/>
            </c:ext>
          </c:extLst>
        </c:ser>
        <c:ser>
          <c:idx val="2"/>
          <c:order val="2"/>
          <c:tx>
            <c:v>3</c:v>
          </c:tx>
          <c:spPr>
            <a:ln>
              <a:solidFill>
                <a:schemeClr val="accent5">
                  <a:lumMod val="40000"/>
                  <a:lumOff val="60000"/>
                </a:schemeClr>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2-9186-44E2-9D3B-8D26E670CC2B}"/>
            </c:ext>
          </c:extLst>
        </c:ser>
        <c:ser>
          <c:idx val="3"/>
          <c:order val="3"/>
          <c:tx>
            <c:v>4</c:v>
          </c:tx>
          <c:spPr>
            <a:ln>
              <a:solidFill>
                <a:srgbClr val="FFFFFF"/>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3-9186-44E2-9D3B-8D26E670CC2B}"/>
            </c:ext>
          </c:extLst>
        </c:ser>
        <c:ser>
          <c:idx val="4"/>
          <c:order val="4"/>
          <c:tx>
            <c:v>5</c:v>
          </c:tx>
          <c:spPr>
            <a:ln>
              <a:solidFill>
                <a:srgbClr val="FFFF66"/>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4-9186-44E2-9D3B-8D26E670CC2B}"/>
            </c:ext>
          </c:extLst>
        </c:ser>
        <c:ser>
          <c:idx val="5"/>
          <c:order val="5"/>
          <c:tx>
            <c:v>6</c:v>
          </c:tx>
          <c:spPr>
            <a:ln>
              <a:solidFill>
                <a:srgbClr val="FFCC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5-9186-44E2-9D3B-8D26E670CC2B}"/>
            </c:ext>
          </c:extLst>
        </c:ser>
        <c:ser>
          <c:idx val="6"/>
          <c:order val="6"/>
          <c:tx>
            <c:v>7</c:v>
          </c:tx>
          <c:spPr>
            <a:ln>
              <a:solidFill>
                <a:srgbClr val="FF99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6-9186-44E2-9D3B-8D26E670CC2B}"/>
            </c:ext>
          </c:extLst>
        </c:ser>
        <c:ser>
          <c:idx val="7"/>
          <c:order val="7"/>
          <c:tx>
            <c:v>8</c:v>
          </c:tx>
          <c:spPr>
            <a:ln>
              <a:solidFill>
                <a:srgbClr val="FF66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7-9186-44E2-9D3B-8D26E670CC2B}"/>
            </c:ext>
          </c:extLst>
        </c:ser>
        <c:ser>
          <c:idx val="8"/>
          <c:order val="8"/>
          <c:tx>
            <c:v>9</c:v>
          </c:tx>
          <c:spPr>
            <a:ln>
              <a:solidFill>
                <a:srgbClr val="FF0000"/>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8-9186-44E2-9D3B-8D26E670CC2B}"/>
            </c:ext>
          </c:extLst>
        </c:ser>
        <c:ser>
          <c:idx val="9"/>
          <c:order val="9"/>
          <c:tx>
            <c:v>10</c:v>
          </c:tx>
          <c:spPr>
            <a:ln>
              <a:solidFill>
                <a:srgbClr val="A50021"/>
              </a:solidFill>
            </a:ln>
          </c:spPr>
          <c:marker>
            <c:symbol val="none"/>
          </c:marker>
          <c: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val>
          <c:smooth val="0"/>
          <c:extLst>
            <c:ext xmlns:c16="http://schemas.microsoft.com/office/drawing/2014/chart" uri="{C3380CC4-5D6E-409C-BE32-E72D297353CC}">
              <c16:uniqueId val="{00000009-9186-44E2-9D3B-8D26E670CC2B}"/>
            </c:ext>
          </c:extLst>
        </c:ser>
        <c:dLbls>
          <c:showLegendKey val="0"/>
          <c:showVal val="0"/>
          <c:showCatName val="0"/>
          <c:showSerName val="0"/>
          <c:showPercent val="0"/>
          <c:showBubbleSize val="0"/>
        </c:dLbls>
        <c:smooth val="0"/>
        <c:axId val="615216312"/>
        <c:axId val="615216704"/>
      </c:lineChart>
      <c:catAx>
        <c:axId val="615216312"/>
        <c:scaling>
          <c:orientation val="minMax"/>
        </c:scaling>
        <c:delete val="0"/>
        <c:axPos val="b"/>
        <c:title>
          <c:tx>
            <c:rich>
              <a:bodyPr/>
              <a:lstStyle/>
              <a:p>
                <a:pPr>
                  <a:defRPr b="0"/>
                </a:pPr>
                <a:r>
                  <a:rPr lang="en-US" b="0"/>
                  <a:t>Month</a:t>
                </a:r>
              </a:p>
            </c:rich>
          </c:tx>
          <c:overlay val="0"/>
        </c:title>
        <c:majorTickMark val="out"/>
        <c:minorTickMark val="none"/>
        <c:tickLblPos val="nextTo"/>
        <c:crossAx val="615216704"/>
        <c:crosses val="autoZero"/>
        <c:auto val="1"/>
        <c:lblAlgn val="ctr"/>
        <c:lblOffset val="100"/>
        <c:noMultiLvlLbl val="0"/>
      </c:catAx>
      <c:valAx>
        <c:axId val="615216704"/>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5216312"/>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04268675455115"/>
          <c:y val="6.4250692621755617E-2"/>
          <c:w val="0.74810922787193979"/>
          <c:h val="0.58162641877123222"/>
        </c:manualLayout>
      </c:layout>
      <c:lineChart>
        <c:grouping val="standard"/>
        <c:varyColors val="0"/>
        <c:ser>
          <c:idx val="0"/>
          <c:order val="0"/>
          <c:tx>
            <c:v>1</c:v>
          </c:tx>
          <c:spPr>
            <a:ln w="50800">
              <a:solidFill>
                <a:schemeClr val="tx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0-09F7-4AF5-9EE5-50F22DB76F96}"/>
            </c:ext>
          </c:extLst>
        </c:ser>
        <c:ser>
          <c:idx val="1"/>
          <c:order val="1"/>
          <c:tx>
            <c:v>2</c:v>
          </c:tx>
          <c:spPr>
            <a:ln>
              <a:solidFill>
                <a:schemeClr val="tx2">
                  <a:lumMod val="60000"/>
                  <a:lumOff val="4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1-09F7-4AF5-9EE5-50F22DB76F96}"/>
            </c:ext>
          </c:extLst>
        </c:ser>
        <c:ser>
          <c:idx val="2"/>
          <c:order val="2"/>
          <c:tx>
            <c:v>3</c:v>
          </c:tx>
          <c:spPr>
            <a:ln>
              <a:solidFill>
                <a:schemeClr val="accent5">
                  <a:lumMod val="40000"/>
                  <a:lumOff val="60000"/>
                </a:schemeClr>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2-09F7-4AF5-9EE5-50F22DB76F96}"/>
            </c:ext>
          </c:extLst>
        </c:ser>
        <c:ser>
          <c:idx val="3"/>
          <c:order val="3"/>
          <c:tx>
            <c:v>4</c:v>
          </c:tx>
          <c:spPr>
            <a:ln>
              <a:solidFill>
                <a:srgbClr val="FFFFFF"/>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3-09F7-4AF5-9EE5-50F22DB76F96}"/>
            </c:ext>
          </c:extLst>
        </c:ser>
        <c:ser>
          <c:idx val="4"/>
          <c:order val="4"/>
          <c:tx>
            <c:v>5</c:v>
          </c:tx>
          <c:spPr>
            <a:ln>
              <a:solidFill>
                <a:srgbClr val="FFFF66"/>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4-09F7-4AF5-9EE5-50F22DB76F96}"/>
            </c:ext>
          </c:extLst>
        </c:ser>
        <c:ser>
          <c:idx val="5"/>
          <c:order val="5"/>
          <c:tx>
            <c:v>6</c:v>
          </c:tx>
          <c:spPr>
            <a:ln>
              <a:solidFill>
                <a:srgbClr val="FFCC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5-09F7-4AF5-9EE5-50F22DB76F96}"/>
            </c:ext>
          </c:extLst>
        </c:ser>
        <c:ser>
          <c:idx val="6"/>
          <c:order val="6"/>
          <c:tx>
            <c:v>7</c:v>
          </c:tx>
          <c:spPr>
            <a:ln>
              <a:solidFill>
                <a:srgbClr val="FF99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6-09F7-4AF5-9EE5-50F22DB76F96}"/>
            </c:ext>
          </c:extLst>
        </c:ser>
        <c:ser>
          <c:idx val="7"/>
          <c:order val="7"/>
          <c:tx>
            <c:v>8</c:v>
          </c:tx>
          <c:spPr>
            <a:ln>
              <a:solidFill>
                <a:srgbClr val="FF66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7-09F7-4AF5-9EE5-50F22DB76F96}"/>
            </c:ext>
          </c:extLst>
        </c:ser>
        <c:ser>
          <c:idx val="8"/>
          <c:order val="8"/>
          <c:tx>
            <c:v>9</c:v>
          </c:tx>
          <c:spPr>
            <a:ln>
              <a:solidFill>
                <a:srgbClr val="FF0000"/>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8-09F7-4AF5-9EE5-50F22DB76F96}"/>
            </c:ext>
          </c:extLst>
        </c:ser>
        <c:ser>
          <c:idx val="9"/>
          <c:order val="9"/>
          <c:tx>
            <c:v>10</c:v>
          </c:tx>
          <c:spPr>
            <a:ln>
              <a:solidFill>
                <a:srgbClr val="A50021"/>
              </a:solidFill>
            </a:ln>
          </c:spPr>
          <c:marker>
            <c:symbol val="none"/>
          </c:marker>
          <c: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val>
          <c:smooth val="0"/>
          <c:extLst>
            <c:ext xmlns:c16="http://schemas.microsoft.com/office/drawing/2014/chart" uri="{C3380CC4-5D6E-409C-BE32-E72D297353CC}">
              <c16:uniqueId val="{00000009-09F7-4AF5-9EE5-50F22DB76F96}"/>
            </c:ext>
          </c:extLst>
        </c:ser>
        <c:dLbls>
          <c:showLegendKey val="0"/>
          <c:showVal val="0"/>
          <c:showCatName val="0"/>
          <c:showSerName val="0"/>
          <c:showPercent val="0"/>
          <c:showBubbleSize val="0"/>
        </c:dLbls>
        <c:smooth val="0"/>
        <c:axId val="615217488"/>
        <c:axId val="615210040"/>
      </c:lineChart>
      <c:catAx>
        <c:axId val="615217488"/>
        <c:scaling>
          <c:orientation val="minMax"/>
        </c:scaling>
        <c:delete val="0"/>
        <c:axPos val="b"/>
        <c:title>
          <c:tx>
            <c:rich>
              <a:bodyPr/>
              <a:lstStyle/>
              <a:p>
                <a:pPr>
                  <a:defRPr b="0"/>
                </a:pPr>
                <a:r>
                  <a:rPr lang="en-US" b="0"/>
                  <a:t>Month</a:t>
                </a:r>
              </a:p>
            </c:rich>
          </c:tx>
          <c:overlay val="0"/>
        </c:title>
        <c:majorTickMark val="out"/>
        <c:minorTickMark val="none"/>
        <c:tickLblPos val="nextTo"/>
        <c:crossAx val="615210040"/>
        <c:crosses val="autoZero"/>
        <c:auto val="1"/>
        <c:lblAlgn val="ctr"/>
        <c:lblOffset val="100"/>
        <c:noMultiLvlLbl val="0"/>
      </c:catAx>
      <c:valAx>
        <c:axId val="615210040"/>
        <c:scaling>
          <c:orientation val="minMax"/>
        </c:scaling>
        <c:delete val="0"/>
        <c:axPos val="l"/>
        <c:title>
          <c:tx>
            <c:rich>
              <a:bodyPr rot="-5400000" vert="horz"/>
              <a:lstStyle/>
              <a:p>
                <a:pPr>
                  <a:defRPr b="0"/>
                </a:pPr>
                <a:r>
                  <a:rPr lang="en-US" b="0"/>
                  <a:t>Average</a:t>
                </a:r>
                <a:r>
                  <a:rPr lang="en-US" b="0" baseline="0"/>
                  <a:t> air temperature (ºC)</a:t>
                </a:r>
                <a:endParaRPr lang="en-US" b="0"/>
              </a:p>
            </c:rich>
          </c:tx>
          <c:layout>
            <c:manualLayout>
              <c:xMode val="edge"/>
              <c:yMode val="edge"/>
              <c:x val="3.951502616713138E-2"/>
              <c:y val="8.5091161263704928E-3"/>
            </c:manualLayout>
          </c:layout>
          <c:overlay val="0"/>
        </c:title>
        <c:numFmt formatCode="0" sourceLinked="0"/>
        <c:majorTickMark val="out"/>
        <c:minorTickMark val="none"/>
        <c:tickLblPos val="nextTo"/>
        <c:crossAx val="615217488"/>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82603440305275144"/>
          <c:h val="0.14430428637891837"/>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784D-45B9-BDAC-605E10C07E19}"/>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784D-45B9-BDAC-605E10C07E19}"/>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784D-45B9-BDAC-605E10C07E19}"/>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784D-45B9-BDAC-605E10C07E19}"/>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784D-45B9-BDAC-605E10C07E19}"/>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784D-45B9-BDAC-605E10C07E19}"/>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784D-45B9-BDAC-605E10C07E19}"/>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784D-45B9-BDAC-605E10C07E19}"/>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784D-45B9-BDAC-605E10C07E19}"/>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784D-45B9-BDAC-605E10C07E19}"/>
            </c:ext>
          </c:extLst>
        </c:ser>
        <c:dLbls>
          <c:showLegendKey val="0"/>
          <c:showVal val="0"/>
          <c:showCatName val="0"/>
          <c:showSerName val="0"/>
          <c:showPercent val="0"/>
          <c:showBubbleSize val="0"/>
        </c:dLbls>
        <c:axId val="615210824"/>
        <c:axId val="615217880"/>
      </c:scatterChart>
      <c:valAx>
        <c:axId val="61521082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17880"/>
        <c:crosses val="autoZero"/>
        <c:crossBetween val="midCat"/>
        <c:majorUnit val="50"/>
      </c:valAx>
      <c:valAx>
        <c:axId val="615217880"/>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108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0-152C-4DB5-B05F-D6C487AA3981}"/>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1-152C-4DB5-B05F-D6C487AA3981}"/>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2-152C-4DB5-B05F-D6C487AA3981}"/>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3-152C-4DB5-B05F-D6C487AA3981}"/>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4-152C-4DB5-B05F-D6C487AA3981}"/>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5-152C-4DB5-B05F-D6C487AA3981}"/>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6-152C-4DB5-B05F-D6C487AA3981}"/>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7-152C-4DB5-B05F-D6C487AA3981}"/>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8-152C-4DB5-B05F-D6C487AA3981}"/>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24.190322580645159</c:v>
              </c:pt>
              <c:pt idx="1">
                <c:v>24.782142857142858</c:v>
              </c:pt>
              <c:pt idx="2">
                <c:v>24.719354838709677</c:v>
              </c:pt>
              <c:pt idx="3">
                <c:v>23.906666666666666</c:v>
              </c:pt>
              <c:pt idx="4">
                <c:v>23.443548387096776</c:v>
              </c:pt>
              <c:pt idx="5">
                <c:v>22.966666666666669</c:v>
              </c:pt>
              <c:pt idx="6">
                <c:v>22.459824046920815</c:v>
              </c:pt>
              <c:pt idx="7">
                <c:v>22.730107526881717</c:v>
              </c:pt>
              <c:pt idx="8">
                <c:v>23.331666666666663</c:v>
              </c:pt>
              <c:pt idx="9">
                <c:v>23.977956989247311</c:v>
              </c:pt>
              <c:pt idx="10">
                <c:v>24.066666666666663</c:v>
              </c:pt>
              <c:pt idx="11">
                <c:v>23.634739454094294</c:v>
              </c:pt>
            </c:numLit>
          </c:yVal>
          <c:smooth val="0"/>
          <c:extLst>
            <c:ext xmlns:c16="http://schemas.microsoft.com/office/drawing/2014/chart" uri="{C3380CC4-5D6E-409C-BE32-E72D297353CC}">
              <c16:uniqueId val="{00000009-152C-4DB5-B05F-D6C487AA3981}"/>
            </c:ext>
          </c:extLst>
        </c:ser>
        <c:dLbls>
          <c:showLegendKey val="0"/>
          <c:showVal val="0"/>
          <c:showCatName val="0"/>
          <c:showSerName val="0"/>
          <c:showPercent val="0"/>
          <c:showBubbleSize val="0"/>
        </c:dLbls>
        <c:axId val="615220624"/>
        <c:axId val="615221800"/>
      </c:scatterChart>
      <c:valAx>
        <c:axId val="615220624"/>
        <c:scaling>
          <c:orientation val="minMax"/>
          <c:max val="30"/>
          <c:min val="18"/>
        </c:scaling>
        <c:delete val="0"/>
        <c:axPos val="b"/>
        <c:title>
          <c:tx>
            <c:rich>
              <a:bodyPr/>
              <a:lstStyle/>
              <a:p>
                <a:pPr>
                  <a:defRPr b="0"/>
                </a:pPr>
                <a:r>
                  <a:rPr lang="en-US" b="0"/>
                  <a:t>Average monthly air temp (</a:t>
                </a:r>
                <a:r>
                  <a:rPr lang="en-US" b="0">
                    <a:latin typeface="Calibri" panose="020F0502020204030204" pitchFamily="34" charset="0"/>
                    <a:cs typeface="Calibri" panose="020F0502020204030204" pitchFamily="34" charset="0"/>
                  </a:rPr>
                  <a:t>°C</a:t>
                </a:r>
                <a:r>
                  <a:rPr lang="en-US" b="0"/>
                  <a:t>)</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800"/>
        <c:crosses val="autoZero"/>
        <c:crossBetween val="midCat"/>
        <c:majorUnit val="2"/>
      </c:valAx>
      <c:valAx>
        <c:axId val="615221800"/>
        <c:scaling>
          <c:orientation val="minMax"/>
          <c:max val="30"/>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522062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0-824A-4A31-A2B1-24E39C8121D8}"/>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1-824A-4A31-A2B1-24E39C8121D8}"/>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2-824A-4A31-A2B1-24E39C8121D8}"/>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3-824A-4A31-A2B1-24E39C8121D8}"/>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4-824A-4A31-A2B1-24E39C8121D8}"/>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5-824A-4A31-A2B1-24E39C8121D8}"/>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6-824A-4A31-A2B1-24E39C8121D8}"/>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7-824A-4A31-A2B1-24E39C8121D8}"/>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8-824A-4A31-A2B1-24E39C8121D8}"/>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numLit>
          </c:xVal>
          <c:yVal>
            <c:numLit>
              <c:formatCode>General</c:formatCode>
              <c:ptCount val="12"/>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numLit>
          </c:yVal>
          <c:smooth val="0"/>
          <c:extLst>
            <c:ext xmlns:c16="http://schemas.microsoft.com/office/drawing/2014/chart" uri="{C3380CC4-5D6E-409C-BE32-E72D297353CC}">
              <c16:uniqueId val="{00000009-824A-4A31-A2B1-24E39C8121D8}"/>
            </c:ext>
          </c:extLst>
        </c:ser>
        <c:dLbls>
          <c:showLegendKey val="0"/>
          <c:showVal val="0"/>
          <c:showCatName val="0"/>
          <c:showSerName val="0"/>
          <c:showPercent val="0"/>
          <c:showBubbleSize val="0"/>
        </c:dLbls>
        <c:axId val="615222584"/>
        <c:axId val="615221016"/>
      </c:scatterChart>
      <c:valAx>
        <c:axId val="615222584"/>
        <c:scaling>
          <c:orientation val="minMax"/>
          <c:max val="350"/>
          <c:min val="0"/>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5221016"/>
        <c:crosses val="autoZero"/>
        <c:crossBetween val="midCat"/>
        <c:majorUnit val="50"/>
      </c:valAx>
      <c:valAx>
        <c:axId val="615221016"/>
        <c:scaling>
          <c:orientation val="minMax"/>
          <c:max val="350"/>
          <c:min val="0"/>
        </c:scaling>
        <c:delete val="0"/>
        <c:axPos val="l"/>
        <c:title>
          <c:tx>
            <c:rich>
              <a:bodyPr rot="-5400000" vert="horz"/>
              <a:lstStyle/>
              <a:p>
                <a:pPr>
                  <a:defRPr b="0"/>
                </a:pPr>
                <a:r>
                  <a:rPr lang="en-US" b="0"/>
                  <a:t>Monthly rainfall (mm)</a:t>
                </a:r>
              </a:p>
            </c:rich>
          </c:tx>
          <c:overlay val="0"/>
        </c:title>
        <c:numFmt formatCode="General" sourceLinked="1"/>
        <c:majorTickMark val="out"/>
        <c:minorTickMark val="none"/>
        <c:tickLblPos val="nextTo"/>
        <c:crossAx val="615222584"/>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139385424772093"/>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64294191486933694"/>
        </c:manualLayout>
      </c:layout>
      <c:scatterChart>
        <c:scatterStyle val="lineMarker"/>
        <c:varyColors val="0"/>
        <c:ser>
          <c:idx val="0"/>
          <c:order val="0"/>
          <c:tx>
            <c:v>1</c:v>
          </c:tx>
          <c:spPr>
            <a:ln w="25400">
              <a:noFill/>
            </a:ln>
          </c:spPr>
          <c:marker>
            <c:symbol val="circle"/>
            <c:size val="5"/>
            <c:spPr>
              <a:solidFill>
                <a:schemeClr val="tx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0-8FD2-429D-8B99-AEF409DC22A4}"/>
            </c:ext>
          </c:extLst>
        </c:ser>
        <c:ser>
          <c:idx val="1"/>
          <c:order val="1"/>
          <c:tx>
            <c:v>2</c:v>
          </c:tx>
          <c:spPr>
            <a:ln w="34290">
              <a:noFill/>
            </a:ln>
          </c:spPr>
          <c:marker>
            <c:symbol val="circle"/>
            <c:size val="5"/>
            <c:spPr>
              <a:solidFill>
                <a:schemeClr val="accent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1-8FD2-429D-8B99-AEF409DC22A4}"/>
            </c:ext>
          </c:extLst>
        </c:ser>
        <c:ser>
          <c:idx val="2"/>
          <c:order val="2"/>
          <c:tx>
            <c:v>3</c:v>
          </c:tx>
          <c:spPr>
            <a:ln w="34290">
              <a:noFill/>
            </a:ln>
          </c:spPr>
          <c:marker>
            <c:symbol val="circle"/>
            <c:size val="5"/>
            <c:spPr>
              <a:solidFill>
                <a:schemeClr val="accent5">
                  <a:lumMod val="40000"/>
                  <a:lumOff val="6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2-8FD2-429D-8B99-AEF409DC22A4}"/>
            </c:ext>
          </c:extLst>
        </c:ser>
        <c:ser>
          <c:idx val="3"/>
          <c:order val="3"/>
          <c:tx>
            <c:v>4</c:v>
          </c:tx>
          <c:spPr>
            <a:ln w="34290">
              <a:noFill/>
            </a:ln>
          </c:spPr>
          <c:marker>
            <c:symbol val="circle"/>
            <c:size val="5"/>
            <c:spPr>
              <a:solidFill>
                <a:schemeClr val="bg1"/>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3-8FD2-429D-8B99-AEF409DC22A4}"/>
            </c:ext>
          </c:extLst>
        </c:ser>
        <c:ser>
          <c:idx val="4"/>
          <c:order val="4"/>
          <c:tx>
            <c:v>5</c:v>
          </c:tx>
          <c:spPr>
            <a:ln w="34290">
              <a:noFill/>
            </a:ln>
          </c:spPr>
          <c:marker>
            <c:symbol val="circle"/>
            <c:size val="5"/>
            <c:spPr>
              <a:solidFill>
                <a:srgbClr val="FFFF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4-8FD2-429D-8B99-AEF409DC22A4}"/>
            </c:ext>
          </c:extLst>
        </c:ser>
        <c:ser>
          <c:idx val="5"/>
          <c:order val="5"/>
          <c:tx>
            <c:v>6</c:v>
          </c:tx>
          <c:spPr>
            <a:ln w="34290">
              <a:noFill/>
            </a:ln>
          </c:spPr>
          <c:marker>
            <c:symbol val="circle"/>
            <c:size val="5"/>
            <c:spPr>
              <a:solidFill>
                <a:srgbClr val="FFD653"/>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5-8FD2-429D-8B99-AEF409DC22A4}"/>
            </c:ext>
          </c:extLst>
        </c:ser>
        <c:ser>
          <c:idx val="6"/>
          <c:order val="6"/>
          <c:tx>
            <c:v>7</c:v>
          </c:tx>
          <c:spPr>
            <a:ln w="34290">
              <a:noFill/>
            </a:ln>
          </c:spPr>
          <c:marker>
            <c:symbol val="circle"/>
            <c:size val="5"/>
            <c:spPr>
              <a:solidFill>
                <a:schemeClr val="accent6"/>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6-8FD2-429D-8B99-AEF409DC22A4}"/>
            </c:ext>
          </c:extLst>
        </c:ser>
        <c:ser>
          <c:idx val="7"/>
          <c:order val="7"/>
          <c:tx>
            <c:v>8</c:v>
          </c:tx>
          <c:spPr>
            <a:ln w="34290">
              <a:noFill/>
            </a:ln>
          </c:spPr>
          <c:marker>
            <c:symbol val="circle"/>
            <c:size val="5"/>
            <c:spPr>
              <a:solidFill>
                <a:schemeClr val="accent6">
                  <a:lumMod val="75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7-8FD2-429D-8B99-AEF409DC22A4}"/>
            </c:ext>
          </c:extLst>
        </c:ser>
        <c:ser>
          <c:idx val="8"/>
          <c:order val="8"/>
          <c:tx>
            <c:v>9</c:v>
          </c:tx>
          <c:spPr>
            <a:ln w="34290">
              <a:noFill/>
            </a:ln>
          </c:spPr>
          <c:marker>
            <c:symbol val="circle"/>
            <c:size val="5"/>
            <c:spPr>
              <a:solidFill>
                <a:srgbClr val="FF0000"/>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8-8FD2-429D-8B99-AEF409DC22A4}"/>
            </c:ext>
          </c:extLst>
        </c:ser>
        <c:ser>
          <c:idx val="9"/>
          <c:order val="9"/>
          <c:tx>
            <c:v>10</c:v>
          </c:tx>
          <c:spPr>
            <a:ln w="34290">
              <a:noFill/>
            </a:ln>
          </c:spPr>
          <c:marker>
            <c:symbol val="circle"/>
            <c:size val="5"/>
            <c:spPr>
              <a:solidFill>
                <a:schemeClr val="accent6">
                  <a:lumMod val="50000"/>
                </a:schemeClr>
              </a:solidFill>
              <a:ln>
                <a:solidFill>
                  <a:schemeClr val="tx1"/>
                </a:solidFill>
              </a:ln>
            </c:spPr>
          </c:marker>
          <c:xVal>
            <c:numLit>
              <c:formatCode>General</c:formatCode>
              <c:ptCount val="12"/>
              <c:pt idx="0">
                <c:v>24.190322580645159</c:v>
              </c:pt>
              <c:pt idx="1">
                <c:v>24.782142857142855</c:v>
              </c:pt>
              <c:pt idx="2">
                <c:v>24.719354838709677</c:v>
              </c:pt>
              <c:pt idx="3">
                <c:v>23.906666666666666</c:v>
              </c:pt>
              <c:pt idx="4">
                <c:v>23.443548387096772</c:v>
              </c:pt>
              <c:pt idx="5">
                <c:v>22.966666666666669</c:v>
              </c:pt>
              <c:pt idx="6">
                <c:v>22.459824046920811</c:v>
              </c:pt>
              <c:pt idx="7">
                <c:v>22.730107526881714</c:v>
              </c:pt>
              <c:pt idx="8">
                <c:v>23.33166666666666</c:v>
              </c:pt>
              <c:pt idx="9">
                <c:v>23.977956989247307</c:v>
              </c:pt>
              <c:pt idx="10">
                <c:v>24.066666666666663</c:v>
              </c:pt>
              <c:pt idx="11">
                <c:v>23.634739454094298</c:v>
              </c:pt>
            </c:numLit>
          </c:xVal>
          <c:yVal>
            <c:numLit>
              <c:formatCode>General</c:formatCode>
              <c:ptCount val="12"/>
              <c:pt idx="0">
                <c:v>24.190322580645166</c:v>
              </c:pt>
              <c:pt idx="1">
                <c:v>24.782142857142851</c:v>
              </c:pt>
              <c:pt idx="2">
                <c:v>24.719354838709677</c:v>
              </c:pt>
              <c:pt idx="3">
                <c:v>23.90666666666667</c:v>
              </c:pt>
              <c:pt idx="4">
                <c:v>23.443548387096783</c:v>
              </c:pt>
              <c:pt idx="5">
                <c:v>22.966666666666661</c:v>
              </c:pt>
              <c:pt idx="6">
                <c:v>22.459824046920819</c:v>
              </c:pt>
              <c:pt idx="7">
                <c:v>22.730107526881717</c:v>
              </c:pt>
              <c:pt idx="8">
                <c:v>23.331666666666667</c:v>
              </c:pt>
              <c:pt idx="9">
                <c:v>23.977956989247314</c:v>
              </c:pt>
              <c:pt idx="10">
                <c:v>24.066666666666663</c:v>
              </c:pt>
              <c:pt idx="11">
                <c:v>23.634739454094287</c:v>
              </c:pt>
            </c:numLit>
          </c:yVal>
          <c:smooth val="0"/>
          <c:extLst>
            <c:ext xmlns:c16="http://schemas.microsoft.com/office/drawing/2014/chart" uri="{C3380CC4-5D6E-409C-BE32-E72D297353CC}">
              <c16:uniqueId val="{00000009-8FD2-429D-8B99-AEF409DC22A4}"/>
            </c:ext>
          </c:extLst>
        </c:ser>
        <c:dLbls>
          <c:showLegendKey val="0"/>
          <c:showVal val="0"/>
          <c:showCatName val="0"/>
          <c:showSerName val="0"/>
          <c:showPercent val="0"/>
          <c:showBubbleSize val="0"/>
        </c:dLbls>
        <c:axId val="614965432"/>
        <c:axId val="614958768"/>
      </c:scatterChart>
      <c:valAx>
        <c:axId val="614965432"/>
        <c:scaling>
          <c:orientation val="minMax"/>
          <c:max val="30"/>
          <c:min val="18"/>
        </c:scaling>
        <c:delete val="0"/>
        <c:axPos val="b"/>
        <c:title>
          <c:tx>
            <c:rich>
              <a:bodyPr/>
              <a:lstStyle/>
              <a:p>
                <a:pPr>
                  <a:defRPr b="0"/>
                </a:pPr>
                <a:r>
                  <a:rPr lang="en-US" b="0"/>
                  <a:t>Average monthly rainfall (mm)</a:t>
                </a:r>
              </a:p>
            </c:rich>
          </c:tx>
          <c:layout>
            <c:manualLayout>
              <c:xMode val="edge"/>
              <c:yMode val="edge"/>
              <c:x val="0.29164793080110268"/>
              <c:y val="0.79137588988667384"/>
            </c:manualLayout>
          </c:layout>
          <c:overlay val="0"/>
        </c:title>
        <c:numFmt formatCode="General" sourceLinked="1"/>
        <c:majorTickMark val="out"/>
        <c:minorTickMark val="none"/>
        <c:tickLblPos val="nextTo"/>
        <c:crossAx val="614958768"/>
        <c:crosses val="autoZero"/>
        <c:crossBetween val="midCat"/>
        <c:majorUnit val="2"/>
      </c:valAx>
      <c:valAx>
        <c:axId val="614958768"/>
        <c:scaling>
          <c:orientation val="minMax"/>
          <c:min val="18"/>
        </c:scaling>
        <c:delete val="0"/>
        <c:axPos val="l"/>
        <c:title>
          <c:tx>
            <c:rich>
              <a:bodyPr rot="-5400000" vert="horz"/>
              <a:lstStyle/>
              <a:p>
                <a:pPr>
                  <a:defRPr b="0"/>
                </a:pPr>
                <a:r>
                  <a:rPr lang="en-US" b="0"/>
                  <a:t>Monthly air temp (°C)</a:t>
                </a:r>
              </a:p>
            </c:rich>
          </c:tx>
          <c:overlay val="0"/>
        </c:title>
        <c:numFmt formatCode="General" sourceLinked="1"/>
        <c:majorTickMark val="out"/>
        <c:minorTickMark val="none"/>
        <c:tickLblPos val="nextTo"/>
        <c:crossAx val="614965432"/>
        <c:crosses val="autoZero"/>
        <c:crossBetween val="midCat"/>
      </c:valAx>
      <c:spPr>
        <a:solidFill>
          <a:schemeClr val="accent5">
            <a:lumMod val="20000"/>
            <a:lumOff val="80000"/>
          </a:schemeClr>
        </a:solidFill>
        <a:ln>
          <a:solidFill>
            <a:schemeClr val="bg1">
              <a:lumMod val="65000"/>
            </a:schemeClr>
          </a:solidFill>
        </a:ln>
      </c:spPr>
    </c:plotArea>
    <c:legend>
      <c:legendPos val="b"/>
      <c:layout>
        <c:manualLayout>
          <c:xMode val="edge"/>
          <c:yMode val="edge"/>
          <c:x val="0.12783831628322034"/>
          <c:y val="0.85569571362108177"/>
          <c:w val="0.8235210052557187"/>
          <c:h val="0.1004305798265086"/>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a:ln w="6350">
      <a:solidFill>
        <a:schemeClr val="tx1"/>
      </a:solidFill>
    </a:ln>
  </c:sp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804268675455115"/>
          <c:y val="6.4250692621755617E-2"/>
          <c:w val="0.74810922787193979"/>
          <c:h val="0.58162641877123222"/>
        </c:manualLayout>
      </c:layout>
      <c:lineChart>
        <c:grouping val="standard"/>
        <c:varyColors val="0"/>
        <c:ser>
          <c:idx val="2"/>
          <c:order val="0"/>
          <c:tx>
            <c:v>Actual</c:v>
          </c:tx>
          <c:spPr>
            <a:ln w="12700">
              <a:solidFill>
                <a:schemeClr val="tx1"/>
              </a:solidFill>
            </a:ln>
          </c:spPr>
          <c:marker>
            <c:symbol val="none"/>
          </c:marker>
          <c:val>
            <c:numLit>
              <c:formatCode>General</c:formatCode>
              <c:ptCount val="120"/>
              <c:pt idx="0">
                <c:v>6.3</c:v>
              </c:pt>
              <c:pt idx="1">
                <c:v>59.2</c:v>
              </c:pt>
              <c:pt idx="2">
                <c:v>108.5</c:v>
              </c:pt>
              <c:pt idx="3">
                <c:v>113.8</c:v>
              </c:pt>
              <c:pt idx="4">
                <c:v>261.40000000000003</c:v>
              </c:pt>
              <c:pt idx="5">
                <c:v>22.5</c:v>
              </c:pt>
              <c:pt idx="6">
                <c:v>128.63636363636363</c:v>
              </c:pt>
              <c:pt idx="7">
                <c:v>92.066666666666663</c:v>
              </c:pt>
              <c:pt idx="8">
                <c:v>162.6</c:v>
              </c:pt>
              <c:pt idx="9">
                <c:v>147.35833333333329</c:v>
              </c:pt>
              <c:pt idx="10">
                <c:v>64.3</c:v>
              </c:pt>
              <c:pt idx="11">
                <c:v>28.676923076923075</c:v>
              </c:pt>
              <c:pt idx="12">
                <c:v>6.3</c:v>
              </c:pt>
              <c:pt idx="13">
                <c:v>59.2</c:v>
              </c:pt>
              <c:pt idx="14">
                <c:v>108.5</c:v>
              </c:pt>
              <c:pt idx="15">
                <c:v>113.8</c:v>
              </c:pt>
              <c:pt idx="16">
                <c:v>261.40000000000003</c:v>
              </c:pt>
              <c:pt idx="17">
                <c:v>22.5</c:v>
              </c:pt>
              <c:pt idx="18">
                <c:v>128.63636363636363</c:v>
              </c:pt>
              <c:pt idx="19">
                <c:v>92.066666666666663</c:v>
              </c:pt>
              <c:pt idx="20">
                <c:v>162.6</c:v>
              </c:pt>
              <c:pt idx="21">
                <c:v>147.35833333333329</c:v>
              </c:pt>
              <c:pt idx="22">
                <c:v>64.3</c:v>
              </c:pt>
              <c:pt idx="23">
                <c:v>28.676923076923075</c:v>
              </c:pt>
              <c:pt idx="24">
                <c:v>6.3</c:v>
              </c:pt>
              <c:pt idx="25">
                <c:v>59.2</c:v>
              </c:pt>
              <c:pt idx="26">
                <c:v>108.5</c:v>
              </c:pt>
              <c:pt idx="27">
                <c:v>113.8</c:v>
              </c:pt>
              <c:pt idx="28">
                <c:v>261.40000000000003</c:v>
              </c:pt>
              <c:pt idx="29">
                <c:v>22.5</c:v>
              </c:pt>
              <c:pt idx="30">
                <c:v>128.63636363636363</c:v>
              </c:pt>
              <c:pt idx="31">
                <c:v>92.066666666666663</c:v>
              </c:pt>
              <c:pt idx="32">
                <c:v>162.6</c:v>
              </c:pt>
              <c:pt idx="33">
                <c:v>147.35833333333329</c:v>
              </c:pt>
              <c:pt idx="34">
                <c:v>64.3</c:v>
              </c:pt>
              <c:pt idx="35">
                <c:v>28.676923076923075</c:v>
              </c:pt>
              <c:pt idx="36">
                <c:v>6.3</c:v>
              </c:pt>
              <c:pt idx="37">
                <c:v>59.2</c:v>
              </c:pt>
              <c:pt idx="38">
                <c:v>108.5</c:v>
              </c:pt>
              <c:pt idx="39">
                <c:v>113.8</c:v>
              </c:pt>
              <c:pt idx="40">
                <c:v>261.40000000000003</c:v>
              </c:pt>
              <c:pt idx="41">
                <c:v>22.5</c:v>
              </c:pt>
              <c:pt idx="42">
                <c:v>128.63636363636363</c:v>
              </c:pt>
              <c:pt idx="43">
                <c:v>92.066666666666663</c:v>
              </c:pt>
              <c:pt idx="44">
                <c:v>162.6</c:v>
              </c:pt>
              <c:pt idx="45">
                <c:v>147.35833333333329</c:v>
              </c:pt>
              <c:pt idx="46">
                <c:v>64.3</c:v>
              </c:pt>
              <c:pt idx="47">
                <c:v>28.676923076923075</c:v>
              </c:pt>
              <c:pt idx="48">
                <c:v>6.3</c:v>
              </c:pt>
              <c:pt idx="49">
                <c:v>59.2</c:v>
              </c:pt>
              <c:pt idx="50">
                <c:v>108.5</c:v>
              </c:pt>
              <c:pt idx="51">
                <c:v>113.8</c:v>
              </c:pt>
              <c:pt idx="52">
                <c:v>261.40000000000003</c:v>
              </c:pt>
              <c:pt idx="53">
                <c:v>22.5</c:v>
              </c:pt>
              <c:pt idx="54">
                <c:v>128.63636363636363</c:v>
              </c:pt>
              <c:pt idx="55">
                <c:v>92.066666666666663</c:v>
              </c:pt>
              <c:pt idx="56">
                <c:v>162.6</c:v>
              </c:pt>
              <c:pt idx="57">
                <c:v>147.35833333333329</c:v>
              </c:pt>
              <c:pt idx="58">
                <c:v>64.3</c:v>
              </c:pt>
              <c:pt idx="59">
                <c:v>28.676923076923075</c:v>
              </c:pt>
              <c:pt idx="60">
                <c:v>6.3</c:v>
              </c:pt>
              <c:pt idx="61">
                <c:v>59.2</c:v>
              </c:pt>
              <c:pt idx="62">
                <c:v>108.5</c:v>
              </c:pt>
              <c:pt idx="63">
                <c:v>113.8</c:v>
              </c:pt>
              <c:pt idx="64">
                <c:v>261.40000000000003</c:v>
              </c:pt>
              <c:pt idx="65">
                <c:v>22.5</c:v>
              </c:pt>
              <c:pt idx="66">
                <c:v>128.63636363636363</c:v>
              </c:pt>
              <c:pt idx="67">
                <c:v>92.066666666666663</c:v>
              </c:pt>
              <c:pt idx="68">
                <c:v>162.6</c:v>
              </c:pt>
              <c:pt idx="69">
                <c:v>147.35833333333329</c:v>
              </c:pt>
              <c:pt idx="70">
                <c:v>64.3</c:v>
              </c:pt>
              <c:pt idx="71">
                <c:v>28.676923076923075</c:v>
              </c:pt>
              <c:pt idx="72">
                <c:v>6.3</c:v>
              </c:pt>
              <c:pt idx="73">
                <c:v>59.2</c:v>
              </c:pt>
              <c:pt idx="74">
                <c:v>108.5</c:v>
              </c:pt>
              <c:pt idx="75">
                <c:v>113.8</c:v>
              </c:pt>
              <c:pt idx="76">
                <c:v>261.40000000000003</c:v>
              </c:pt>
              <c:pt idx="77">
                <c:v>22.5</c:v>
              </c:pt>
              <c:pt idx="78">
                <c:v>128.63636363636363</c:v>
              </c:pt>
              <c:pt idx="79">
                <c:v>92.066666666666663</c:v>
              </c:pt>
              <c:pt idx="80">
                <c:v>162.6</c:v>
              </c:pt>
              <c:pt idx="81">
                <c:v>147.35833333333329</c:v>
              </c:pt>
              <c:pt idx="82">
                <c:v>64.3</c:v>
              </c:pt>
              <c:pt idx="83">
                <c:v>28.676923076923075</c:v>
              </c:pt>
              <c:pt idx="84">
                <c:v>6.3</c:v>
              </c:pt>
              <c:pt idx="85">
                <c:v>59.2</c:v>
              </c:pt>
              <c:pt idx="86">
                <c:v>108.5</c:v>
              </c:pt>
              <c:pt idx="87">
                <c:v>113.8</c:v>
              </c:pt>
              <c:pt idx="88">
                <c:v>261.40000000000003</c:v>
              </c:pt>
              <c:pt idx="89">
                <c:v>22.5</c:v>
              </c:pt>
              <c:pt idx="90">
                <c:v>128.63636363636363</c:v>
              </c:pt>
              <c:pt idx="91">
                <c:v>92.066666666666663</c:v>
              </c:pt>
              <c:pt idx="92">
                <c:v>162.6</c:v>
              </c:pt>
              <c:pt idx="93">
                <c:v>147.35833333333329</c:v>
              </c:pt>
              <c:pt idx="94">
                <c:v>64.3</c:v>
              </c:pt>
              <c:pt idx="95">
                <c:v>28.676923076923075</c:v>
              </c:pt>
              <c:pt idx="96">
                <c:v>6.3</c:v>
              </c:pt>
              <c:pt idx="97">
                <c:v>59.2</c:v>
              </c:pt>
              <c:pt idx="98">
                <c:v>108.5</c:v>
              </c:pt>
              <c:pt idx="99">
                <c:v>113.8</c:v>
              </c:pt>
              <c:pt idx="100">
                <c:v>261.40000000000003</c:v>
              </c:pt>
              <c:pt idx="101">
                <c:v>22.5</c:v>
              </c:pt>
              <c:pt idx="102">
                <c:v>128.63636363636363</c:v>
              </c:pt>
              <c:pt idx="103">
                <c:v>92.066666666666663</c:v>
              </c:pt>
              <c:pt idx="104">
                <c:v>162.6</c:v>
              </c:pt>
              <c:pt idx="105">
                <c:v>147.35833333333329</c:v>
              </c:pt>
              <c:pt idx="106">
                <c:v>64.3</c:v>
              </c:pt>
              <c:pt idx="107">
                <c:v>28.676923076923075</c:v>
              </c:pt>
              <c:pt idx="108">
                <c:v>6.3</c:v>
              </c:pt>
              <c:pt idx="109">
                <c:v>59.2</c:v>
              </c:pt>
              <c:pt idx="110">
                <c:v>108.5</c:v>
              </c:pt>
              <c:pt idx="111">
                <c:v>113.8</c:v>
              </c:pt>
              <c:pt idx="112">
                <c:v>261.40000000000003</c:v>
              </c:pt>
              <c:pt idx="113">
                <c:v>22.5</c:v>
              </c:pt>
              <c:pt idx="114">
                <c:v>128.63636363636363</c:v>
              </c:pt>
              <c:pt idx="115">
                <c:v>92.066666666666663</c:v>
              </c:pt>
              <c:pt idx="116">
                <c:v>162.6</c:v>
              </c:pt>
              <c:pt idx="117">
                <c:v>147.35833333333329</c:v>
              </c:pt>
              <c:pt idx="118">
                <c:v>64.3</c:v>
              </c:pt>
              <c:pt idx="119">
                <c:v>28.676923076923075</c:v>
              </c:pt>
            </c:numLit>
          </c:val>
          <c:smooth val="0"/>
          <c:extLst>
            <c:ext xmlns:c16="http://schemas.microsoft.com/office/drawing/2014/chart" uri="{C3380CC4-5D6E-409C-BE32-E72D297353CC}">
              <c16:uniqueId val="{00000000-B262-484A-B8B5-087D2F45CD7F}"/>
            </c:ext>
          </c:extLst>
        </c:ser>
        <c:ser>
          <c:idx val="0"/>
          <c:order val="1"/>
          <c:tx>
            <c:v>Decadal average</c:v>
          </c:tx>
          <c:spPr>
            <a:ln w="12700">
              <a:solidFill>
                <a:srgbClr val="FF0000"/>
              </a:solidFill>
            </a:ln>
          </c:spPr>
          <c:marker>
            <c:symbol val="none"/>
          </c:marker>
          <c:val>
            <c:numLit>
              <c:formatCode>General</c:formatCode>
              <c:ptCount val="120"/>
              <c:pt idx="0">
                <c:v>6.2999999999999989</c:v>
              </c:pt>
              <c:pt idx="1">
                <c:v>59.2</c:v>
              </c:pt>
              <c:pt idx="2">
                <c:v>108.5</c:v>
              </c:pt>
              <c:pt idx="3">
                <c:v>113.79999999999998</c:v>
              </c:pt>
              <c:pt idx="4">
                <c:v>261.40000000000003</c:v>
              </c:pt>
              <c:pt idx="5">
                <c:v>22.5</c:v>
              </c:pt>
              <c:pt idx="6">
                <c:v>128.6363636363636</c:v>
              </c:pt>
              <c:pt idx="7">
                <c:v>92.066666666666649</c:v>
              </c:pt>
              <c:pt idx="8">
                <c:v>162.59999999999997</c:v>
              </c:pt>
              <c:pt idx="9">
                <c:v>147.35833333333332</c:v>
              </c:pt>
              <c:pt idx="10">
                <c:v>64.299999999999983</c:v>
              </c:pt>
              <c:pt idx="11">
                <c:v>28.676923076923067</c:v>
              </c:pt>
              <c:pt idx="12">
                <c:v>6.2999999999999989</c:v>
              </c:pt>
              <c:pt idx="13">
                <c:v>59.2</c:v>
              </c:pt>
              <c:pt idx="14">
                <c:v>108.5</c:v>
              </c:pt>
              <c:pt idx="15">
                <c:v>113.79999999999998</c:v>
              </c:pt>
              <c:pt idx="16">
                <c:v>261.40000000000003</c:v>
              </c:pt>
              <c:pt idx="17">
                <c:v>22.5</c:v>
              </c:pt>
              <c:pt idx="18">
                <c:v>128.6363636363636</c:v>
              </c:pt>
              <c:pt idx="19">
                <c:v>92.066666666666649</c:v>
              </c:pt>
              <c:pt idx="20">
                <c:v>162.59999999999997</c:v>
              </c:pt>
              <c:pt idx="21">
                <c:v>147.35833333333332</c:v>
              </c:pt>
              <c:pt idx="22">
                <c:v>64.299999999999983</c:v>
              </c:pt>
              <c:pt idx="23">
                <c:v>28.676923076923067</c:v>
              </c:pt>
              <c:pt idx="24">
                <c:v>6.2999999999999989</c:v>
              </c:pt>
              <c:pt idx="25">
                <c:v>59.2</c:v>
              </c:pt>
              <c:pt idx="26">
                <c:v>108.5</c:v>
              </c:pt>
              <c:pt idx="27">
                <c:v>113.79999999999998</c:v>
              </c:pt>
              <c:pt idx="28">
                <c:v>261.40000000000003</c:v>
              </c:pt>
              <c:pt idx="29">
                <c:v>22.5</c:v>
              </c:pt>
              <c:pt idx="30">
                <c:v>128.6363636363636</c:v>
              </c:pt>
              <c:pt idx="31">
                <c:v>92.066666666666649</c:v>
              </c:pt>
              <c:pt idx="32">
                <c:v>162.59999999999997</c:v>
              </c:pt>
              <c:pt idx="33">
                <c:v>147.35833333333332</c:v>
              </c:pt>
              <c:pt idx="34">
                <c:v>64.299999999999983</c:v>
              </c:pt>
              <c:pt idx="35">
                <c:v>28.676923076923067</c:v>
              </c:pt>
              <c:pt idx="36">
                <c:v>6.2999999999999989</c:v>
              </c:pt>
              <c:pt idx="37">
                <c:v>59.2</c:v>
              </c:pt>
              <c:pt idx="38">
                <c:v>108.5</c:v>
              </c:pt>
              <c:pt idx="39">
                <c:v>113.79999999999998</c:v>
              </c:pt>
              <c:pt idx="40">
                <c:v>261.40000000000003</c:v>
              </c:pt>
              <c:pt idx="41">
                <c:v>22.5</c:v>
              </c:pt>
              <c:pt idx="42">
                <c:v>128.6363636363636</c:v>
              </c:pt>
              <c:pt idx="43">
                <c:v>92.066666666666649</c:v>
              </c:pt>
              <c:pt idx="44">
                <c:v>162.59999999999997</c:v>
              </c:pt>
              <c:pt idx="45">
                <c:v>147.35833333333332</c:v>
              </c:pt>
              <c:pt idx="46">
                <c:v>64.299999999999983</c:v>
              </c:pt>
              <c:pt idx="47">
                <c:v>28.676923076923067</c:v>
              </c:pt>
              <c:pt idx="48">
                <c:v>6.2999999999999989</c:v>
              </c:pt>
              <c:pt idx="49">
                <c:v>59.2</c:v>
              </c:pt>
              <c:pt idx="50">
                <c:v>108.5</c:v>
              </c:pt>
              <c:pt idx="51">
                <c:v>113.79999999999998</c:v>
              </c:pt>
              <c:pt idx="52">
                <c:v>261.40000000000003</c:v>
              </c:pt>
              <c:pt idx="53">
                <c:v>22.5</c:v>
              </c:pt>
              <c:pt idx="54">
                <c:v>128.6363636363636</c:v>
              </c:pt>
              <c:pt idx="55">
                <c:v>92.066666666666649</c:v>
              </c:pt>
              <c:pt idx="56">
                <c:v>162.59999999999997</c:v>
              </c:pt>
              <c:pt idx="57">
                <c:v>147.35833333333332</c:v>
              </c:pt>
              <c:pt idx="58">
                <c:v>64.299999999999983</c:v>
              </c:pt>
              <c:pt idx="59">
                <c:v>28.676923076923067</c:v>
              </c:pt>
              <c:pt idx="60">
                <c:v>6.2999999999999989</c:v>
              </c:pt>
              <c:pt idx="61">
                <c:v>59.2</c:v>
              </c:pt>
              <c:pt idx="62">
                <c:v>108.5</c:v>
              </c:pt>
              <c:pt idx="63">
                <c:v>113.79999999999998</c:v>
              </c:pt>
              <c:pt idx="64">
                <c:v>261.40000000000003</c:v>
              </c:pt>
              <c:pt idx="65">
                <c:v>22.5</c:v>
              </c:pt>
              <c:pt idx="66">
                <c:v>128.6363636363636</c:v>
              </c:pt>
              <c:pt idx="67">
                <c:v>92.066666666666649</c:v>
              </c:pt>
              <c:pt idx="68">
                <c:v>162.59999999999997</c:v>
              </c:pt>
              <c:pt idx="69">
                <c:v>147.35833333333332</c:v>
              </c:pt>
              <c:pt idx="70">
                <c:v>64.299999999999983</c:v>
              </c:pt>
              <c:pt idx="71">
                <c:v>28.676923076923067</c:v>
              </c:pt>
              <c:pt idx="72">
                <c:v>6.2999999999999989</c:v>
              </c:pt>
              <c:pt idx="73">
                <c:v>59.2</c:v>
              </c:pt>
              <c:pt idx="74">
                <c:v>108.5</c:v>
              </c:pt>
              <c:pt idx="75">
                <c:v>113.79999999999998</c:v>
              </c:pt>
              <c:pt idx="76">
                <c:v>261.40000000000003</c:v>
              </c:pt>
              <c:pt idx="77">
                <c:v>22.5</c:v>
              </c:pt>
              <c:pt idx="78">
                <c:v>128.6363636363636</c:v>
              </c:pt>
              <c:pt idx="79">
                <c:v>92.066666666666649</c:v>
              </c:pt>
              <c:pt idx="80">
                <c:v>162.59999999999997</c:v>
              </c:pt>
              <c:pt idx="81">
                <c:v>147.35833333333332</c:v>
              </c:pt>
              <c:pt idx="82">
                <c:v>64.299999999999983</c:v>
              </c:pt>
              <c:pt idx="83">
                <c:v>28.676923076923067</c:v>
              </c:pt>
              <c:pt idx="84">
                <c:v>6.2999999999999989</c:v>
              </c:pt>
              <c:pt idx="85">
                <c:v>59.2</c:v>
              </c:pt>
              <c:pt idx="86">
                <c:v>108.5</c:v>
              </c:pt>
              <c:pt idx="87">
                <c:v>113.79999999999998</c:v>
              </c:pt>
              <c:pt idx="88">
                <c:v>261.40000000000003</c:v>
              </c:pt>
              <c:pt idx="89">
                <c:v>22.5</c:v>
              </c:pt>
              <c:pt idx="90">
                <c:v>128.6363636363636</c:v>
              </c:pt>
              <c:pt idx="91">
                <c:v>92.066666666666649</c:v>
              </c:pt>
              <c:pt idx="92">
                <c:v>162.59999999999997</c:v>
              </c:pt>
              <c:pt idx="93">
                <c:v>147.35833333333332</c:v>
              </c:pt>
              <c:pt idx="94">
                <c:v>64.299999999999983</c:v>
              </c:pt>
              <c:pt idx="95">
                <c:v>28.676923076923067</c:v>
              </c:pt>
              <c:pt idx="96">
                <c:v>6.2999999999999989</c:v>
              </c:pt>
              <c:pt idx="97">
                <c:v>59.2</c:v>
              </c:pt>
              <c:pt idx="98">
                <c:v>108.5</c:v>
              </c:pt>
              <c:pt idx="99">
                <c:v>113.79999999999998</c:v>
              </c:pt>
              <c:pt idx="100">
                <c:v>261.40000000000003</c:v>
              </c:pt>
              <c:pt idx="101">
                <c:v>22.5</c:v>
              </c:pt>
              <c:pt idx="102">
                <c:v>128.6363636363636</c:v>
              </c:pt>
              <c:pt idx="103">
                <c:v>92.066666666666649</c:v>
              </c:pt>
              <c:pt idx="104">
                <c:v>162.59999999999997</c:v>
              </c:pt>
              <c:pt idx="105">
                <c:v>147.35833333333332</c:v>
              </c:pt>
              <c:pt idx="106">
                <c:v>64.299999999999983</c:v>
              </c:pt>
              <c:pt idx="107">
                <c:v>28.676923076923067</c:v>
              </c:pt>
              <c:pt idx="108">
                <c:v>6.2999999999999989</c:v>
              </c:pt>
              <c:pt idx="109">
                <c:v>59.2</c:v>
              </c:pt>
              <c:pt idx="110">
                <c:v>108.5</c:v>
              </c:pt>
              <c:pt idx="111">
                <c:v>113.79999999999998</c:v>
              </c:pt>
              <c:pt idx="112">
                <c:v>261.40000000000003</c:v>
              </c:pt>
              <c:pt idx="113">
                <c:v>22.5</c:v>
              </c:pt>
              <c:pt idx="114">
                <c:v>128.6363636363636</c:v>
              </c:pt>
              <c:pt idx="115">
                <c:v>92.066666666666649</c:v>
              </c:pt>
              <c:pt idx="116">
                <c:v>162.59999999999997</c:v>
              </c:pt>
              <c:pt idx="117">
                <c:v>147.35833333333332</c:v>
              </c:pt>
              <c:pt idx="118">
                <c:v>64.299999999999983</c:v>
              </c:pt>
              <c:pt idx="119">
                <c:v>28.676923076923067</c:v>
              </c:pt>
            </c:numLit>
          </c:val>
          <c:smooth val="0"/>
          <c:extLst>
            <c:ext xmlns:c16="http://schemas.microsoft.com/office/drawing/2014/chart" uri="{C3380CC4-5D6E-409C-BE32-E72D297353CC}">
              <c16:uniqueId val="{00000001-B262-484A-B8B5-087D2F45CD7F}"/>
            </c:ext>
          </c:extLst>
        </c:ser>
        <c:dLbls>
          <c:showLegendKey val="0"/>
          <c:showVal val="0"/>
          <c:showCatName val="0"/>
          <c:showSerName val="0"/>
          <c:showPercent val="0"/>
          <c:showBubbleSize val="0"/>
        </c:dLbls>
        <c:smooth val="0"/>
        <c:axId val="614961904"/>
        <c:axId val="614963080"/>
      </c:lineChart>
      <c:catAx>
        <c:axId val="614961904"/>
        <c:scaling>
          <c:orientation val="minMax"/>
        </c:scaling>
        <c:delete val="0"/>
        <c:axPos val="b"/>
        <c:title>
          <c:tx>
            <c:rich>
              <a:bodyPr/>
              <a:lstStyle/>
              <a:p>
                <a:pPr>
                  <a:defRPr b="0"/>
                </a:pPr>
                <a:r>
                  <a:rPr lang="en-US" b="0"/>
                  <a:t>Month</a:t>
                </a:r>
              </a:p>
            </c:rich>
          </c:tx>
          <c:overlay val="0"/>
        </c:title>
        <c:majorTickMark val="out"/>
        <c:minorTickMark val="none"/>
        <c:tickLblPos val="nextTo"/>
        <c:crossAx val="614963080"/>
        <c:crosses val="autoZero"/>
        <c:auto val="1"/>
        <c:lblAlgn val="ctr"/>
        <c:lblOffset val="100"/>
        <c:tickLblSkip val="12"/>
        <c:tickMarkSkip val="12"/>
        <c:noMultiLvlLbl val="0"/>
      </c:catAx>
      <c:valAx>
        <c:axId val="614963080"/>
        <c:scaling>
          <c:orientation val="minMax"/>
        </c:scaling>
        <c:delete val="0"/>
        <c:axPos val="l"/>
        <c:title>
          <c:tx>
            <c:rich>
              <a:bodyPr rot="-5400000" vert="horz"/>
              <a:lstStyle/>
              <a:p>
                <a:pPr>
                  <a:defRPr b="0"/>
                </a:pPr>
                <a:r>
                  <a:rPr lang="en-US" b="0"/>
                  <a:t>Total rainfall (mm month</a:t>
                </a:r>
                <a:r>
                  <a:rPr lang="en-US" b="0" baseline="30000"/>
                  <a:t>-1</a:t>
                </a:r>
                <a:r>
                  <a:rPr lang="en-US" b="0"/>
                  <a:t>)</a:t>
                </a:r>
              </a:p>
            </c:rich>
          </c:tx>
          <c:overlay val="0"/>
        </c:title>
        <c:numFmt formatCode="General" sourceLinked="1"/>
        <c:majorTickMark val="out"/>
        <c:minorTickMark val="none"/>
        <c:tickLblPos val="nextTo"/>
        <c:crossAx val="614961904"/>
        <c:crosses val="autoZero"/>
        <c:crossBetween val="between"/>
      </c:valAx>
      <c:spPr>
        <a:solidFill>
          <a:schemeClr val="accent5">
            <a:lumMod val="20000"/>
            <a:lumOff val="80000"/>
          </a:schemeClr>
        </a:solidFill>
        <a:ln>
          <a:solidFill>
            <a:schemeClr val="tx2">
              <a:lumMod val="60000"/>
              <a:lumOff val="40000"/>
            </a:schemeClr>
          </a:solidFill>
        </a:ln>
      </c:spPr>
    </c:plotArea>
    <c:legend>
      <c:legendPos val="b"/>
      <c:layout>
        <c:manualLayout>
          <c:xMode val="edge"/>
          <c:yMode val="edge"/>
          <c:x val="0.12783831628322034"/>
          <c:y val="0.85569571362108177"/>
          <c:w val="0.69142477530789348"/>
          <c:h val="0.10079661865009348"/>
        </c:manualLayout>
      </c:layout>
      <c:overlay val="0"/>
      <c:txPr>
        <a:bodyPr/>
        <a:lstStyle/>
        <a:p>
          <a:pPr>
            <a:defRPr sz="1000"/>
          </a:pPr>
          <a:endParaRPr lang="en-US"/>
        </a:p>
      </c:txPr>
    </c:legend>
    <c:plotVisOnly val="1"/>
    <c:dispBlanksAs val="gap"/>
    <c:showDLblsOverMax val="0"/>
  </c:chart>
  <c:spPr>
    <a:solidFill>
      <a:schemeClr val="accent5">
        <a:lumMod val="60000"/>
        <a:lumOff val="40000"/>
      </a:schemeClr>
    </a:solidFill>
  </c:spPr>
  <c:printSettings>
    <c:headerFooter/>
    <c:pageMargins b="0.75" l="0.7" r="0.7" t="0.75" header="0.3" footer="0.3"/>
    <c:pageSetup/>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2]Inputs3b- Soils &amp; Rotations'!$H$10" lockText="1" noThreeD="1"/>
</file>

<file path=xl/ctrlProps/ctrlProp2.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1" Type="http://schemas.openxmlformats.org/officeDocument/2006/relationships/hyperlink" Target="#SHEET_INSTRUCTIONS_ENTERDATA"/></Relationships>
</file>

<file path=xl/drawings/_rels/drawing17.xml.rels><?xml version="1.0" encoding="UTF-8" standalone="yes"?>
<Relationships xmlns="http://schemas.openxmlformats.org/package/2006/relationships"><Relationship Id="rId2" Type="http://schemas.openxmlformats.org/officeDocument/2006/relationships/hyperlink" Target="#SHEET_C1"/><Relationship Id="rId1" Type="http://schemas.openxmlformats.org/officeDocument/2006/relationships/hyperlink" Target="#SHEET_INSTRUCTIONS_ENTERDATA"/></Relationships>
</file>

<file path=xl/drawings/_rels/drawing18.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hyperlink" Target="#SHEET_IN4"/><Relationship Id="rId7" Type="http://schemas.openxmlformats.org/officeDocument/2006/relationships/chart" Target="../charts/chart14.xml"/><Relationship Id="rId2" Type="http://schemas.openxmlformats.org/officeDocument/2006/relationships/hyperlink" Target="#SHEET_C1A"/><Relationship Id="rId1" Type="http://schemas.openxmlformats.org/officeDocument/2006/relationships/hyperlink" Target="#SHEET_INSTRUCTIONS_VIEWLIVESTOCK"/><Relationship Id="rId6" Type="http://schemas.openxmlformats.org/officeDocument/2006/relationships/chart" Target="../charts/chart13.xml"/><Relationship Id="rId5" Type="http://schemas.openxmlformats.org/officeDocument/2006/relationships/hyperlink" Target="#'C1. Change in animal production'!A1"/><Relationship Id="rId4" Type="http://schemas.openxmlformats.org/officeDocument/2006/relationships/hyperlink" Target="#'C1. Change in animal production'!A30"/><Relationship Id="rId9"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1" Type="http://schemas.openxmlformats.org/officeDocument/2006/relationships/hyperlink" Target="#SHEET_C1"/></Relationships>
</file>

<file path=xl/drawings/_rels/drawing2.xml.rels><?xml version="1.0" encoding="UTF-8" standalone="yes"?>
<Relationships xmlns="http://schemas.openxmlformats.org/package/2006/relationships"><Relationship Id="rId3" Type="http://schemas.openxmlformats.org/officeDocument/2006/relationships/hyperlink" Target="#SHEET_B1"/><Relationship Id="rId2" Type="http://schemas.openxmlformats.org/officeDocument/2006/relationships/hyperlink" Target="#SHEET_A1"/><Relationship Id="rId1" Type="http://schemas.openxmlformats.org/officeDocument/2006/relationships/hyperlink" Target="#SHEET_INSTRUCTIONS_ENTERDATA"/><Relationship Id="rId4" Type="http://schemas.openxmlformats.org/officeDocument/2006/relationships/hyperlink" Target="#SHEET_D1"/></Relationships>
</file>

<file path=xl/drawings/_rels/drawing3.xml.rels><?xml version="1.0" encoding="UTF-8" standalone="yes"?>
<Relationships xmlns="http://schemas.openxmlformats.org/package/2006/relationships"><Relationship Id="rId3" Type="http://schemas.openxmlformats.org/officeDocument/2006/relationships/hyperlink" Target="#SHEET_B1"/><Relationship Id="rId2" Type="http://schemas.openxmlformats.org/officeDocument/2006/relationships/hyperlink" Target="#SHEET_A1"/><Relationship Id="rId1" Type="http://schemas.openxmlformats.org/officeDocument/2006/relationships/hyperlink" Target="#SHEET_INSTRUCTIONS_ENTERDATA"/><Relationship Id="rId4" Type="http://schemas.openxmlformats.org/officeDocument/2006/relationships/hyperlink" Target="#SHEET_D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12.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11.xml"/><Relationship Id="rId2" Type="http://schemas.openxmlformats.org/officeDocument/2006/relationships/chart" Target="../charts/chart1.xml"/><Relationship Id="rId1" Type="http://schemas.openxmlformats.org/officeDocument/2006/relationships/hyperlink" Target="#SHEET_INSTRUCTIONS_ENTERDATA"/><Relationship Id="rId6" Type="http://schemas.openxmlformats.org/officeDocument/2006/relationships/chart" Target="../charts/chart5.xml"/><Relationship Id="rId11" Type="http://schemas.openxmlformats.org/officeDocument/2006/relationships/chart" Target="../charts/chart10.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53340</xdr:colOff>
      <xdr:row>2</xdr:row>
      <xdr:rowOff>49529</xdr:rowOff>
    </xdr:from>
    <xdr:to>
      <xdr:col>2</xdr:col>
      <xdr:colOff>455160</xdr:colOff>
      <xdr:row>4</xdr:row>
      <xdr:rowOff>193289</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110490" y="287654"/>
          <a:ext cx="1059045"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75C2DF9A-0E3E-4AD1-B096-505C4E6A12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0.07151</cdr:y>
    </cdr:from>
    <cdr:to>
      <cdr:x>0.93804</cdr:x>
      <cdr:y>0.70427</cdr:y>
    </cdr:to>
    <cdr:cxnSp macro="">
      <cdr:nvCxnSpPr>
        <cdr:cNvPr id="3" name="Straight Connector 2">
          <a:extLst xmlns:a="http://schemas.openxmlformats.org/drawingml/2006/main">
            <a:ext uri="{FF2B5EF4-FFF2-40B4-BE49-F238E27FC236}">
              <a16:creationId xmlns:a16="http://schemas.microsoft.com/office/drawing/2014/main" id="{0903DE8B-0F93-49C4-945D-7FB6FF7239A1}"/>
            </a:ext>
          </a:extLst>
        </cdr:cNvPr>
        <cdr:cNvCxnSpPr/>
      </cdr:nvCxnSpPr>
      <cdr:spPr>
        <a:xfrm xmlns:a="http://schemas.openxmlformats.org/drawingml/2006/main" flipV="1">
          <a:off x="594704" y="163513"/>
          <a:ext cx="2280257" cy="1446931"/>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1.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5C2D1A4-9450-4842-9EC8-9C95E27A822D}"/>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0.06804</cdr:y>
    </cdr:from>
    <cdr:to>
      <cdr:x>0.94167</cdr:x>
      <cdr:y>0.70427</cdr:y>
    </cdr:to>
    <cdr:cxnSp macro="">
      <cdr:nvCxnSpPr>
        <cdr:cNvPr id="3" name="Straight Connector 2">
          <a:extLst xmlns:a="http://schemas.openxmlformats.org/drawingml/2006/main">
            <a:ext uri="{FF2B5EF4-FFF2-40B4-BE49-F238E27FC236}">
              <a16:creationId xmlns:a16="http://schemas.microsoft.com/office/drawing/2014/main" id="{DEF6A5CF-33C0-41E3-9EC9-366271D7D656}"/>
            </a:ext>
          </a:extLst>
        </cdr:cNvPr>
        <cdr:cNvCxnSpPr/>
      </cdr:nvCxnSpPr>
      <cdr:spPr>
        <a:xfrm xmlns:a="http://schemas.openxmlformats.org/drawingml/2006/main" flipV="1">
          <a:off x="594704" y="155575"/>
          <a:ext cx="2291370" cy="1454869"/>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2.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3F8F4B57-754B-41C3-BEFA-71DB34A40BD7}"/>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0.93234</cdr:x>
      <cdr:y>0.70427</cdr:y>
    </cdr:to>
    <cdr:cxnSp macro="">
      <cdr:nvCxnSpPr>
        <cdr:cNvPr id="3" name="Straight Connector 2">
          <a:extLst xmlns:a="http://schemas.openxmlformats.org/drawingml/2006/main">
            <a:ext uri="{FF2B5EF4-FFF2-40B4-BE49-F238E27FC236}">
              <a16:creationId xmlns:a16="http://schemas.microsoft.com/office/drawing/2014/main" id="{1D558E7F-FDBB-45F4-B485-B99690B2540C}"/>
            </a:ext>
          </a:extLst>
        </cdr:cNvPr>
        <cdr:cNvCxnSpPr/>
      </cdr:nvCxnSpPr>
      <cdr:spPr>
        <a:xfrm xmlns:a="http://schemas.openxmlformats.org/drawingml/2006/main" flipV="1">
          <a:off x="594704" y="165100"/>
          <a:ext cx="2262795" cy="1445344"/>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09632BA-F362-4D7D-B531-003E0C241F5C}"/>
            </a:ext>
          </a:extLst>
        </cdr:cNvPr>
        <cdr:cNvGrpSpPr/>
      </cdr:nvGrpSpPr>
      <cdr:grpSpPr>
        <a:xfrm xmlns:a="http://schemas.openxmlformats.org/drawingml/2006/main">
          <a:off x="0" y="0"/>
          <a:ext cx="0" cy="0"/>
          <a:chOff x="0" y="0"/>
          <a:chExt cx="0" cy="0"/>
        </a:xfrm>
      </cdr:grpSpPr>
    </cdr:grpSp>
  </cdr:relSizeAnchor>
</c:userShapes>
</file>

<file path=xl/drawings/drawing14.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3671ECA-E179-4A95-B7C5-A451C191600F}"/>
            </a:ext>
          </a:extLst>
        </cdr:cNvPr>
        <cdr:cNvGrpSpPr/>
      </cdr:nvGrpSpPr>
      <cdr:grpSpPr>
        <a:xfrm xmlns:a="http://schemas.openxmlformats.org/drawingml/2006/main">
          <a:off x="0" y="0"/>
          <a:ext cx="0" cy="0"/>
          <a:chOff x="0" y="0"/>
          <a:chExt cx="0" cy="0"/>
        </a:xfrm>
      </cdr:grpSpPr>
    </cdr:grpSp>
  </cdr:relSizeAnchor>
</c:userShapes>
</file>

<file path=xl/drawings/drawing1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204C7F4E-A4CF-4653-A133-C9A5ABFBA154}"/>
            </a:ext>
          </a:extLst>
        </cdr:cNvPr>
        <cdr:cNvGrpSpPr/>
      </cdr:nvGrpSpPr>
      <cdr:grpSpPr>
        <a:xfrm xmlns:a="http://schemas.openxmlformats.org/drawingml/2006/main">
          <a:off x="0" y="0"/>
          <a:ext cx="0" cy="0"/>
          <a:chOff x="0" y="0"/>
          <a:chExt cx="0" cy="0"/>
        </a:xfrm>
      </cdr:grpSpPr>
    </cdr:grpSp>
  </cdr:relSizeAnchor>
</c:userShapes>
</file>

<file path=xl/drawings/drawing16.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0AC1A0DC-BCF0-498D-B712-35ADAB8147B3}"/>
            </a:ext>
          </a:extLst>
        </cdr:cNvPr>
        <cdr:cNvGrpSpPr/>
      </cdr:nvGrpSpPr>
      <cdr:grpSpPr>
        <a:xfrm xmlns:a="http://schemas.openxmlformats.org/drawingml/2006/main">
          <a:off x="0" y="0"/>
          <a:ext cx="0" cy="0"/>
          <a:chOff x="0" y="0"/>
          <a:chExt cx="0" cy="0"/>
        </a:xfrm>
      </cdr:grpSpPr>
    </cdr:grpSp>
  </cdr:relSizeAnchor>
</c:userShapes>
</file>

<file path=xl/drawings/drawing17.xml><?xml version="1.0" encoding="utf-8"?>
<xdr:wsDr xmlns:xdr="http://schemas.openxmlformats.org/drawingml/2006/spreadsheetDrawing" xmlns:a="http://schemas.openxmlformats.org/drawingml/2006/main">
  <xdr:twoCellAnchor>
    <xdr:from>
      <xdr:col>1</xdr:col>
      <xdr:colOff>53340</xdr:colOff>
      <xdr:row>2</xdr:row>
      <xdr:rowOff>60960</xdr:rowOff>
    </xdr:from>
    <xdr:to>
      <xdr:col>3</xdr:col>
      <xdr:colOff>538980</xdr:colOff>
      <xdr:row>5</xdr:row>
      <xdr:rowOff>6600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110490" y="299085"/>
          <a:ext cx="1057140" cy="545715"/>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3</xdr:col>
      <xdr:colOff>586740</xdr:colOff>
      <xdr:row>2</xdr:row>
      <xdr:rowOff>68580</xdr:rowOff>
    </xdr:from>
    <xdr:to>
      <xdr:col>3</xdr:col>
      <xdr:colOff>1846740</xdr:colOff>
      <xdr:row>5</xdr:row>
      <xdr:rowOff>14220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800-000003000000}"/>
            </a:ext>
          </a:extLst>
        </xdr:cNvPr>
        <xdr:cNvSpPr/>
      </xdr:nvSpPr>
      <xdr:spPr>
        <a:xfrm>
          <a:off x="1215390" y="306705"/>
          <a:ext cx="1260000" cy="545715"/>
        </a:xfrm>
        <a:prstGeom prst="rect">
          <a:avLst/>
        </a:prstGeom>
        <a:solidFill>
          <a:schemeClr val="accent2">
            <a:lumMod val="60000"/>
            <a:lumOff val="40000"/>
          </a:schemeClr>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C1 -</a:t>
          </a:r>
        </a:p>
        <a:p>
          <a:pPr algn="ctr"/>
          <a:r>
            <a:rPr lang="en-GB" sz="1100" b="0" baseline="0">
              <a:solidFill>
                <a:sysClr val="windowText" lastClr="000000"/>
              </a:solidFill>
            </a:rPr>
            <a:t>Animal Production</a:t>
          </a:r>
          <a:endParaRPr lang="en-GB" sz="1100" b="0">
            <a:solidFill>
              <a:sysClr val="windowText" lastClr="00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2421255</xdr:colOff>
      <xdr:row>16</xdr:row>
      <xdr:rowOff>167640</xdr:rowOff>
    </xdr:from>
    <xdr:to>
      <xdr:col>10</xdr:col>
      <xdr:colOff>419100</xdr:colOff>
      <xdr:row>18</xdr:row>
      <xdr:rowOff>31750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2478405" y="5958840"/>
          <a:ext cx="6341745" cy="24511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56730</xdr:colOff>
      <xdr:row>2</xdr:row>
      <xdr:rowOff>40639</xdr:rowOff>
    </xdr:from>
    <xdr:to>
      <xdr:col>1</xdr:col>
      <xdr:colOff>1136730</xdr:colOff>
      <xdr:row>4</xdr:row>
      <xdr:rowOff>191173</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113880" y="288289"/>
          <a:ext cx="1080000" cy="550584"/>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3</xdr:col>
      <xdr:colOff>571500</xdr:colOff>
      <xdr:row>10</xdr:row>
      <xdr:rowOff>190500</xdr:rowOff>
    </xdr:from>
    <xdr:to>
      <xdr:col>4</xdr:col>
      <xdr:colOff>389466</xdr:colOff>
      <xdr:row>12</xdr:row>
      <xdr:rowOff>25400</xdr:rowOff>
    </xdr:to>
    <xdr:sp macro="" textlink="">
      <xdr:nvSpPr>
        <xdr:cNvPr id="4" name="Rectangle 3">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a:off x="4438650" y="2038350"/>
          <a:ext cx="465666" cy="225425"/>
        </a:xfrm>
        <a:prstGeom prst="rect">
          <a:avLst/>
        </a:prstGeom>
        <a:solidFill>
          <a:schemeClr val="accent2">
            <a:lumMod val="60000"/>
            <a:lumOff val="40000"/>
          </a:schemeClr>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100">
              <a:solidFill>
                <a:sysClr val="windowText" lastClr="000000"/>
              </a:solidFill>
            </a:rPr>
            <a:t>C1a</a:t>
          </a:r>
        </a:p>
      </xdr:txBody>
    </xdr:sp>
    <xdr:clientData/>
  </xdr:twoCellAnchor>
  <xdr:twoCellAnchor>
    <xdr:from>
      <xdr:col>1</xdr:col>
      <xdr:colOff>1202267</xdr:colOff>
      <xdr:row>2</xdr:row>
      <xdr:rowOff>42335</xdr:rowOff>
    </xdr:from>
    <xdr:to>
      <xdr:col>1</xdr:col>
      <xdr:colOff>2282267</xdr:colOff>
      <xdr:row>4</xdr:row>
      <xdr:rowOff>192869</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00000000-0008-0000-0900-000005000000}"/>
            </a:ext>
          </a:extLst>
        </xdr:cNvPr>
        <xdr:cNvSpPr/>
      </xdr:nvSpPr>
      <xdr:spPr>
        <a:xfrm>
          <a:off x="1259417" y="289985"/>
          <a:ext cx="1080000" cy="550584"/>
        </a:xfrm>
        <a:prstGeom prst="rect">
          <a:avLst/>
        </a:prstGeom>
        <a:solidFill>
          <a:schemeClr val="accent5">
            <a:lumMod val="75000"/>
          </a:schemeClr>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baseline="0">
              <a:solidFill>
                <a:schemeClr val="bg1"/>
              </a:solidFill>
            </a:rPr>
            <a:t>Go to Inputs - Livestock</a:t>
          </a:r>
          <a:endParaRPr lang="en-GB" sz="1100" b="0">
            <a:solidFill>
              <a:schemeClr val="bg1"/>
            </a:solidFill>
          </a:endParaRPr>
        </a:p>
      </xdr:txBody>
    </xdr:sp>
    <xdr:clientData/>
  </xdr:twoCellAnchor>
  <xdr:twoCellAnchor>
    <xdr:from>
      <xdr:col>3</xdr:col>
      <xdr:colOff>357292</xdr:colOff>
      <xdr:row>1</xdr:row>
      <xdr:rowOff>69427</xdr:rowOff>
    </xdr:from>
    <xdr:to>
      <xdr:col>4</xdr:col>
      <xdr:colOff>630554</xdr:colOff>
      <xdr:row>4</xdr:row>
      <xdr:rowOff>99320</xdr:rowOff>
    </xdr:to>
    <xdr:grpSp>
      <xdr:nvGrpSpPr>
        <xdr:cNvPr id="6" name="Group 5">
          <a:extLst>
            <a:ext uri="{FF2B5EF4-FFF2-40B4-BE49-F238E27FC236}">
              <a16:creationId xmlns:a16="http://schemas.microsoft.com/office/drawing/2014/main" id="{00000000-0008-0000-0900-000006000000}"/>
            </a:ext>
          </a:extLst>
        </xdr:cNvPr>
        <xdr:cNvGrpSpPr/>
      </xdr:nvGrpSpPr>
      <xdr:grpSpPr>
        <a:xfrm>
          <a:off x="4224442" y="117052"/>
          <a:ext cx="920962" cy="629968"/>
          <a:chOff x="6581775" y="1122045"/>
          <a:chExt cx="935355" cy="624253"/>
        </a:xfrm>
      </xdr:grpSpPr>
      <xdr:grpSp>
        <xdr:nvGrpSpPr>
          <xdr:cNvPr id="7" name="Group 6">
            <a:extLst>
              <a:ext uri="{FF2B5EF4-FFF2-40B4-BE49-F238E27FC236}">
                <a16:creationId xmlns:a16="http://schemas.microsoft.com/office/drawing/2014/main" id="{00000000-0008-0000-0900-000007000000}"/>
              </a:ext>
            </a:extLst>
          </xdr:cNvPr>
          <xdr:cNvGrpSpPr/>
        </xdr:nvGrpSpPr>
        <xdr:grpSpPr>
          <a:xfrm>
            <a:off x="6581775" y="1122045"/>
            <a:ext cx="935355" cy="624253"/>
            <a:chOff x="99058" y="4166235"/>
            <a:chExt cx="937260" cy="626158"/>
          </a:xfrm>
        </xdr:grpSpPr>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99058" y="4183380"/>
              <a:ext cx="93726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100">
                  <a:solidFill>
                    <a:srgbClr val="00682F"/>
                  </a:solidFill>
                </a:rPr>
                <a:t>Scroll down</a:t>
              </a:r>
              <a:r>
                <a:rPr lang="en-GB" sz="1100" baseline="0">
                  <a:solidFill>
                    <a:srgbClr val="00682F"/>
                  </a:solidFill>
                </a:rPr>
                <a:t> </a:t>
              </a:r>
            </a:p>
            <a:p>
              <a:pPr algn="ctr"/>
              <a:r>
                <a:rPr lang="en-GB" sz="1100" baseline="0">
                  <a:solidFill>
                    <a:srgbClr val="00682F"/>
                  </a:solidFill>
                </a:rPr>
                <a:t>for workings</a:t>
              </a:r>
            </a:p>
            <a:p>
              <a:pPr algn="ctr"/>
              <a:endParaRPr lang="en-GB" sz="1100">
                <a:solidFill>
                  <a:sysClr val="windowText" lastClr="000000"/>
                </a:solidFill>
              </a:endParaRPr>
            </a:p>
          </xdr:txBody>
        </xdr:sp>
        <xdr:sp macro="" textlink="">
          <xdr:nvSpPr>
            <xdr:cNvPr id="10" name="Rectangle 9">
              <a:extLst>
                <a:ext uri="{FF2B5EF4-FFF2-40B4-BE49-F238E27FC236}">
                  <a16:creationId xmlns:a16="http://schemas.microsoft.com/office/drawing/2014/main" id="{00000000-0008-0000-0900-00000A000000}"/>
                </a:ext>
              </a:extLst>
            </xdr:cNvPr>
            <xdr:cNvSpPr/>
          </xdr:nvSpPr>
          <xdr:spPr>
            <a:xfrm>
              <a:off x="171103" y="4166235"/>
              <a:ext cx="773777" cy="619125"/>
            </a:xfrm>
            <a:prstGeom prst="rect">
              <a:avLst/>
            </a:prstGeom>
            <a:noFill/>
            <a:ln w="12700">
              <a:solidFill>
                <a:srgbClr val="00682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sp macro="" textlink="">
        <xdr:nvSpPr>
          <xdr:cNvPr id="8" name="Left Arrow 10">
            <a:hlinkClick xmlns:r="http://schemas.openxmlformats.org/officeDocument/2006/relationships" r:id="rId4"/>
            <a:extLst>
              <a:ext uri="{FF2B5EF4-FFF2-40B4-BE49-F238E27FC236}">
                <a16:creationId xmlns:a16="http://schemas.microsoft.com/office/drawing/2014/main" id="{00000000-0008-0000-0900-000008000000}"/>
              </a:ext>
            </a:extLst>
          </xdr:cNvPr>
          <xdr:cNvSpPr>
            <a:spLocks noChangeAspect="1"/>
          </xdr:cNvSpPr>
        </xdr:nvSpPr>
        <xdr:spPr>
          <a:xfrm rot="16200000">
            <a:off x="6950392" y="1528763"/>
            <a:ext cx="181905" cy="180000"/>
          </a:xfrm>
          <a:prstGeom prst="leftArrow">
            <a:avLst>
              <a:gd name="adj1" fmla="val 50000"/>
              <a:gd name="adj2" fmla="val 63793"/>
            </a:avLst>
          </a:prstGeom>
          <a:solidFill>
            <a:srgbClr val="CCFFCC"/>
          </a:solidFill>
          <a:ln w="12700">
            <a:solidFill>
              <a:srgbClr val="00682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1</xdr:col>
      <xdr:colOff>0</xdr:colOff>
      <xdr:row>17</xdr:row>
      <xdr:rowOff>0</xdr:rowOff>
    </xdr:from>
    <xdr:to>
      <xdr:col>1</xdr:col>
      <xdr:colOff>180000</xdr:colOff>
      <xdr:row>17</xdr:row>
      <xdr:rowOff>180000</xdr:rowOff>
    </xdr:to>
    <xdr:sp macro="" textlink="">
      <xdr:nvSpPr>
        <xdr:cNvPr id="11" name="Left Arrow 39">
          <a:hlinkClick xmlns:r="http://schemas.openxmlformats.org/officeDocument/2006/relationships" r:id="rId5"/>
          <a:extLst>
            <a:ext uri="{FF2B5EF4-FFF2-40B4-BE49-F238E27FC236}">
              <a16:creationId xmlns:a16="http://schemas.microsoft.com/office/drawing/2014/main" id="{00000000-0008-0000-0900-00000B000000}"/>
            </a:ext>
          </a:extLst>
        </xdr:cNvPr>
        <xdr:cNvSpPr>
          <a:spLocks noChangeAspect="1"/>
        </xdr:cNvSpPr>
      </xdr:nvSpPr>
      <xdr:spPr>
        <a:xfrm rot="5400000">
          <a:off x="57150" y="5981700"/>
          <a:ext cx="180000" cy="180000"/>
        </a:xfrm>
        <a:prstGeom prst="leftArrow">
          <a:avLst>
            <a:gd name="adj1" fmla="val 50000"/>
            <a:gd name="adj2" fmla="val 63793"/>
          </a:avLst>
        </a:prstGeom>
        <a:solidFill>
          <a:schemeClr val="bg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0</xdr:colOff>
      <xdr:row>15</xdr:row>
      <xdr:rowOff>0</xdr:rowOff>
    </xdr:from>
    <xdr:to>
      <xdr:col>3</xdr:col>
      <xdr:colOff>533400</xdr:colOff>
      <xdr:row>16</xdr:row>
      <xdr:rowOff>33338</xdr:rowOff>
    </xdr:to>
    <xdr:graphicFrame macro="">
      <xdr:nvGraphicFramePr>
        <xdr:cNvPr id="12" name="Chart 11">
          <a:extLst>
            <a:ext uri="{FF2B5EF4-FFF2-40B4-BE49-F238E27FC236}">
              <a16:creationId xmlns:a16="http://schemas.microsoft.com/office/drawing/2014/main" i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542925</xdr:colOff>
      <xdr:row>15</xdr:row>
      <xdr:rowOff>0</xdr:rowOff>
    </xdr:from>
    <xdr:to>
      <xdr:col>10</xdr:col>
      <xdr:colOff>352425</xdr:colOff>
      <xdr:row>16</xdr:row>
      <xdr:rowOff>33338</xdr:rowOff>
    </xdr:to>
    <xdr:graphicFrame macro="">
      <xdr:nvGraphicFramePr>
        <xdr:cNvPr id="13" name="Chart 1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361950</xdr:colOff>
      <xdr:row>15</xdr:row>
      <xdr:rowOff>0</xdr:rowOff>
    </xdr:from>
    <xdr:to>
      <xdr:col>17</xdr:col>
      <xdr:colOff>171450</xdr:colOff>
      <xdr:row>16</xdr:row>
      <xdr:rowOff>33338</xdr:rowOff>
    </xdr:to>
    <xdr:graphicFrame macro="">
      <xdr:nvGraphicFramePr>
        <xdr:cNvPr id="14" name="Chart 13">
          <a:extLst>
            <a:ext uri="{FF2B5EF4-FFF2-40B4-BE49-F238E27FC236}">
              <a16:creationId xmlns:a16="http://schemas.microsoft.com/office/drawing/2014/main" id="{00000000-0008-0000-09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190500</xdr:colOff>
      <xdr:row>15</xdr:row>
      <xdr:rowOff>0</xdr:rowOff>
    </xdr:from>
    <xdr:to>
      <xdr:col>24</xdr:col>
      <xdr:colOff>0</xdr:colOff>
      <xdr:row>16</xdr:row>
      <xdr:rowOff>33338</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51435</xdr:colOff>
      <xdr:row>2</xdr:row>
      <xdr:rowOff>45719</xdr:rowOff>
    </xdr:from>
    <xdr:to>
      <xdr:col>1</xdr:col>
      <xdr:colOff>1131435</xdr:colOff>
      <xdr:row>4</xdr:row>
      <xdr:rowOff>185669</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108585" y="293369"/>
          <a:ext cx="1080000" cy="540000"/>
        </a:xfrm>
        <a:prstGeom prst="rect">
          <a:avLst/>
        </a:prstGeom>
        <a:solidFill>
          <a:schemeClr val="accent2">
            <a:lumMod val="60000"/>
            <a:lumOff val="40000"/>
          </a:schemeClr>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C1</a:t>
          </a:r>
          <a:endParaRPr lang="en-GB"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xdr:colOff>
      <xdr:row>2</xdr:row>
      <xdr:rowOff>53340</xdr:rowOff>
    </xdr:from>
    <xdr:to>
      <xdr:col>3</xdr:col>
      <xdr:colOff>538980</xdr:colOff>
      <xdr:row>4</xdr:row>
      <xdr:rowOff>197100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110490" y="291465"/>
          <a:ext cx="1057140"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3</xdr:col>
      <xdr:colOff>586740</xdr:colOff>
      <xdr:row>2</xdr:row>
      <xdr:rowOff>60960</xdr:rowOff>
    </xdr:from>
    <xdr:to>
      <xdr:col>3</xdr:col>
      <xdr:colOff>1882740</xdr:colOff>
      <xdr:row>5</xdr:row>
      <xdr:rowOff>6600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100-000003000000}"/>
            </a:ext>
          </a:extLst>
        </xdr:cNvPr>
        <xdr:cNvSpPr/>
      </xdr:nvSpPr>
      <xdr:spPr>
        <a:xfrm>
          <a:off x="1215390" y="299085"/>
          <a:ext cx="1296000" cy="545715"/>
        </a:xfrm>
        <a:prstGeom prst="rect">
          <a:avLst/>
        </a:prstGeom>
        <a:solidFill>
          <a:srgbClr val="996633"/>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bg1"/>
              </a:solidFill>
            </a:rPr>
            <a:t>Go</a:t>
          </a:r>
          <a:r>
            <a:rPr lang="en-GB" sz="1100" b="0" baseline="0">
              <a:solidFill>
                <a:schemeClr val="bg1"/>
              </a:solidFill>
            </a:rPr>
            <a:t> to A1 - </a:t>
          </a:r>
        </a:p>
        <a:p>
          <a:pPr algn="ctr"/>
          <a:r>
            <a:rPr lang="en-GB" sz="1100" b="0" baseline="0">
              <a:solidFill>
                <a:schemeClr val="bg1"/>
              </a:solidFill>
            </a:rPr>
            <a:t>Soil Organic Matter</a:t>
          </a:r>
          <a:endParaRPr lang="en-GB" sz="1100" b="0">
            <a:solidFill>
              <a:schemeClr val="bg1"/>
            </a:solidFill>
          </a:endParaRPr>
        </a:p>
      </xdr:txBody>
    </xdr:sp>
    <xdr:clientData/>
  </xdr:twoCellAnchor>
  <xdr:twoCellAnchor>
    <xdr:from>
      <xdr:col>3</xdr:col>
      <xdr:colOff>1935480</xdr:colOff>
      <xdr:row>2</xdr:row>
      <xdr:rowOff>53340</xdr:rowOff>
    </xdr:from>
    <xdr:to>
      <xdr:col>4</xdr:col>
      <xdr:colOff>401820</xdr:colOff>
      <xdr:row>4</xdr:row>
      <xdr:rowOff>197100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100-000004000000}"/>
            </a:ext>
          </a:extLst>
        </xdr:cNvPr>
        <xdr:cNvSpPr/>
      </xdr:nvSpPr>
      <xdr:spPr>
        <a:xfrm>
          <a:off x="2564130" y="291465"/>
          <a:ext cx="1009515" cy="543810"/>
        </a:xfrm>
        <a:prstGeom prst="rect">
          <a:avLst/>
        </a:prstGeom>
        <a:solidFill>
          <a:srgbClr val="00CC5C"/>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B1 - Crops</a:t>
          </a:r>
          <a:endParaRPr lang="en-GB" sz="1100" b="0">
            <a:solidFill>
              <a:sysClr val="windowText" lastClr="000000"/>
            </a:solidFill>
          </a:endParaRPr>
        </a:p>
      </xdr:txBody>
    </xdr:sp>
    <xdr:clientData/>
  </xdr:twoCellAnchor>
  <xdr:twoCellAnchor>
    <xdr:from>
      <xdr:col>4</xdr:col>
      <xdr:colOff>441960</xdr:colOff>
      <xdr:row>2</xdr:row>
      <xdr:rowOff>60960</xdr:rowOff>
    </xdr:from>
    <xdr:to>
      <xdr:col>5</xdr:col>
      <xdr:colOff>668520</xdr:colOff>
      <xdr:row>5</xdr:row>
      <xdr:rowOff>6600</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00000000-0008-0000-0100-000005000000}"/>
            </a:ext>
          </a:extLst>
        </xdr:cNvPr>
        <xdr:cNvSpPr/>
      </xdr:nvSpPr>
      <xdr:spPr>
        <a:xfrm>
          <a:off x="3613785" y="299085"/>
          <a:ext cx="1055235" cy="545715"/>
        </a:xfrm>
        <a:prstGeom prst="rect">
          <a:avLst/>
        </a:prstGeom>
        <a:solidFill>
          <a:srgbClr val="00B0F0"/>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D1 - Water Use</a:t>
          </a:r>
          <a:endParaRPr lang="en-GB" sz="1100" b="0">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7</xdr:col>
          <xdr:colOff>19050</xdr:colOff>
          <xdr:row>2</xdr:row>
          <xdr:rowOff>133350</xdr:rowOff>
        </xdr:from>
        <xdr:to>
          <xdr:col>9</xdr:col>
          <xdr:colOff>409575</xdr:colOff>
          <xdr:row>4</xdr:row>
          <xdr:rowOff>19050</xdr:rowOff>
        </xdr:to>
        <xdr:sp macro="" textlink="">
          <xdr:nvSpPr>
            <xdr:cNvPr id="31745" name="Option Button 1" hidden="1">
              <a:extLst>
                <a:ext uri="{63B3BB69-23CF-44E3-9099-C40C66FF867C}">
                  <a14:compatExt spid="_x0000_s31745"/>
                </a:ext>
                <a:ext uri="{FF2B5EF4-FFF2-40B4-BE49-F238E27FC236}">
                  <a16:creationId xmlns:a16="http://schemas.microsoft.com/office/drawing/2014/main" id="{00000000-0008-0000-0100-000001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Run using information for a single crop</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19050</xdr:colOff>
          <xdr:row>3</xdr:row>
          <xdr:rowOff>161925</xdr:rowOff>
        </xdr:from>
        <xdr:to>
          <xdr:col>9</xdr:col>
          <xdr:colOff>409575</xdr:colOff>
          <xdr:row>5</xdr:row>
          <xdr:rowOff>47625</xdr:rowOff>
        </xdr:to>
        <xdr:sp macro="" textlink="">
          <xdr:nvSpPr>
            <xdr:cNvPr id="31746" name="Option Button 2" hidden="1">
              <a:extLst>
                <a:ext uri="{63B3BB69-23CF-44E3-9099-C40C66FF867C}">
                  <a14:compatExt spid="_x0000_s31746"/>
                </a:ext>
                <a:ext uri="{FF2B5EF4-FFF2-40B4-BE49-F238E27FC236}">
                  <a16:creationId xmlns:a16="http://schemas.microsoft.com/office/drawing/2014/main" id="{00000000-0008-0000-0100-0000027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GB" sz="800" b="0" i="0" u="none" strike="noStrike" baseline="0">
                  <a:solidFill>
                    <a:srgbClr val="000000"/>
                  </a:solidFill>
                  <a:latin typeface="Segoe UI"/>
                  <a:cs typeface="Segoe UI"/>
                </a:rPr>
                <a:t>Run using information for a crop rotation</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53340</xdr:colOff>
      <xdr:row>2</xdr:row>
      <xdr:rowOff>53340</xdr:rowOff>
    </xdr:from>
    <xdr:to>
      <xdr:col>2</xdr:col>
      <xdr:colOff>780915</xdr:colOff>
      <xdr:row>4</xdr:row>
      <xdr:rowOff>193290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110490" y="291465"/>
          <a:ext cx="1080000" cy="54000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2</xdr:col>
      <xdr:colOff>834390</xdr:colOff>
      <xdr:row>2</xdr:row>
      <xdr:rowOff>51435</xdr:rowOff>
    </xdr:from>
    <xdr:to>
      <xdr:col>3</xdr:col>
      <xdr:colOff>901665</xdr:colOff>
      <xdr:row>4</xdr:row>
      <xdr:rowOff>191385</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300-000003000000}"/>
            </a:ext>
          </a:extLst>
        </xdr:cNvPr>
        <xdr:cNvSpPr/>
      </xdr:nvSpPr>
      <xdr:spPr>
        <a:xfrm>
          <a:off x="1243965" y="289560"/>
          <a:ext cx="1296000" cy="540000"/>
        </a:xfrm>
        <a:prstGeom prst="rect">
          <a:avLst/>
        </a:prstGeom>
        <a:solidFill>
          <a:srgbClr val="996633"/>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bg1"/>
              </a:solidFill>
            </a:rPr>
            <a:t>Go</a:t>
          </a:r>
          <a:r>
            <a:rPr lang="en-GB" sz="1100" b="0" baseline="0">
              <a:solidFill>
                <a:schemeClr val="bg1"/>
              </a:solidFill>
            </a:rPr>
            <a:t> to A1 - </a:t>
          </a:r>
        </a:p>
        <a:p>
          <a:pPr algn="ctr"/>
          <a:r>
            <a:rPr lang="en-GB" sz="1100" b="0" baseline="0">
              <a:solidFill>
                <a:schemeClr val="bg1"/>
              </a:solidFill>
            </a:rPr>
            <a:t>Soil Organic Matter</a:t>
          </a:r>
          <a:endParaRPr lang="en-GB" sz="1100" b="0">
            <a:solidFill>
              <a:schemeClr val="bg1"/>
            </a:solidFill>
          </a:endParaRPr>
        </a:p>
      </xdr:txBody>
    </xdr:sp>
    <xdr:clientData/>
  </xdr:twoCellAnchor>
  <xdr:twoCellAnchor>
    <xdr:from>
      <xdr:col>3</xdr:col>
      <xdr:colOff>963929</xdr:colOff>
      <xdr:row>2</xdr:row>
      <xdr:rowOff>53340</xdr:rowOff>
    </xdr:from>
    <xdr:to>
      <xdr:col>4</xdr:col>
      <xdr:colOff>196079</xdr:colOff>
      <xdr:row>4</xdr:row>
      <xdr:rowOff>193290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00000000-0008-0000-0300-000004000000}"/>
            </a:ext>
          </a:extLst>
        </xdr:cNvPr>
        <xdr:cNvSpPr/>
      </xdr:nvSpPr>
      <xdr:spPr>
        <a:xfrm>
          <a:off x="2602229" y="291465"/>
          <a:ext cx="1080000" cy="540000"/>
        </a:xfrm>
        <a:prstGeom prst="rect">
          <a:avLst/>
        </a:prstGeom>
        <a:solidFill>
          <a:srgbClr val="00CC5C"/>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B1 - Crops</a:t>
          </a:r>
          <a:endParaRPr lang="en-GB" sz="1100" b="0">
            <a:solidFill>
              <a:sysClr val="windowText" lastClr="000000"/>
            </a:solidFill>
          </a:endParaRPr>
        </a:p>
      </xdr:txBody>
    </xdr:sp>
    <xdr:clientData/>
  </xdr:twoCellAnchor>
  <xdr:twoCellAnchor>
    <xdr:from>
      <xdr:col>4</xdr:col>
      <xdr:colOff>260984</xdr:colOff>
      <xdr:row>2</xdr:row>
      <xdr:rowOff>51435</xdr:rowOff>
    </xdr:from>
    <xdr:to>
      <xdr:col>5</xdr:col>
      <xdr:colOff>512309</xdr:colOff>
      <xdr:row>4</xdr:row>
      <xdr:rowOff>197100</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00000000-0008-0000-0300-000005000000}"/>
            </a:ext>
          </a:extLst>
        </xdr:cNvPr>
        <xdr:cNvSpPr/>
      </xdr:nvSpPr>
      <xdr:spPr>
        <a:xfrm>
          <a:off x="3747134" y="289560"/>
          <a:ext cx="1080000" cy="545715"/>
        </a:xfrm>
        <a:prstGeom prst="rect">
          <a:avLst/>
        </a:prstGeom>
        <a:solidFill>
          <a:srgbClr val="00B0F0"/>
        </a:solidFill>
        <a:ln w="9525">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ysClr val="windowText" lastClr="000000"/>
              </a:solidFill>
            </a:rPr>
            <a:t>Go</a:t>
          </a:r>
          <a:r>
            <a:rPr lang="en-GB" sz="1100" b="0" baseline="0">
              <a:solidFill>
                <a:sysClr val="windowText" lastClr="000000"/>
              </a:solidFill>
            </a:rPr>
            <a:t> to D1 - Water Use</a:t>
          </a:r>
          <a:endParaRPr lang="en-GB" sz="1100" b="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53340</xdr:colOff>
      <xdr:row>2</xdr:row>
      <xdr:rowOff>45720</xdr:rowOff>
    </xdr:from>
    <xdr:to>
      <xdr:col>1</xdr:col>
      <xdr:colOff>1133340</xdr:colOff>
      <xdr:row>4</xdr:row>
      <xdr:rowOff>189480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110490" y="283845"/>
          <a:ext cx="1080000" cy="543810"/>
        </a:xfrm>
        <a:prstGeom prst="rect">
          <a:avLst/>
        </a:prstGeom>
        <a:solidFill>
          <a:srgbClr val="99CC00"/>
        </a:solidFill>
        <a:ln w="9525">
          <a:noFill/>
        </a:ln>
        <a:scene3d>
          <a:camera prst="orthographicFront"/>
          <a:lightRig rig="threePt" dir="t"/>
        </a:scene3d>
        <a:sp3d>
          <a:bevelT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Go</a:t>
          </a:r>
          <a:r>
            <a:rPr lang="en-GB" sz="1100" baseline="0">
              <a:solidFill>
                <a:sysClr val="windowText" lastClr="000000"/>
              </a:solidFill>
            </a:rPr>
            <a:t> to back to instructions</a:t>
          </a:r>
          <a:endParaRPr lang="en-GB" sz="1100">
            <a:solidFill>
              <a:sysClr val="windowText" lastClr="000000"/>
            </a:solidFill>
          </a:endParaRPr>
        </a:p>
      </xdr:txBody>
    </xdr:sp>
    <xdr:clientData/>
  </xdr:twoCellAnchor>
  <xdr:twoCellAnchor>
    <xdr:from>
      <xdr:col>1</xdr:col>
      <xdr:colOff>11430</xdr:colOff>
      <xdr:row>15</xdr:row>
      <xdr:rowOff>0</xdr:rowOff>
    </xdr:from>
    <xdr:to>
      <xdr:col>2</xdr:col>
      <xdr:colOff>210390</xdr:colOff>
      <xdr:row>26</xdr:row>
      <xdr:rowOff>182880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2</xdr:col>
      <xdr:colOff>198960</xdr:colOff>
      <xdr:row>40</xdr:row>
      <xdr:rowOff>182880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11430</xdr:colOff>
      <xdr:row>44</xdr:row>
      <xdr:rowOff>0</xdr:rowOff>
    </xdr:from>
    <xdr:to>
      <xdr:col>2</xdr:col>
      <xdr:colOff>210390</xdr:colOff>
      <xdr:row>55</xdr:row>
      <xdr:rowOff>182880</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xdr:colOff>
      <xdr:row>58</xdr:row>
      <xdr:rowOff>0</xdr:rowOff>
    </xdr:from>
    <xdr:to>
      <xdr:col>2</xdr:col>
      <xdr:colOff>208485</xdr:colOff>
      <xdr:row>69</xdr:row>
      <xdr:rowOff>182880</xdr:rowOff>
    </xdr:to>
    <xdr:graphicFrame macro="">
      <xdr:nvGraphicFramePr>
        <xdr:cNvPr id="6" name="Chart 5">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606427</xdr:colOff>
      <xdr:row>15</xdr:row>
      <xdr:rowOff>6349</xdr:rowOff>
    </xdr:from>
    <xdr:to>
      <xdr:col>22</xdr:col>
      <xdr:colOff>12091</xdr:colOff>
      <xdr:row>26</xdr:row>
      <xdr:rowOff>197533</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11114</xdr:colOff>
      <xdr:row>28</xdr:row>
      <xdr:rowOff>188912</xdr:rowOff>
    </xdr:from>
    <xdr:to>
      <xdr:col>22</xdr:col>
      <xdr:colOff>27965</xdr:colOff>
      <xdr:row>40</xdr:row>
      <xdr:rowOff>189596</xdr:rowOff>
    </xdr:to>
    <xdr:graphicFrame macro="">
      <xdr:nvGraphicFramePr>
        <xdr:cNvPr id="8" name="Chart 7">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590551</xdr:colOff>
      <xdr:row>44</xdr:row>
      <xdr:rowOff>6350</xdr:rowOff>
    </xdr:from>
    <xdr:to>
      <xdr:col>21</xdr:col>
      <xdr:colOff>607403</xdr:colOff>
      <xdr:row>55</xdr:row>
      <xdr:rowOff>197534</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590551</xdr:colOff>
      <xdr:row>58</xdr:row>
      <xdr:rowOff>6350</xdr:rowOff>
    </xdr:from>
    <xdr:to>
      <xdr:col>21</xdr:col>
      <xdr:colOff>607403</xdr:colOff>
      <xdr:row>69</xdr:row>
      <xdr:rowOff>197534</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31749</xdr:colOff>
      <xdr:row>15</xdr:row>
      <xdr:rowOff>7938</xdr:rowOff>
    </xdr:from>
    <xdr:to>
      <xdr:col>27</xdr:col>
      <xdr:colOff>579959</xdr:colOff>
      <xdr:row>26</xdr:row>
      <xdr:rowOff>190818</xdr:rowOff>
    </xdr:to>
    <xdr:graphicFrame macro="">
      <xdr:nvGraphicFramePr>
        <xdr:cNvPr id="11" name="Chart 10">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xdr:col>
      <xdr:colOff>39687</xdr:colOff>
      <xdr:row>29</xdr:row>
      <xdr:rowOff>7938</xdr:rowOff>
    </xdr:from>
    <xdr:to>
      <xdr:col>27</xdr:col>
      <xdr:colOff>587897</xdr:colOff>
      <xdr:row>40</xdr:row>
      <xdr:rowOff>190818</xdr:rowOff>
    </xdr:to>
    <xdr:graphicFrame macro="">
      <xdr:nvGraphicFramePr>
        <xdr:cNvPr id="12" name="Chart 11">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31749</xdr:colOff>
      <xdr:row>44</xdr:row>
      <xdr:rowOff>7938</xdr:rowOff>
    </xdr:from>
    <xdr:to>
      <xdr:col>27</xdr:col>
      <xdr:colOff>579959</xdr:colOff>
      <xdr:row>55</xdr:row>
      <xdr:rowOff>190818</xdr:rowOff>
    </xdr:to>
    <xdr:graphicFrame macro="">
      <xdr:nvGraphicFramePr>
        <xdr:cNvPr id="13" name="Chart 12">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39687</xdr:colOff>
      <xdr:row>58</xdr:row>
      <xdr:rowOff>7938</xdr:rowOff>
    </xdr:from>
    <xdr:to>
      <xdr:col>27</xdr:col>
      <xdr:colOff>587897</xdr:colOff>
      <xdr:row>69</xdr:row>
      <xdr:rowOff>190818</xdr:rowOff>
    </xdr:to>
    <xdr:graphicFrame macro="">
      <xdr:nvGraphicFramePr>
        <xdr:cNvPr id="14" name="Chart 13">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BA4E94A-3762-47B7-A314-5ED4B5EC024E}"/>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6C41EF05-9B29-4AFB-A323-CAAA869CBB20}"/>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7.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D2AB3BB2-2D67-41A9-8FEC-0D6C8F8C20EF}"/>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5C63A2FE-9B0C-47DA-8AA1-8861069E3BB5}"/>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cdr:x>
      <cdr:y>0</cdr:y>
    </cdr:to>
    <cdr:grpSp>
      <cdr:nvGrpSpPr>
        <cdr:cNvPr id="7" name="Group 6">
          <a:extLst xmlns:a="http://schemas.openxmlformats.org/drawingml/2006/main">
            <a:ext uri="{FF2B5EF4-FFF2-40B4-BE49-F238E27FC236}">
              <a16:creationId xmlns:a16="http://schemas.microsoft.com/office/drawing/2014/main" id="{B6CF182C-47B8-4D3D-9DCB-1C08A999F1E2}"/>
            </a:ext>
          </a:extLst>
        </cdr:cNvPr>
        <cdr:cNvGrpSpPr/>
      </cdr:nvGrpSpPr>
      <cdr:grpSpPr>
        <a:xfrm xmlns:a="http://schemas.openxmlformats.org/drawingml/2006/main">
          <a:off x="0" y="0"/>
          <a:ext cx="0" cy="0"/>
          <a:chOff x="0" y="0"/>
          <a:chExt cx="0" cy="0"/>
        </a:xfrm>
      </cdr:grpSpPr>
    </cdr:grpSp>
  </cdr:relSizeAnchor>
  <cdr:relSizeAnchor xmlns:cdr="http://schemas.openxmlformats.org/drawingml/2006/chartDrawing">
    <cdr:from>
      <cdr:x>0</cdr:x>
      <cdr:y>0.84866</cdr:y>
    </cdr:from>
    <cdr:to>
      <cdr:x>0.29458</cdr:x>
      <cdr:y>1</cdr:y>
    </cdr:to>
    <cdr:sp macro="" textlink="">
      <cdr:nvSpPr>
        <cdr:cNvPr id="8" name="TextBox 7"/>
        <cdr:cNvSpPr txBox="1"/>
      </cdr:nvSpPr>
      <cdr:spPr>
        <a:xfrm xmlns:a="http://schemas.openxmlformats.org/drawingml/2006/main">
          <a:off x="0" y="1933575"/>
          <a:ext cx="914400" cy="3448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1100"/>
            <a:t>Year</a:t>
          </a:r>
        </a:p>
      </cdr:txBody>
    </cdr:sp>
  </cdr:relSizeAnchor>
  <cdr:relSizeAnchor xmlns:cdr="http://schemas.openxmlformats.org/drawingml/2006/chartDrawing">
    <cdr:from>
      <cdr:x>0.19404</cdr:x>
      <cdr:y>0.0722</cdr:y>
    </cdr:from>
    <cdr:to>
      <cdr:x>0.94319</cdr:x>
      <cdr:y>0.70427</cdr:y>
    </cdr:to>
    <cdr:cxnSp macro="">
      <cdr:nvCxnSpPr>
        <cdr:cNvPr id="3" name="Straight Connector 2">
          <a:extLst xmlns:a="http://schemas.openxmlformats.org/drawingml/2006/main">
            <a:ext uri="{FF2B5EF4-FFF2-40B4-BE49-F238E27FC236}">
              <a16:creationId xmlns:a16="http://schemas.microsoft.com/office/drawing/2014/main" id="{042F8CAB-1FD8-4F0A-AA18-9B28DDEC7423}"/>
            </a:ext>
          </a:extLst>
        </cdr:cNvPr>
        <cdr:cNvCxnSpPr/>
      </cdr:nvCxnSpPr>
      <cdr:spPr>
        <a:xfrm xmlns:a="http://schemas.openxmlformats.org/drawingml/2006/main" flipV="1">
          <a:off x="594396" y="165101"/>
          <a:ext cx="2294852" cy="1445343"/>
        </a:xfrm>
        <a:prstGeom xmlns:a="http://schemas.openxmlformats.org/drawingml/2006/main" prst="line">
          <a:avLst/>
        </a:prstGeom>
        <a:ln xmlns:a="http://schemas.openxmlformats.org/drawingml/2006/main">
          <a:solidFill>
            <a:schemeClr val="bg1">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AbUniv/livestock/ORATOR%20V1.0.26%20TEST%20VALUE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bUniv/crops/ORATOR%20V1.0.2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ORATOR_Excel\v34\ORATOR%20V1.0.34.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soi450\Documents\Courses\BI4016%20-%20Honours%20Projects\2019\Y-Zofie%20Hobzikova%20-%20Whole%20farm%20modelling%20in%20India%20or%20Ethiopia\Sent%20files\ORATOR%20V1.0.33.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oi450/Documents/Courses/BI4016%20-%20Honours%20Projects/2019/Y-Zofie%20Hobzikova%20-%20Whole%20farm%20modelling%20in%20India%20or%20Ethiopia/Modelling/ORATOR%20V1.0.28%20-%20brok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sheetData sheetId="1">
        <row r="10">
          <cell r="E10">
            <v>6</v>
          </cell>
        </row>
        <row r="15">
          <cell r="D15" t="str">
            <v>Haramaya</v>
          </cell>
        </row>
        <row r="19">
          <cell r="D19" t="str">
            <v>Finkile peasant</v>
          </cell>
        </row>
        <row r="20">
          <cell r="D20">
            <v>7.4932999999999996</v>
          </cell>
        </row>
        <row r="25">
          <cell r="D25">
            <v>10</v>
          </cell>
        </row>
      </sheetData>
      <sheetData sheetId="2">
        <row r="7">
          <cell r="G7">
            <v>100</v>
          </cell>
        </row>
        <row r="8">
          <cell r="G8">
            <v>100</v>
          </cell>
        </row>
        <row r="15">
          <cell r="F15">
            <v>2005</v>
          </cell>
        </row>
        <row r="29">
          <cell r="F29">
            <v>2005</v>
          </cell>
        </row>
        <row r="44">
          <cell r="E44"/>
          <cell r="F44">
            <v>2005</v>
          </cell>
        </row>
        <row r="45">
          <cell r="D45" t="str">
            <v>January</v>
          </cell>
          <cell r="F45">
            <v>38.999999999999993</v>
          </cell>
        </row>
        <row r="58">
          <cell r="F58">
            <v>2005</v>
          </cell>
        </row>
      </sheetData>
      <sheetData sheetId="3">
        <row r="9">
          <cell r="F9">
            <v>23</v>
          </cell>
        </row>
        <row r="10">
          <cell r="F10">
            <v>5</v>
          </cell>
          <cell r="I10" t="str">
            <v>Single crop</v>
          </cell>
        </row>
        <row r="15">
          <cell r="E15" t="str">
            <v>Maize</v>
          </cell>
          <cell r="F15" t="str">
            <v>TEST</v>
          </cell>
          <cell r="G15" t="str">
            <v>Maize</v>
          </cell>
          <cell r="H15" t="str">
            <v>Maize</v>
          </cell>
          <cell r="I15" t="str">
            <v>Maize</v>
          </cell>
        </row>
        <row r="16">
          <cell r="D16" t="str">
            <v>Area (ha)</v>
          </cell>
        </row>
        <row r="18">
          <cell r="D18" t="str">
            <v>Soil depth (cm)</v>
          </cell>
        </row>
        <row r="19">
          <cell r="D19" t="str">
            <v>% clay content</v>
          </cell>
        </row>
        <row r="20">
          <cell r="D20" t="str">
            <v>% silt content</v>
          </cell>
        </row>
        <row r="22">
          <cell r="D22" t="str">
            <v>% carbon content</v>
          </cell>
        </row>
        <row r="23">
          <cell r="D23" t="str">
            <v>Soil bulk density (g/ cm³)</v>
          </cell>
        </row>
        <row r="24">
          <cell r="D24" t="str">
            <v>Soil pH</v>
          </cell>
        </row>
        <row r="25">
          <cell r="D25" t="str">
            <v>Soil salinity (EC 1:5)</v>
          </cell>
        </row>
        <row r="26">
          <cell r="D26"/>
        </row>
        <row r="27">
          <cell r="D27" t="str">
            <v>Amount of fertiliser N applied (kg ha-1)</v>
          </cell>
        </row>
        <row r="29">
          <cell r="D29" t="str">
            <v>Typical yield of harvested product (t ha-1)</v>
          </cell>
        </row>
        <row r="30">
          <cell r="D30" t="str">
            <v>Month of fertiliser application</v>
          </cell>
        </row>
        <row r="32">
          <cell r="D32" t="str">
            <v>Type of organic waste applied</v>
          </cell>
        </row>
        <row r="33">
          <cell r="D33" t="str">
            <v>Month organic waste applied</v>
          </cell>
        </row>
        <row r="34">
          <cell r="D34" t="str">
            <v>Typical amount of organic waste applied (t ha-1)</v>
          </cell>
        </row>
        <row r="36">
          <cell r="D36" t="str">
            <v>Amount of irrigation applied to this area (dm3 day-1)</v>
          </cell>
        </row>
        <row r="37">
          <cell r="D37"/>
        </row>
      </sheetData>
      <sheetData sheetId="4">
        <row r="9">
          <cell r="F9">
            <v>18</v>
          </cell>
        </row>
        <row r="14">
          <cell r="E14" t="str">
            <v>Maize</v>
          </cell>
          <cell r="F14" t="str">
            <v>Teff</v>
          </cell>
          <cell r="G14" t="str">
            <v>Pepper</v>
          </cell>
          <cell r="H14" t="str">
            <v>Sorghum</v>
          </cell>
          <cell r="I14" t="str">
            <v>Wheat</v>
          </cell>
        </row>
        <row r="15">
          <cell r="D15" t="str">
            <v>Area (ha)</v>
          </cell>
        </row>
        <row r="17">
          <cell r="D17" t="str">
            <v>Soil depth (cm)</v>
          </cell>
        </row>
        <row r="18">
          <cell r="D18" t="str">
            <v>% clay content</v>
          </cell>
        </row>
        <row r="19">
          <cell r="D19" t="str">
            <v>% silt content</v>
          </cell>
        </row>
        <row r="21">
          <cell r="D21" t="str">
            <v>% carbon content</v>
          </cell>
        </row>
        <row r="22">
          <cell r="D22" t="str">
            <v>Soil bulk density (g/ cm³)</v>
          </cell>
        </row>
        <row r="23">
          <cell r="D23" t="str">
            <v>Soil pH</v>
          </cell>
        </row>
        <row r="24">
          <cell r="D24" t="str">
            <v>Soil salinity (EC 1:5)</v>
          </cell>
        </row>
        <row r="26">
          <cell r="D26" t="str">
            <v>Length of rotation (years)</v>
          </cell>
        </row>
        <row r="151">
          <cell r="D151" t="str">
            <v>Land use / crop</v>
          </cell>
        </row>
        <row r="152">
          <cell r="D152" t="str">
            <v>Month of sowing</v>
          </cell>
        </row>
        <row r="153">
          <cell r="D153" t="str">
            <v>Month of harvest / ploughing out</v>
          </cell>
        </row>
        <row r="154">
          <cell r="D154" t="str">
            <v>Typical yield of harvested product (t ha-1)</v>
          </cell>
        </row>
        <row r="156">
          <cell r="D156" t="str">
            <v>Fertiliser type</v>
          </cell>
        </row>
        <row r="157">
          <cell r="D157" t="str">
            <v>Amount of fertiliser N applied (kg ha-1)</v>
          </cell>
        </row>
        <row r="159">
          <cell r="D159" t="str">
            <v>Month of inorganic fertiliser application</v>
          </cell>
        </row>
        <row r="161">
          <cell r="D161" t="str">
            <v>Type of organic waste applied</v>
          </cell>
        </row>
        <row r="162">
          <cell r="D162" t="str">
            <v>Month organic waste applied</v>
          </cell>
        </row>
        <row r="163">
          <cell r="D163" t="str">
            <v>Typical amount of organic waste applied (t ha-1)</v>
          </cell>
        </row>
      </sheetData>
      <sheetData sheetId="5">
        <row r="17">
          <cell r="D17" t="str">
            <v>Amount of fertiliser N applied (kg ha-1)</v>
          </cell>
        </row>
        <row r="19">
          <cell r="D19" t="str">
            <v>Month of fertiliser application</v>
          </cell>
        </row>
        <row r="21">
          <cell r="D21" t="str">
            <v>Type of organic waste applied</v>
          </cell>
        </row>
        <row r="22">
          <cell r="D22" t="str">
            <v>Month organic waste applied</v>
          </cell>
        </row>
        <row r="23">
          <cell r="D23" t="str">
            <v>Typical amount of organic waste applied (t ha-1)</v>
          </cell>
        </row>
      </sheetData>
      <sheetData sheetId="6">
        <row r="9">
          <cell r="F9">
            <v>2</v>
          </cell>
        </row>
        <row r="10">
          <cell r="F10">
            <v>6</v>
          </cell>
        </row>
        <row r="18">
          <cell r="D18" t="str">
            <v>Finkile peasant</v>
          </cell>
        </row>
        <row r="19">
          <cell r="D19" t="str">
            <v>Number</v>
          </cell>
        </row>
        <row r="21">
          <cell r="D21" t="str">
            <v>Feed type 1</v>
          </cell>
        </row>
        <row r="22">
          <cell r="D22" t="str">
            <v>Feed value obtained from feed type 1 (%)</v>
          </cell>
        </row>
        <row r="24">
          <cell r="D24" t="str">
            <v>Feed value obtained from feed type 2 (%)</v>
          </cell>
        </row>
        <row r="26">
          <cell r="D26" t="str">
            <v>Feed value obtained from feed type 3 (%)</v>
          </cell>
        </row>
        <row r="28">
          <cell r="D28" t="str">
            <v>Feed value obtained from feed type 4 (%)</v>
          </cell>
        </row>
        <row r="30">
          <cell r="D30" t="str">
            <v>Feed value obtained from feed type 5 (%)</v>
          </cell>
        </row>
        <row r="31">
          <cell r="D31" t="str">
            <v>Feed value obtained from bought in feed (%)</v>
          </cell>
        </row>
      </sheetData>
      <sheetData sheetId="7">
        <row r="9">
          <cell r="F9">
            <v>10</v>
          </cell>
        </row>
        <row r="17">
          <cell r="D17"/>
        </row>
        <row r="18">
          <cell r="F18">
            <v>14</v>
          </cell>
        </row>
      </sheetData>
      <sheetData sheetId="8">
        <row r="9">
          <cell r="F9">
            <v>50</v>
          </cell>
        </row>
        <row r="14">
          <cell r="D14" t="str">
            <v>Number of people in the household</v>
          </cell>
          <cell r="I14">
            <v>5</v>
          </cell>
        </row>
        <row r="15">
          <cell r="D15" t="str">
            <v>Average time each person spends awake in a day (hrs)</v>
          </cell>
        </row>
        <row r="17">
          <cell r="E17">
            <v>1.6E-2</v>
          </cell>
          <cell r="F17">
            <v>1.6E-2</v>
          </cell>
          <cell r="G17">
            <v>1.6E-2</v>
          </cell>
          <cell r="H17">
            <v>1.6E-2</v>
          </cell>
        </row>
        <row r="18">
          <cell r="E18">
            <v>1.45</v>
          </cell>
          <cell r="F18">
            <v>1.45</v>
          </cell>
          <cell r="G18">
            <v>1.45</v>
          </cell>
          <cell r="H18">
            <v>1.45</v>
          </cell>
        </row>
        <row r="24">
          <cell r="D24" t="str">
            <v>Total time spent by all people in this group collecting wood (typical year) (hrs d-1)</v>
          </cell>
        </row>
        <row r="27">
          <cell r="D27" t="str">
            <v>…total number of trips made by all the people in this group to collect water for household use &amp; animals (not for irrigation)</v>
          </cell>
        </row>
        <row r="29">
          <cell r="D29" t="str">
            <v>…volume of water carried (dm3)</v>
          </cell>
        </row>
        <row r="36">
          <cell r="D36" t="str">
            <v>Total time spent  by all people in this group collecting water (typical year) (hrs d-1)</v>
          </cell>
        </row>
        <row r="39">
          <cell r="D39" t="str">
            <v>…total time spent by people in this group feeding, watering and herding animals (hrs d-1)</v>
          </cell>
        </row>
        <row r="40">
          <cell r="D40" t="str">
            <v>…total time spent by people in this group collecting and managing dung (hrs d-1)</v>
          </cell>
        </row>
        <row r="44">
          <cell r="D44"/>
        </row>
        <row r="46">
          <cell r="D46"/>
        </row>
        <row r="49">
          <cell r="D49"/>
        </row>
        <row r="51">
          <cell r="D51" t="str">
            <v>Total number of days people in this group spend harvesting</v>
          </cell>
        </row>
        <row r="53">
          <cell r="D53"/>
        </row>
        <row r="58">
          <cell r="D58" t="str">
            <v>…essential activities (e.g. cooking, cleaning the home) (hrs d-1)</v>
          </cell>
        </row>
      </sheetData>
      <sheetData sheetId="9">
        <row r="14">
          <cell r="H14">
            <v>62</v>
          </cell>
        </row>
        <row r="20">
          <cell r="D20"/>
          <cell r="E20" t="str">
            <v>Price</v>
          </cell>
          <cell r="G20" t="str">
            <v>Amount</v>
          </cell>
          <cell r="I20" t="str">
            <v>Price</v>
          </cell>
          <cell r="K20" t="str">
            <v>Amount</v>
          </cell>
          <cell r="M20" t="str">
            <v>Price</v>
          </cell>
          <cell r="O20" t="str">
            <v>Amount</v>
          </cell>
          <cell r="Q20" t="str">
            <v>Price</v>
          </cell>
          <cell r="S20" t="str">
            <v>Amount</v>
          </cell>
        </row>
        <row r="22">
          <cell r="M22">
            <v>5</v>
          </cell>
          <cell r="Q22">
            <v>5</v>
          </cell>
        </row>
        <row r="23">
          <cell r="E23">
            <v>30</v>
          </cell>
          <cell r="I23">
            <v>30</v>
          </cell>
        </row>
        <row r="65">
          <cell r="E65">
            <v>12</v>
          </cell>
          <cell r="I65">
            <v>12</v>
          </cell>
        </row>
        <row r="77">
          <cell r="E77" t="str">
            <v>DESCRIPTION</v>
          </cell>
          <cell r="M77" t="str">
            <v>DESCRIPTION</v>
          </cell>
          <cell r="O77" t="str">
            <v>Amount</v>
          </cell>
          <cell r="Q77" t="str">
            <v>Month</v>
          </cell>
        </row>
      </sheetData>
      <sheetData sheetId="10">
        <row r="10">
          <cell r="M10">
            <v>1</v>
          </cell>
          <cell r="P10">
            <v>4.121739130434782E-3</v>
          </cell>
        </row>
        <row r="16">
          <cell r="C16">
            <v>0</v>
          </cell>
        </row>
      </sheetData>
      <sheetData sheetId="11">
        <row r="3">
          <cell r="AO3">
            <v>25</v>
          </cell>
        </row>
        <row r="15">
          <cell r="D15" t="e">
            <v>#REF!</v>
          </cell>
        </row>
        <row r="27">
          <cell r="G27" t="str">
            <v>Overall rate modifier</v>
          </cell>
          <cell r="I27" t="str">
            <v>Org. inputs for steady state (t ha-1)</v>
          </cell>
          <cell r="J27" t="str">
            <v>Org. inputs for forward run (t ha-1)</v>
          </cell>
          <cell r="K27" t="str">
            <v>Stock (t ha-1)</v>
          </cell>
          <cell r="L27" t="str">
            <v>Input (t ha-1)</v>
          </cell>
          <cell r="M27" t="str">
            <v>Loss   (t ha-1)</v>
          </cell>
          <cell r="N27" t="str">
            <v>Stock (t ha-1)</v>
          </cell>
          <cell r="O27" t="str">
            <v>Input (t ha-1)</v>
          </cell>
          <cell r="P27" t="str">
            <v>Loss   (t ha-1)</v>
          </cell>
          <cell r="S27" t="str">
            <v>Loss   (t ha-1)</v>
          </cell>
          <cell r="T27" t="str">
            <v>Stock (t ha-1)</v>
          </cell>
          <cell r="W27" t="str">
            <v>Loss   (t ha-1)</v>
          </cell>
          <cell r="Z27" t="str">
            <v>C Stock (t ha-1)</v>
          </cell>
          <cell r="AA27" t="str">
            <v>Loss as CO2 (t ha-1)</v>
          </cell>
        </row>
      </sheetData>
      <sheetData sheetId="12">
        <row r="15">
          <cell r="C15" t="str">
            <v>Percentage of farmed area</v>
          </cell>
        </row>
        <row r="17">
          <cell r="C17" t="str">
            <v>Soil depth (cm)</v>
          </cell>
        </row>
        <row r="18">
          <cell r="C18" t="str">
            <v>Bulk density (g cm-3)</v>
          </cell>
        </row>
        <row r="20">
          <cell r="C20" t="str">
            <v>Clay content (%)</v>
          </cell>
        </row>
        <row r="21">
          <cell r="C21" t="str">
            <v>Silt content (%)</v>
          </cell>
        </row>
        <row r="22">
          <cell r="C22" t="str">
            <v>Soil pH</v>
          </cell>
        </row>
        <row r="23">
          <cell r="C23" t="str">
            <v>Soil salinity (EC 1:5)</v>
          </cell>
        </row>
        <row r="25">
          <cell r="C25" t="str">
            <v>Measured soil C (t ha-1)</v>
          </cell>
        </row>
        <row r="26">
          <cell r="C26" t="str">
            <v>Water content at field capacity (mm)</v>
          </cell>
        </row>
        <row r="28">
          <cell r="C28" t="str">
            <v>Lower limit for water extraction (mm)</v>
          </cell>
        </row>
        <row r="31">
          <cell r="C31" t="str">
            <v>Proportion of biomass produced on decomposition</v>
          </cell>
        </row>
        <row r="32">
          <cell r="C32" t="str">
            <v>Proportion of humus produced on decomposition</v>
          </cell>
        </row>
        <row r="33">
          <cell r="C33" t="str">
            <v>Proportion of carbon dioxide produced on decomposition</v>
          </cell>
        </row>
        <row r="34">
          <cell r="C34" t="str">
            <v>Rate constant for decomposition of DPM (m-1)</v>
          </cell>
        </row>
        <row r="35">
          <cell r="C35" t="str">
            <v>Rate constant for decomposition of RPM (m-1)</v>
          </cell>
        </row>
        <row r="36">
          <cell r="C36" t="str">
            <v>Rate constant for decomposition of BIO (m-1)</v>
          </cell>
        </row>
        <row r="37">
          <cell r="C37" t="str">
            <v>Rate constant for decomposition of HUM (m-1)</v>
          </cell>
        </row>
        <row r="46">
          <cell r="C46" t="str">
            <v>DPM/RPM ratio</v>
          </cell>
        </row>
        <row r="47">
          <cell r="C47" t="str">
            <v>Month</v>
          </cell>
          <cell r="K47" t="str">
            <v>Crop no. in rotn</v>
          </cell>
          <cell r="P47" t="str">
            <v>Land use</v>
          </cell>
          <cell r="U47" t="str">
            <v>Harvest month</v>
          </cell>
          <cell r="AE47" t="str">
            <v>Growing season (m)</v>
          </cell>
          <cell r="AJ47" t="str">
            <v>Fertiliser type</v>
          </cell>
          <cell r="AO47" t="str">
            <v>Percent prod. last harvest</v>
          </cell>
          <cell r="AT47" t="str">
            <v>Last land use</v>
          </cell>
        </row>
        <row r="168">
          <cell r="C168" t="str">
            <v>Default plant input over 10 years</v>
          </cell>
        </row>
        <row r="170">
          <cell r="D170" t="str">
            <v>Organic waste inputs</v>
          </cell>
          <cell r="P170" t="str">
            <v>Organic waste type</v>
          </cell>
          <cell r="U170" t="str">
            <v>DPM:HIM ratio</v>
          </cell>
          <cell r="Z170" t="str">
            <v>Percent IOM</v>
          </cell>
          <cell r="AE170" t="str">
            <v>Percent C</v>
          </cell>
          <cell r="AJ170" t="str">
            <v>Proportion NH4-N</v>
          </cell>
        </row>
      </sheetData>
      <sheetData sheetId="13">
        <row r="10">
          <cell r="D10" t="str">
            <v xml:space="preserve">Average monthly air temperature (°C) </v>
          </cell>
          <cell r="E10" t="str">
            <v xml:space="preserve">Monthly rainfall (mm) </v>
          </cell>
          <cell r="M10" t="str">
            <v>Potential evapotranspiration (mm / month)</v>
          </cell>
          <cell r="N10" t="str">
            <v>Potential evapotranspiration from selected depth of soil                 (mm / month)</v>
          </cell>
        </row>
      </sheetData>
      <sheetData sheetId="14">
        <row r="10">
          <cell r="C10" t="str">
            <v>None</v>
          </cell>
          <cell r="D10" t="str">
            <v>Grassland</v>
          </cell>
          <cell r="E10" t="str">
            <v>Shrubland</v>
          </cell>
          <cell r="F10" t="str">
            <v>Maize</v>
          </cell>
          <cell r="G10" t="str">
            <v>Haricot beans</v>
          </cell>
          <cell r="H10" t="str">
            <v>Teff</v>
          </cell>
          <cell r="I10" t="str">
            <v>Finger Millet</v>
          </cell>
          <cell r="J10" t="str">
            <v>Pepper</v>
          </cell>
          <cell r="K10" t="str">
            <v>Coffee</v>
          </cell>
          <cell r="L10" t="str">
            <v>Chat</v>
          </cell>
          <cell r="M10" t="str">
            <v>Tomatoes</v>
          </cell>
          <cell r="N10" t="str">
            <v>Cabbage</v>
          </cell>
          <cell r="O10" t="str">
            <v>Wheat</v>
          </cell>
          <cell r="P10" t="str">
            <v>Sorghum</v>
          </cell>
        </row>
        <row r="11">
          <cell r="B11" t="str">
            <v>DPM:RPM ratioa</v>
          </cell>
        </row>
        <row r="12">
          <cell r="B12" t="str">
            <v>Harvest index</v>
          </cell>
        </row>
        <row r="13">
          <cell r="B13" t="str">
            <v>Sowing month (arable crops)</v>
          </cell>
        </row>
        <row r="14">
          <cell r="B14" t="str">
            <v>Harvest month (arable crops)</v>
          </cell>
        </row>
        <row r="15">
          <cell r="B15" t="str">
            <v>Month</v>
          </cell>
        </row>
        <row r="30">
          <cell r="N30">
            <v>0.6</v>
          </cell>
        </row>
        <row r="33">
          <cell r="B33" t="str">
            <v>Maximum rooting depth (cm)</v>
          </cell>
        </row>
        <row r="37">
          <cell r="C37" t="str">
            <v>Fresh waste</v>
          </cell>
          <cell r="D37" t="str">
            <v>Compost</v>
          </cell>
          <cell r="E37" t="str">
            <v>Bioslurry</v>
          </cell>
          <cell r="F37" t="str">
            <v>Biochar</v>
          </cell>
        </row>
        <row r="38">
          <cell r="B38" t="str">
            <v>Average C:N ratio</v>
          </cell>
        </row>
        <row r="40">
          <cell r="B40" t="str">
            <v>Average DPM:HUM ratio</v>
          </cell>
        </row>
        <row r="41">
          <cell r="B41" t="str">
            <v>Percent IOM</v>
          </cell>
        </row>
        <row r="42">
          <cell r="B42" t="str">
            <v>Percent C</v>
          </cell>
        </row>
        <row r="43">
          <cell r="B43" t="str">
            <v>Minimum energy content compared to wood</v>
          </cell>
        </row>
        <row r="44">
          <cell r="B44" t="str">
            <v>Maximum energy content compared to wood</v>
          </cell>
        </row>
        <row r="45">
          <cell r="B45" t="str">
            <v>Annual C inputs as a percent of the untreated organic residue (%)</v>
          </cell>
        </row>
        <row r="46">
          <cell r="B46" t="str">
            <v>Percentage ammonia or urea-N in manure</v>
          </cell>
        </row>
        <row r="49">
          <cell r="C49" t="str">
            <v>Urea</v>
          </cell>
          <cell r="D49" t="str">
            <v>…</v>
          </cell>
          <cell r="E49"/>
          <cell r="F49"/>
          <cell r="G49"/>
          <cell r="H49"/>
          <cell r="I49"/>
          <cell r="J49"/>
          <cell r="K49"/>
          <cell r="L49"/>
          <cell r="M49"/>
          <cell r="N49"/>
          <cell r="O49"/>
          <cell r="P49"/>
        </row>
        <row r="50">
          <cell r="B50" t="str">
            <v>Proportion urea or ammonium sulphate in the fertiliser</v>
          </cell>
        </row>
        <row r="54">
          <cell r="C54">
            <v>2</v>
          </cell>
        </row>
      </sheetData>
      <sheetData sheetId="15">
        <row r="24">
          <cell r="N24">
            <v>26</v>
          </cell>
        </row>
        <row r="38">
          <cell r="E38">
            <v>2.2000853789918331</v>
          </cell>
          <cell r="I38">
            <v>15.348320843325162</v>
          </cell>
          <cell r="O38">
            <v>1</v>
          </cell>
          <cell r="Q38">
            <v>0</v>
          </cell>
          <cell r="U38">
            <v>15.014600530788284</v>
          </cell>
          <cell r="AA38">
            <v>1</v>
          </cell>
        </row>
        <row r="282">
          <cell r="I282">
            <v>0</v>
          </cell>
        </row>
      </sheetData>
      <sheetData sheetId="16">
        <row r="12">
          <cell r="AA12">
            <v>28</v>
          </cell>
        </row>
        <row r="20">
          <cell r="E20">
            <v>8.5</v>
          </cell>
        </row>
        <row r="25">
          <cell r="AD25" t="str">
            <v>Soil N supply (kg ha-1)</v>
          </cell>
        </row>
      </sheetData>
      <sheetData sheetId="17">
        <row r="11">
          <cell r="H11">
            <v>7</v>
          </cell>
        </row>
        <row r="19">
          <cell r="G19" t="str">
            <v>(kg ha-1)</v>
          </cell>
          <cell r="I19"/>
        </row>
      </sheetData>
      <sheetData sheetId="18">
        <row r="10">
          <cell r="G10">
            <v>7</v>
          </cell>
        </row>
        <row r="15">
          <cell r="J15" t="str">
            <v>Leached nitrate-N (kg ha-1)</v>
          </cell>
        </row>
      </sheetData>
      <sheetData sheetId="19">
        <row r="11">
          <cell r="G11">
            <v>14</v>
          </cell>
        </row>
        <row r="17">
          <cell r="N17" t="str">
            <v>Denitrified N  (kg ha-1 month-1)</v>
          </cell>
        </row>
      </sheetData>
      <sheetData sheetId="20">
        <row r="11">
          <cell r="G11">
            <v>6</v>
          </cell>
        </row>
        <row r="16">
          <cell r="I16" t="str">
            <v>Volatilised ammonium-N (kg ha-1)</v>
          </cell>
        </row>
      </sheetData>
      <sheetData sheetId="21"/>
      <sheetData sheetId="22">
        <row r="8">
          <cell r="I8">
            <v>14</v>
          </cell>
        </row>
        <row r="21">
          <cell r="E21">
            <v>98.285448955100676</v>
          </cell>
          <cell r="H21">
            <v>84.290032961307801</v>
          </cell>
          <cell r="I21">
            <v>339.14614023344814</v>
          </cell>
          <cell r="J21">
            <v>221.76598180222868</v>
          </cell>
          <cell r="M21">
            <v>221.76598180222868</v>
          </cell>
          <cell r="N21">
            <v>98.285448955100676</v>
          </cell>
          <cell r="O21">
            <v>42.241139390900699</v>
          </cell>
          <cell r="P21">
            <v>0</v>
          </cell>
        </row>
      </sheetData>
      <sheetData sheetId="23">
        <row r="14">
          <cell r="F14">
            <v>6</v>
          </cell>
        </row>
        <row r="20">
          <cell r="J20" t="str">
            <v>Production compared to steady state (%)</v>
          </cell>
        </row>
        <row r="28">
          <cell r="D28">
            <v>8</v>
          </cell>
        </row>
        <row r="31">
          <cell r="D31">
            <v>11</v>
          </cell>
        </row>
        <row r="32">
          <cell r="D32">
            <v>12</v>
          </cell>
        </row>
        <row r="35">
          <cell r="D35">
            <v>15</v>
          </cell>
        </row>
        <row r="36">
          <cell r="D36">
            <v>16</v>
          </cell>
        </row>
        <row r="53">
          <cell r="D53" t="str">
            <v>Month</v>
          </cell>
        </row>
        <row r="54">
          <cell r="E54" t="str">
            <v>Crop production</v>
          </cell>
        </row>
      </sheetData>
      <sheetData sheetId="24">
        <row r="11">
          <cell r="D11">
            <v>3</v>
          </cell>
          <cell r="F11">
            <v>4</v>
          </cell>
        </row>
        <row r="17">
          <cell r="G17">
            <v>3.1438087309624088</v>
          </cell>
        </row>
        <row r="18">
          <cell r="G18">
            <v>3.1438087309624088</v>
          </cell>
        </row>
        <row r="19">
          <cell r="G19">
            <v>1</v>
          </cell>
        </row>
      </sheetData>
      <sheetData sheetId="25">
        <row r="13">
          <cell r="H13">
            <v>9</v>
          </cell>
        </row>
        <row r="17">
          <cell r="J17" t="str">
            <v>Monthly NPP of C according to growing degree days and water stress (t ha-1)</v>
          </cell>
          <cell r="K17" t="str">
            <v>Prod. compared to steady state (%)</v>
          </cell>
        </row>
        <row r="260">
          <cell r="H260" t="str">
            <v>NPP (steady state) (t ha-1)</v>
          </cell>
          <cell r="I260" t="str">
            <v>NPP (non steady state)   (t ha-1)</v>
          </cell>
          <cell r="J260" t="str">
            <v>Production compared to typical (%)</v>
          </cell>
        </row>
      </sheetData>
      <sheetData sheetId="26">
        <row r="13">
          <cell r="M13">
            <v>12</v>
          </cell>
        </row>
        <row r="17">
          <cell r="G17" t="str">
            <v>Land use</v>
          </cell>
          <cell r="K17" t="str">
            <v>Plant available N            (kg ha-1)</v>
          </cell>
          <cell r="L17" t="str">
            <v>Fert. N supply (kg ha-1)</v>
          </cell>
          <cell r="N17" t="str">
            <v>Yield scaled wrt optimum</v>
          </cell>
          <cell r="Q17" t="str">
            <v>Prod. compared to steady state (%)</v>
          </cell>
        </row>
        <row r="260">
          <cell r="H260" t="str">
            <v>NPP (steady state) (t ha-1)</v>
          </cell>
          <cell r="I260" t="str">
            <v>NPP (non-steady-state) (t ha-1)</v>
          </cell>
          <cell r="J260" t="str">
            <v>Production compared to typical (%)</v>
          </cell>
        </row>
        <row r="296">
          <cell r="D296"/>
        </row>
      </sheetData>
      <sheetData sheetId="27">
        <row r="23">
          <cell r="C23" t="str">
            <v>Dairy cattle</v>
          </cell>
          <cell r="D23" t="str">
            <v>Beef cattle</v>
          </cell>
          <cell r="E23" t="str">
            <v>Goats / sheep for milk</v>
          </cell>
          <cell r="F23" t="str">
            <v>Goats / sheep for meat</v>
          </cell>
          <cell r="G23" t="str">
            <v>Pigs</v>
          </cell>
          <cell r="H23" t="str">
            <v>Poultry</v>
          </cell>
          <cell r="I23"/>
          <cell r="J23"/>
          <cell r="K23"/>
          <cell r="L23"/>
          <cell r="M23"/>
          <cell r="N23"/>
          <cell r="O23"/>
          <cell r="P23"/>
          <cell r="Q23"/>
          <cell r="R23"/>
          <cell r="S23"/>
          <cell r="T23"/>
          <cell r="U23"/>
          <cell r="V23"/>
          <cell r="W23"/>
          <cell r="X23"/>
          <cell r="Y23"/>
          <cell r="Z23"/>
          <cell r="AA23"/>
        </row>
        <row r="28">
          <cell r="C28">
            <v>1134.0672328549574</v>
          </cell>
          <cell r="D28">
            <v>491.57085635702424</v>
          </cell>
          <cell r="E28">
            <v>150.4646591710208</v>
          </cell>
          <cell r="F28">
            <v>159.72391009543685</v>
          </cell>
          <cell r="G28">
            <v>0</v>
          </cell>
          <cell r="H28" t="e">
            <v>#N/A</v>
          </cell>
          <cell r="I28"/>
          <cell r="J28"/>
          <cell r="K28"/>
          <cell r="L28"/>
          <cell r="M28"/>
          <cell r="N28"/>
          <cell r="O28"/>
          <cell r="P28"/>
          <cell r="Q28"/>
          <cell r="R28"/>
          <cell r="S28"/>
          <cell r="T28"/>
          <cell r="U28"/>
          <cell r="V28"/>
          <cell r="W28"/>
          <cell r="X28"/>
          <cell r="Y28"/>
          <cell r="Z28"/>
          <cell r="AA28"/>
        </row>
        <row r="29">
          <cell r="C29">
            <v>32.40975988875212</v>
          </cell>
          <cell r="D29">
            <v>38.100183030223356</v>
          </cell>
          <cell r="E29">
            <v>3.9756529075733384</v>
          </cell>
          <cell r="F29">
            <v>9.561302325261698</v>
          </cell>
          <cell r="G29">
            <v>0</v>
          </cell>
          <cell r="H29" t="e">
            <v>#N/A</v>
          </cell>
          <cell r="I29"/>
          <cell r="J29"/>
          <cell r="K29"/>
          <cell r="L29"/>
          <cell r="M29"/>
          <cell r="N29"/>
          <cell r="O29"/>
          <cell r="P29"/>
          <cell r="Q29"/>
          <cell r="R29"/>
          <cell r="S29"/>
          <cell r="T29"/>
          <cell r="U29"/>
          <cell r="V29"/>
          <cell r="W29"/>
          <cell r="X29"/>
          <cell r="Y29"/>
          <cell r="Z29"/>
          <cell r="AA29"/>
        </row>
        <row r="30">
          <cell r="B30" t="str">
            <v>Total milk / egg production (kg y-1)</v>
          </cell>
        </row>
        <row r="31">
          <cell r="B31" t="str">
            <v>Total meat production (kg y-1)</v>
          </cell>
        </row>
        <row r="32">
          <cell r="B32" t="str">
            <v>Total manure production (kg y-1)</v>
          </cell>
        </row>
        <row r="33">
          <cell r="B33" t="str">
            <v>Total N excreted (kg y-1)</v>
          </cell>
        </row>
      </sheetData>
      <sheetData sheetId="28">
        <row r="15">
          <cell r="B15" t="str">
            <v>Beef cattle</v>
          </cell>
          <cell r="C15" t="str">
            <v>Beef cattle and Dairy followers</v>
          </cell>
          <cell r="D15" t="str">
            <v>Central Africa</v>
          </cell>
          <cell r="E15" t="str">
            <v>ANY</v>
          </cell>
          <cell r="F15"/>
          <cell r="G15">
            <v>22.670719083879817</v>
          </cell>
          <cell r="H15">
            <v>2176.2875409945073</v>
          </cell>
          <cell r="I15">
            <v>512.56726463405209</v>
          </cell>
          <cell r="J15">
            <v>81.891203560296262</v>
          </cell>
          <cell r="K15">
            <v>13.062189007291025</v>
          </cell>
          <cell r="L15">
            <v>1148.0370077032044</v>
          </cell>
          <cell r="M15">
            <v>51.368718267774774</v>
          </cell>
          <cell r="N15">
            <v>4882885.3544429205</v>
          </cell>
          <cell r="O15">
            <v>5097346.8000000017</v>
          </cell>
        </row>
        <row r="16">
          <cell r="B16" t="str">
            <v>Dairy cattle</v>
          </cell>
          <cell r="C16" t="str">
            <v>Dairy cattle</v>
          </cell>
          <cell r="D16" t="str">
            <v>Central Africa</v>
          </cell>
          <cell r="E16" t="str">
            <v>ANY</v>
          </cell>
          <cell r="F16">
            <v>478.46441947565484</v>
          </cell>
          <cell r="G16">
            <v>26.872849210177833</v>
          </cell>
          <cell r="H16">
            <v>1585.8871945176897</v>
          </cell>
          <cell r="I16">
            <v>596.33605787387</v>
          </cell>
          <cell r="J16">
            <v>377.43568519922451</v>
          </cell>
          <cell r="K16">
            <v>87.972463106403438</v>
          </cell>
          <cell r="L16">
            <v>1150.6007164584273</v>
          </cell>
          <cell r="M16">
            <v>34.786285992657824</v>
          </cell>
          <cell r="N16">
            <v>597606.44555707625</v>
          </cell>
          <cell r="O16">
            <v>383144.99999999959</v>
          </cell>
        </row>
        <row r="17">
          <cell r="B17" t="str">
            <v>Goats / sheep for milk</v>
          </cell>
          <cell r="C17" t="str">
            <v>Small ruminants dairy</v>
          </cell>
          <cell r="D17" t="str">
            <v>Central Africa</v>
          </cell>
          <cell r="E17" t="str">
            <v>ANY</v>
          </cell>
          <cell r="F17">
            <v>35.034017204346512</v>
          </cell>
          <cell r="G17">
            <v>4.9340931224266775</v>
          </cell>
          <cell r="H17">
            <v>246.64048076505537</v>
          </cell>
          <cell r="I17">
            <v>18.00400841986075</v>
          </cell>
          <cell r="J17">
            <v>25.150011016359134</v>
          </cell>
          <cell r="K17"/>
          <cell r="L17">
            <v>134.05365161547635</v>
          </cell>
          <cell r="M17">
            <v>4.8505185496366288</v>
          </cell>
          <cell r="N17">
            <v>51035.939999999988</v>
          </cell>
          <cell r="O17">
            <v>28353.300000000017</v>
          </cell>
        </row>
        <row r="18">
          <cell r="B18" t="str">
            <v>Goats / sheep for meat</v>
          </cell>
          <cell r="C18" t="str">
            <v>Small ruminants for meat</v>
          </cell>
          <cell r="D18" t="str">
            <v>Central Africa</v>
          </cell>
          <cell r="E18" t="str">
            <v>ANY</v>
          </cell>
          <cell r="F18"/>
          <cell r="G18">
            <v>4.3361016612884535</v>
          </cell>
          <cell r="H18">
            <v>310.45640848218562</v>
          </cell>
          <cell r="I18">
            <v>23.20244173510714</v>
          </cell>
          <cell r="J18">
            <v>7.5731254544051581</v>
          </cell>
          <cell r="K18">
            <v>52.003832187042796</v>
          </cell>
          <cell r="L18">
            <v>159.89061163280718</v>
          </cell>
          <cell r="M18">
            <v>8.3547332777158285</v>
          </cell>
          <cell r="N18">
            <v>190000.66000000009</v>
          </cell>
          <cell r="O18">
            <v>212683.30000000013</v>
          </cell>
        </row>
        <row r="19">
          <cell r="B19" t="str">
            <v>Beef cattle</v>
          </cell>
          <cell r="C19" t="str">
            <v>Beef cattle and Dairy followers</v>
          </cell>
          <cell r="D19" t="str">
            <v>Central Africa</v>
          </cell>
          <cell r="E19" t="str">
            <v>LGA</v>
          </cell>
          <cell r="F19"/>
          <cell r="G19">
            <v>17.082710942083917</v>
          </cell>
          <cell r="H19">
            <v>2875.6948280082947</v>
          </cell>
          <cell r="I19"/>
          <cell r="J19"/>
          <cell r="K19"/>
          <cell r="L19">
            <v>1245.5514350457229</v>
          </cell>
          <cell r="M19">
            <v>45.067760290175656</v>
          </cell>
          <cell r="N19">
            <v>1091118.4320122437</v>
          </cell>
          <cell r="O19">
            <v>1155108.7333968827</v>
          </cell>
        </row>
        <row r="20">
          <cell r="B20" t="str">
            <v>Dairy cattle</v>
          </cell>
          <cell r="C20" t="str">
            <v>Dairy cattle</v>
          </cell>
          <cell r="D20" t="str">
            <v>Central Africa</v>
          </cell>
          <cell r="E20" t="str">
            <v>LGA</v>
          </cell>
          <cell r="F20">
            <v>241.18214554377087</v>
          </cell>
          <cell r="G20">
            <v>22.544395043660444</v>
          </cell>
          <cell r="H20">
            <v>2305.3464233094683</v>
          </cell>
          <cell r="I20"/>
          <cell r="J20"/>
          <cell r="K20"/>
          <cell r="L20">
            <v>1016.8949160521919</v>
          </cell>
          <cell r="M20">
            <v>30.721334179109174</v>
          </cell>
          <cell r="N20">
            <v>184292.06798775689</v>
          </cell>
          <cell r="O20">
            <v>120301.76660311886</v>
          </cell>
        </row>
        <row r="21">
          <cell r="B21" t="str">
            <v>Goats / sheep for milk</v>
          </cell>
          <cell r="C21" t="str">
            <v>Small ruminants dairy</v>
          </cell>
          <cell r="D21" t="str">
            <v>Central Africa</v>
          </cell>
          <cell r="E21" t="str">
            <v>LGA</v>
          </cell>
          <cell r="F21">
            <v>28.769429547536575</v>
          </cell>
          <cell r="G21">
            <v>5.529330749736463</v>
          </cell>
          <cell r="H21">
            <v>288.05525638156831</v>
          </cell>
          <cell r="I21"/>
          <cell r="J21"/>
          <cell r="K21"/>
          <cell r="L21">
            <v>137.43176655352096</v>
          </cell>
          <cell r="M21">
            <v>3.6216612991753561</v>
          </cell>
          <cell r="N21">
            <v>13306.427378604845</v>
          </cell>
          <cell r="O21">
            <v>7392.4596547804686</v>
          </cell>
        </row>
        <row r="22">
          <cell r="B22" t="str">
            <v>Goats / sheep for meat</v>
          </cell>
          <cell r="C22" t="str">
            <v>Small ruminants for meat</v>
          </cell>
          <cell r="D22" t="str">
            <v>Central Africa</v>
          </cell>
          <cell r="E22" t="str">
            <v>LGA</v>
          </cell>
          <cell r="F22"/>
          <cell r="G22">
            <v>4.6524960569751777</v>
          </cell>
          <cell r="H22">
            <v>360.58780991349931</v>
          </cell>
          <cell r="I22"/>
          <cell r="J22"/>
          <cell r="K22">
            <v>48.104030137873337</v>
          </cell>
          <cell r="L22">
            <v>163.3703228633446</v>
          </cell>
          <cell r="M22">
            <v>10.380424012833474</v>
          </cell>
          <cell r="N22">
            <v>38554.672621395148</v>
          </cell>
          <cell r="O22">
            <v>44468.64034521953</v>
          </cell>
        </row>
        <row r="23">
          <cell r="B23" t="str">
            <v>Beef cattle</v>
          </cell>
          <cell r="C23" t="str">
            <v>Beef cattle and Dairy followers</v>
          </cell>
          <cell r="D23" t="str">
            <v>Central Africa</v>
          </cell>
          <cell r="E23" t="str">
            <v>LGH</v>
          </cell>
          <cell r="F23"/>
          <cell r="G23">
            <v>17.082463976694278</v>
          </cell>
          <cell r="H23">
            <v>2875.6948280082979</v>
          </cell>
          <cell r="I23"/>
          <cell r="J23"/>
          <cell r="K23"/>
          <cell r="L23">
            <v>1245.5514350457213</v>
          </cell>
          <cell r="M23">
            <v>45.051101915787392</v>
          </cell>
          <cell r="N23">
            <v>1016805.84152782</v>
          </cell>
          <cell r="O23">
            <v>1057744.7049166937</v>
          </cell>
        </row>
        <row r="24">
          <cell r="B24" t="str">
            <v>Dairy cattle</v>
          </cell>
          <cell r="C24" t="str">
            <v>Dairy cattle</v>
          </cell>
          <cell r="D24" t="str">
            <v>Central Africa</v>
          </cell>
          <cell r="E24" t="str">
            <v>LGH</v>
          </cell>
          <cell r="F24">
            <v>530.56254336281063</v>
          </cell>
          <cell r="G24">
            <v>35.357458811806211</v>
          </cell>
          <cell r="H24">
            <v>2779.9597610780515</v>
          </cell>
          <cell r="I24"/>
          <cell r="J24"/>
          <cell r="K24"/>
          <cell r="L24">
            <v>1203.3959798427122</v>
          </cell>
          <cell r="M24">
            <v>39.865604530878826</v>
          </cell>
          <cell r="N24">
            <v>102347.15847218072</v>
          </cell>
          <cell r="O24">
            <v>61408.295083308643</v>
          </cell>
        </row>
        <row r="25">
          <cell r="B25" t="str">
            <v>Goats / sheep for milk</v>
          </cell>
          <cell r="C25" t="str">
            <v>Small ruminants dairy</v>
          </cell>
          <cell r="D25" t="str">
            <v>Central Africa</v>
          </cell>
          <cell r="E25" t="str">
            <v>LGH</v>
          </cell>
          <cell r="F25">
            <v>28.769429547536578</v>
          </cell>
          <cell r="G25">
            <v>5.4193440621286868</v>
          </cell>
          <cell r="H25">
            <v>288.05525638156826</v>
          </cell>
          <cell r="I25"/>
          <cell r="J25"/>
          <cell r="K25"/>
          <cell r="L25">
            <v>137.43176655352107</v>
          </cell>
          <cell r="M25">
            <v>3.6281021196016709</v>
          </cell>
          <cell r="N25">
            <v>7161.4137983031615</v>
          </cell>
          <cell r="O25">
            <v>3978.563221279529</v>
          </cell>
        </row>
        <row r="26">
          <cell r="B26" t="str">
            <v>Goats / sheep for meat</v>
          </cell>
          <cell r="C26" t="str">
            <v>Small ruminants for meat</v>
          </cell>
          <cell r="D26" t="str">
            <v>Central Africa</v>
          </cell>
          <cell r="E26" t="str">
            <v>LGH</v>
          </cell>
          <cell r="F26"/>
          <cell r="G26">
            <v>4.9303171270924819</v>
          </cell>
          <cell r="H26">
            <v>365.78304516838892</v>
          </cell>
          <cell r="I26"/>
          <cell r="J26"/>
          <cell r="K26">
            <v>48.104030137873302</v>
          </cell>
          <cell r="L26">
            <v>168.39424098484309</v>
          </cell>
          <cell r="M26">
            <v>8.147230319903306</v>
          </cell>
          <cell r="N26">
            <v>30210.486201696858</v>
          </cell>
          <cell r="O26">
            <v>33393.336778720506</v>
          </cell>
        </row>
        <row r="27">
          <cell r="B27" t="str">
            <v>Beef cattle</v>
          </cell>
          <cell r="C27" t="str">
            <v>Beef cattle and Dairy followers</v>
          </cell>
          <cell r="D27" t="str">
            <v>Central Africa</v>
          </cell>
          <cell r="E27" t="str">
            <v>LGT</v>
          </cell>
          <cell r="F27"/>
          <cell r="G27">
            <v>54.904324556661805</v>
          </cell>
          <cell r="H27">
            <v>3138.4492704218687</v>
          </cell>
          <cell r="I27"/>
          <cell r="J27"/>
          <cell r="K27"/>
          <cell r="L27">
            <v>1296.7334108507875</v>
          </cell>
          <cell r="M27">
            <v>57.659130504039446</v>
          </cell>
          <cell r="N27">
            <v>28101.618326146585</v>
          </cell>
          <cell r="O27">
            <v>29085.177255106912</v>
          </cell>
        </row>
        <row r="28">
          <cell r="B28" t="str">
            <v>Dairy cattle</v>
          </cell>
          <cell r="C28" t="str">
            <v>Dairy cattle</v>
          </cell>
          <cell r="D28" t="str">
            <v>Central Africa</v>
          </cell>
          <cell r="E28" t="str">
            <v>LGT</v>
          </cell>
          <cell r="F28">
            <v>1611.5395835008208</v>
          </cell>
          <cell r="G28">
            <v>39.710766839386423</v>
          </cell>
          <cell r="H28">
            <v>3021.7525403795617</v>
          </cell>
          <cell r="I28"/>
          <cell r="J28"/>
          <cell r="K28"/>
          <cell r="L28">
            <v>1131.5306410843307</v>
          </cell>
          <cell r="M28">
            <v>67.299922509994843</v>
          </cell>
          <cell r="N28">
            <v>2329.481673853415</v>
          </cell>
          <cell r="O28">
            <v>1345.9227448930842</v>
          </cell>
        </row>
        <row r="29">
          <cell r="B29" t="str">
            <v>Goats / sheep for milk</v>
          </cell>
          <cell r="C29" t="str">
            <v>Small ruminants dairy</v>
          </cell>
          <cell r="D29" t="str">
            <v>Central Africa</v>
          </cell>
          <cell r="E29" t="str">
            <v>LGT</v>
          </cell>
          <cell r="F29">
            <v>55.617526366063657</v>
          </cell>
          <cell r="G29">
            <v>5.4193440621286832</v>
          </cell>
          <cell r="H29">
            <v>273.89680381733456</v>
          </cell>
          <cell r="I29"/>
          <cell r="J29"/>
          <cell r="K29"/>
          <cell r="L29">
            <v>117.67444401662449</v>
          </cell>
          <cell r="M29">
            <v>6.302854003828422</v>
          </cell>
          <cell r="N29">
            <v>207.54169984176738</v>
          </cell>
          <cell r="O29">
            <v>115.30094435653743</v>
          </cell>
        </row>
        <row r="30">
          <cell r="B30" t="str">
            <v>Goats / sheep for meat</v>
          </cell>
          <cell r="C30" t="str">
            <v>Small ruminants for meat</v>
          </cell>
          <cell r="D30" t="str">
            <v>Central Africa</v>
          </cell>
          <cell r="E30" t="str">
            <v>LGT</v>
          </cell>
          <cell r="F30"/>
          <cell r="G30">
            <v>4.9303778493405703</v>
          </cell>
          <cell r="H30">
            <v>365.78304516838898</v>
          </cell>
          <cell r="I30"/>
          <cell r="J30"/>
          <cell r="K30">
            <v>48.10403013787338</v>
          </cell>
          <cell r="L30">
            <v>168.39424098484304</v>
          </cell>
          <cell r="M30">
            <v>8.1726330274237373</v>
          </cell>
          <cell r="N30">
            <v>410.9583001582327</v>
          </cell>
          <cell r="O30">
            <v>503.19905564346254</v>
          </cell>
        </row>
        <row r="31">
          <cell r="B31" t="str">
            <v>Beef cattle</v>
          </cell>
          <cell r="C31" t="str">
            <v>Beef cattle and Dairy followers</v>
          </cell>
          <cell r="D31" t="str">
            <v>Central Africa</v>
          </cell>
          <cell r="E31" t="str">
            <v>MRA</v>
          </cell>
          <cell r="F31"/>
          <cell r="G31">
            <v>27.744043130758595</v>
          </cell>
          <cell r="H31">
            <v>780.99087080127526</v>
          </cell>
          <cell r="I31">
            <v>1478.1415527316121</v>
          </cell>
          <cell r="J31">
            <v>295.6283105463225</v>
          </cell>
          <cell r="K31"/>
          <cell r="L31">
            <v>941.97992587428291</v>
          </cell>
          <cell r="M31">
            <v>64.866312638596312</v>
          </cell>
          <cell r="N31">
            <v>1351225.2506364149</v>
          </cell>
          <cell r="O31">
            <v>1412002.3337576084</v>
          </cell>
        </row>
        <row r="32">
          <cell r="B32" t="str">
            <v>Dairy cattle</v>
          </cell>
          <cell r="C32" t="str">
            <v>Dairy cattle</v>
          </cell>
          <cell r="D32" t="str">
            <v>Central Africa</v>
          </cell>
          <cell r="E32" t="str">
            <v>MRA</v>
          </cell>
          <cell r="F32">
            <v>320.16046981661259</v>
          </cell>
          <cell r="G32">
            <v>22.482369633051398</v>
          </cell>
          <cell r="H32"/>
          <cell r="I32">
            <v>1714.4371021141326</v>
          </cell>
          <cell r="J32">
            <v>857.21855105706629</v>
          </cell>
          <cell r="K32">
            <v>228.59161361521777</v>
          </cell>
          <cell r="L32">
            <v>1277.1758968427957</v>
          </cell>
          <cell r="M32">
            <v>29.517448315785952</v>
          </cell>
          <cell r="N32">
            <v>182331.24936358578</v>
          </cell>
          <cell r="O32">
            <v>121554.16624239051</v>
          </cell>
        </row>
        <row r="33">
          <cell r="B33" t="str">
            <v>Goats / sheep for milk</v>
          </cell>
          <cell r="C33" t="str">
            <v>Small ruminants dairy</v>
          </cell>
          <cell r="D33" t="str">
            <v>Central Africa</v>
          </cell>
          <cell r="E33" t="str">
            <v>MRA</v>
          </cell>
          <cell r="F33">
            <v>24.598115070081764</v>
          </cell>
          <cell r="G33">
            <v>4.7794215160470648</v>
          </cell>
          <cell r="H33">
            <v>206.87499847251098</v>
          </cell>
          <cell r="I33">
            <v>76.948111762139064</v>
          </cell>
          <cell r="J33"/>
          <cell r="K33"/>
          <cell r="L33">
            <v>130.65500474381892</v>
          </cell>
          <cell r="M33">
            <v>4.9882859003195223</v>
          </cell>
          <cell r="N33">
            <v>11941.183122411752</v>
          </cell>
          <cell r="O33">
            <v>6633.9906235620974</v>
          </cell>
        </row>
        <row r="34">
          <cell r="B34" t="str">
            <v>Goats / sheep for meat</v>
          </cell>
          <cell r="C34" t="str">
            <v>Small ruminants for meat</v>
          </cell>
          <cell r="D34" t="str">
            <v>Central Africa</v>
          </cell>
          <cell r="E34" t="str">
            <v>MRA</v>
          </cell>
          <cell r="F34"/>
          <cell r="G34">
            <v>4.0494901999571287</v>
          </cell>
          <cell r="H34">
            <v>172.50105207441405</v>
          </cell>
          <cell r="I34">
            <v>96.208060275746817</v>
          </cell>
          <cell r="J34">
            <v>48.104030137873409</v>
          </cell>
          <cell r="K34">
            <v>48.104030137873409</v>
          </cell>
          <cell r="L34">
            <v>140.25895103642554</v>
          </cell>
          <cell r="M34">
            <v>9.7577733897975296</v>
          </cell>
          <cell r="N34">
            <v>28176.016877588256</v>
          </cell>
          <cell r="O34">
            <v>33483.209376437895</v>
          </cell>
        </row>
        <row r="35">
          <cell r="B35" t="str">
            <v>Beef cattle</v>
          </cell>
          <cell r="C35" t="str">
            <v>Beef cattle and Dairy followers</v>
          </cell>
          <cell r="D35" t="str">
            <v>Central Africa</v>
          </cell>
          <cell r="E35" t="str">
            <v>MRH</v>
          </cell>
          <cell r="F35"/>
          <cell r="G35">
            <v>45.727179277982486</v>
          </cell>
          <cell r="H35">
            <v>802.33523482272324</v>
          </cell>
          <cell r="I35">
            <v>1773.7698632779391</v>
          </cell>
          <cell r="J35">
            <v>0</v>
          </cell>
          <cell r="K35">
            <v>177.37698632779365</v>
          </cell>
          <cell r="L35">
            <v>1022.6179654671425</v>
          </cell>
          <cell r="M35">
            <v>55.079494997323017</v>
          </cell>
          <cell r="N35">
            <v>211190.10801900108</v>
          </cell>
          <cell r="O35">
            <v>217256.19697177998</v>
          </cell>
        </row>
        <row r="36">
          <cell r="B36" t="str">
            <v>Dairy cattle</v>
          </cell>
          <cell r="C36" t="str">
            <v>Dairy cattle</v>
          </cell>
          <cell r="D36" t="str">
            <v>Central Africa</v>
          </cell>
          <cell r="E36" t="str">
            <v>MRH</v>
          </cell>
          <cell r="F36">
            <v>980.23792077851351</v>
          </cell>
          <cell r="G36">
            <v>33.937435201384318</v>
          </cell>
          <cell r="H36">
            <v>789.32684181334457</v>
          </cell>
          <cell r="I36">
            <v>1428.6975850951142</v>
          </cell>
          <cell r="J36">
            <v>0</v>
          </cell>
          <cell r="K36">
            <v>285.73951701902172</v>
          </cell>
          <cell r="L36">
            <v>874.72709500317853</v>
          </cell>
          <cell r="M36">
            <v>56.796017733333265</v>
          </cell>
          <cell r="N36">
            <v>15963.391980999035</v>
          </cell>
          <cell r="O36">
            <v>9897.3030282193704</v>
          </cell>
        </row>
        <row r="37">
          <cell r="B37" t="str">
            <v>Goats / sheep for milk</v>
          </cell>
          <cell r="C37" t="str">
            <v>Small ruminants dairy</v>
          </cell>
          <cell r="D37" t="str">
            <v>Central Africa</v>
          </cell>
          <cell r="E37" t="str">
            <v>MRH</v>
          </cell>
          <cell r="F37">
            <v>29.072797873169634</v>
          </cell>
          <cell r="G37">
            <v>6.989154057985143</v>
          </cell>
          <cell r="H37">
            <v>262.08526866184621</v>
          </cell>
          <cell r="I37"/>
          <cell r="J37">
            <v>38.47405588106961</v>
          </cell>
          <cell r="K37"/>
          <cell r="L37">
            <v>145.0459622578876</v>
          </cell>
          <cell r="M37">
            <v>3.8864606851024543</v>
          </cell>
          <cell r="N37">
            <v>2351.8440602291839</v>
          </cell>
          <cell r="O37">
            <v>1306.5800334606588</v>
          </cell>
        </row>
        <row r="38">
          <cell r="B38" t="str">
            <v>Goats / sheep for meat</v>
          </cell>
          <cell r="C38" t="str">
            <v>Small ruminants for meat</v>
          </cell>
          <cell r="D38" t="str">
            <v>Central Africa</v>
          </cell>
          <cell r="E38" t="str">
            <v>MRH</v>
          </cell>
          <cell r="F38"/>
          <cell r="G38">
            <v>6.3585500307916201</v>
          </cell>
          <cell r="H38">
            <v>210.45513185319584</v>
          </cell>
          <cell r="I38">
            <v>96.20806027574686</v>
          </cell>
          <cell r="J38"/>
          <cell r="K38">
            <v>96.20806027574686</v>
          </cell>
          <cell r="L38">
            <v>145.83822169056108</v>
          </cell>
          <cell r="M38">
            <v>9.2341289770273498</v>
          </cell>
          <cell r="N38">
            <v>15062.555939770804</v>
          </cell>
          <cell r="O38">
            <v>16107.819966539339</v>
          </cell>
        </row>
        <row r="39">
          <cell r="B39" t="str">
            <v>Beef cattle</v>
          </cell>
          <cell r="C39" t="str">
            <v>Beef cattle and Dairy followers</v>
          </cell>
          <cell r="D39" t="str">
            <v>Central Africa</v>
          </cell>
          <cell r="E39" t="str">
            <v>MRT</v>
          </cell>
          <cell r="F39"/>
          <cell r="G39">
            <v>79.944629264932288</v>
          </cell>
          <cell r="H39">
            <v>1140.8296503982588</v>
          </cell>
          <cell r="I39">
            <v>1478.1415527316133</v>
          </cell>
          <cell r="J39">
            <v>0</v>
          </cell>
          <cell r="K39">
            <v>295.62831054632261</v>
          </cell>
          <cell r="L39">
            <v>1019.177093436192</v>
          </cell>
          <cell r="M39">
            <v>62.57851376151838</v>
          </cell>
          <cell r="N39">
            <v>92116.809432476817</v>
          </cell>
          <cell r="O39">
            <v>94870.000121398058</v>
          </cell>
        </row>
        <row r="40">
          <cell r="B40" t="str">
            <v>Dairy cattle</v>
          </cell>
          <cell r="C40" t="str">
            <v>Dairy cattle</v>
          </cell>
          <cell r="D40" t="str">
            <v>Central Africa</v>
          </cell>
          <cell r="E40" t="str">
            <v>MRT</v>
          </cell>
          <cell r="F40">
            <v>2607.8594953850416</v>
          </cell>
          <cell r="G40">
            <v>38.146184328239066</v>
          </cell>
          <cell r="H40"/>
          <cell r="I40">
            <v>1428.6975850951105</v>
          </cell>
          <cell r="J40">
            <v>857.21855105706629</v>
          </cell>
          <cell r="K40">
            <v>742.92274424945697</v>
          </cell>
          <cell r="L40">
            <v>902.46522101127846</v>
          </cell>
          <cell r="M40">
            <v>71.56838310099171</v>
          </cell>
          <cell r="N40">
            <v>6914.9905675232549</v>
          </cell>
          <cell r="O40">
            <v>4161.7998786019589</v>
          </cell>
        </row>
        <row r="41">
          <cell r="B41" t="str">
            <v>Goats / sheep for milk</v>
          </cell>
          <cell r="C41" t="str">
            <v>Small ruminants dairy</v>
          </cell>
          <cell r="D41" t="str">
            <v>Central Africa</v>
          </cell>
          <cell r="E41" t="str">
            <v>MRT</v>
          </cell>
          <cell r="F41">
            <v>64.440488503225581</v>
          </cell>
          <cell r="G41">
            <v>5.4993343803888841</v>
          </cell>
          <cell r="H41">
            <v>297.75071846359782</v>
          </cell>
          <cell r="I41"/>
          <cell r="J41">
            <v>0</v>
          </cell>
          <cell r="K41"/>
          <cell r="L41">
            <v>128.44188535896481</v>
          </cell>
          <cell r="M41">
            <v>6.1572612509010547</v>
          </cell>
          <cell r="N41">
            <v>562.67288678807938</v>
          </cell>
          <cell r="O41">
            <v>312.59604821559958</v>
          </cell>
        </row>
        <row r="42">
          <cell r="B42" t="str">
            <v>Goats / sheep for meat</v>
          </cell>
          <cell r="C42" t="str">
            <v>Small ruminants for meat</v>
          </cell>
          <cell r="D42" t="str">
            <v>Central Africa</v>
          </cell>
          <cell r="E42" t="str">
            <v>MRT</v>
          </cell>
          <cell r="F42"/>
          <cell r="G42">
            <v>5.0031509541278893</v>
          </cell>
          <cell r="H42">
            <v>239.94290232771252</v>
          </cell>
          <cell r="I42">
            <v>72.156045206810091</v>
          </cell>
          <cell r="J42"/>
          <cell r="K42">
            <v>72.156045206810091</v>
          </cell>
          <cell r="L42">
            <v>147.44684167219989</v>
          </cell>
          <cell r="M42">
            <v>8.502399935888084</v>
          </cell>
          <cell r="N42">
            <v>2018.8271132119203</v>
          </cell>
          <cell r="O42">
            <v>2268.9039517843999</v>
          </cell>
        </row>
        <row r="43">
          <cell r="B43" t="str">
            <v>Beef cattle</v>
          </cell>
          <cell r="C43" t="str">
            <v>Beef cattle and Dairy followers</v>
          </cell>
          <cell r="D43" t="str">
            <v>Central Africa</v>
          </cell>
          <cell r="E43" t="str">
            <v>Other</v>
          </cell>
          <cell r="F43"/>
          <cell r="G43">
            <v>17.061233038629656</v>
          </cell>
          <cell r="H43">
            <v>2875.6948280083029</v>
          </cell>
          <cell r="I43"/>
          <cell r="J43"/>
          <cell r="K43"/>
          <cell r="L43">
            <v>1245.5514350457236</v>
          </cell>
          <cell r="M43">
            <v>45.048027288770825</v>
          </cell>
          <cell r="N43">
            <v>1067296.4361691931</v>
          </cell>
          <cell r="O43">
            <v>1105395.5253699927</v>
          </cell>
        </row>
        <row r="44">
          <cell r="B44" t="str">
            <v>Dairy cattle</v>
          </cell>
          <cell r="C44" t="str">
            <v>Dairy cattle</v>
          </cell>
          <cell r="D44" t="str">
            <v>Central Africa</v>
          </cell>
          <cell r="E44" t="str">
            <v>Other</v>
          </cell>
          <cell r="F44">
            <v>931.89650537767739</v>
          </cell>
          <cell r="G44">
            <v>33.102017929191781</v>
          </cell>
          <cell r="H44">
            <v>2290.716560038104</v>
          </cell>
          <cell r="I44"/>
          <cell r="J44">
            <v>571.47903403804742</v>
          </cell>
          <cell r="K44"/>
          <cell r="L44">
            <v>1169.9257864839376</v>
          </cell>
          <cell r="M44">
            <v>41.03269100311342</v>
          </cell>
          <cell r="N44">
            <v>101162.46383080121</v>
          </cell>
          <cell r="O44">
            <v>63063.374630007092</v>
          </cell>
        </row>
        <row r="45">
          <cell r="B45" t="str">
            <v>Goats / sheep for milk</v>
          </cell>
          <cell r="C45" t="str">
            <v>Small ruminants dairy</v>
          </cell>
          <cell r="D45" t="str">
            <v>Central Africa</v>
          </cell>
          <cell r="E45" t="str">
            <v>Other</v>
          </cell>
          <cell r="F45">
            <v>50.902676971849608</v>
          </cell>
          <cell r="G45">
            <v>3.9795183334450486</v>
          </cell>
          <cell r="H45">
            <v>218.0324746780214</v>
          </cell>
          <cell r="I45"/>
          <cell r="J45">
            <v>76.948111762139177</v>
          </cell>
          <cell r="K45"/>
          <cell r="L45">
            <v>130.96725756578286</v>
          </cell>
          <cell r="M45">
            <v>6.4430162623381806</v>
          </cell>
          <cell r="N45">
            <v>15097.648725789486</v>
          </cell>
          <cell r="O45">
            <v>8387.5826254386157</v>
          </cell>
        </row>
        <row r="46">
          <cell r="B46" t="str">
            <v>Goats / sheep for meat</v>
          </cell>
          <cell r="C46" t="str">
            <v>Small ruminants for meat</v>
          </cell>
          <cell r="D46" t="str">
            <v>Central Africa</v>
          </cell>
          <cell r="E46" t="str">
            <v>Other</v>
          </cell>
          <cell r="F46"/>
          <cell r="G46">
            <v>3.620190990143374</v>
          </cell>
          <cell r="H46">
            <v>338.17133186924616</v>
          </cell>
          <cell r="I46"/>
          <cell r="J46"/>
          <cell r="K46">
            <v>48.104030137873202</v>
          </cell>
          <cell r="L46">
            <v>165.57757227340201</v>
          </cell>
          <cell r="M46">
            <v>6.6016418543290172</v>
          </cell>
          <cell r="N46">
            <v>74568.351274210596</v>
          </cell>
          <cell r="O46">
            <v>81278.417374561497</v>
          </cell>
        </row>
        <row r="47">
          <cell r="B47" t="str">
            <v>Beef cattle</v>
          </cell>
          <cell r="C47" t="str">
            <v>Beef cattle and Dairy followers</v>
          </cell>
          <cell r="D47" t="str">
            <v>Central Africa</v>
          </cell>
          <cell r="E47" t="str">
            <v>URBAN</v>
          </cell>
          <cell r="F47"/>
          <cell r="G47">
            <v>17.08271094208391</v>
          </cell>
          <cell r="H47">
            <v>2875.6948280082993</v>
          </cell>
          <cell r="I47"/>
          <cell r="J47"/>
          <cell r="K47"/>
          <cell r="L47">
            <v>1245.5514350457245</v>
          </cell>
          <cell r="M47">
            <v>45.045357207820238</v>
          </cell>
          <cell r="N47">
            <v>25030.858319624072</v>
          </cell>
          <cell r="O47">
            <v>25884.12821053985</v>
          </cell>
        </row>
        <row r="48">
          <cell r="B48" t="str">
            <v>Dairy cattle</v>
          </cell>
          <cell r="C48" t="str">
            <v>Dairy cattle</v>
          </cell>
          <cell r="D48" t="str">
            <v>Central Africa</v>
          </cell>
          <cell r="E48" t="str">
            <v>URBAN</v>
          </cell>
          <cell r="F48">
            <v>931.89650537767284</v>
          </cell>
          <cell r="G48">
            <v>31.423632732256081</v>
          </cell>
          <cell r="H48">
            <v>2290.7165600380958</v>
          </cell>
          <cell r="I48"/>
          <cell r="J48">
            <v>571.47903403804401</v>
          </cell>
          <cell r="K48"/>
          <cell r="L48">
            <v>1169.9257864839258</v>
          </cell>
          <cell r="M48">
            <v>41.130811983856916</v>
          </cell>
          <cell r="N48">
            <v>2265.6416803759371</v>
          </cell>
          <cell r="O48">
            <v>1412.3717894601602</v>
          </cell>
        </row>
        <row r="49">
          <cell r="B49" t="str">
            <v>Goats / sheep for milk</v>
          </cell>
          <cell r="C49" t="str">
            <v>Small ruminants dairy</v>
          </cell>
          <cell r="D49" t="str">
            <v>Central Africa</v>
          </cell>
          <cell r="E49" t="str">
            <v>URBAN</v>
          </cell>
          <cell r="F49">
            <v>50.902676971849594</v>
          </cell>
          <cell r="G49">
            <v>3.9795183334450446</v>
          </cell>
          <cell r="H49">
            <v>218.03247467802132</v>
          </cell>
          <cell r="I49"/>
          <cell r="J49">
            <v>76.94811176213922</v>
          </cell>
          <cell r="K49"/>
          <cell r="L49">
            <v>130.96725756578292</v>
          </cell>
          <cell r="M49">
            <v>6.443016262338169</v>
          </cell>
          <cell r="N49">
            <v>407.20832803171368</v>
          </cell>
          <cell r="O49">
            <v>226.22684890650771</v>
          </cell>
        </row>
        <row r="50">
          <cell r="B50" t="str">
            <v>Goats / sheep for meat</v>
          </cell>
          <cell r="C50" t="str">
            <v>Small ruminants for meat</v>
          </cell>
          <cell r="D50" t="str">
            <v>Central Africa</v>
          </cell>
          <cell r="E50" t="str">
            <v>URBAN</v>
          </cell>
          <cell r="F50"/>
          <cell r="G50">
            <v>3.5909068935490822</v>
          </cell>
          <cell r="H50">
            <v>338.1713318692498</v>
          </cell>
          <cell r="I50"/>
          <cell r="J50"/>
          <cell r="K50">
            <v>48.104030137873352</v>
          </cell>
          <cell r="L50">
            <v>165.57757227340301</v>
          </cell>
          <cell r="M50">
            <v>6.6180922797420836</v>
          </cell>
          <cell r="N50">
            <v>998.79167196828598</v>
          </cell>
          <cell r="O50">
            <v>1179.7731510934918</v>
          </cell>
        </row>
        <row r="51">
          <cell r="B51" t="str">
            <v>Beef cattle</v>
          </cell>
          <cell r="C51" t="str">
            <v>Beef cattle and Dairy followers</v>
          </cell>
          <cell r="D51" t="str">
            <v>Eastern Africa</v>
          </cell>
          <cell r="E51" t="str">
            <v>ANY</v>
          </cell>
          <cell r="F51"/>
          <cell r="G51">
            <v>15.499395694439883</v>
          </cell>
          <cell r="H51">
            <v>881.43016843655778</v>
          </cell>
          <cell r="I51">
            <v>388.77508934438083</v>
          </cell>
          <cell r="J51">
            <v>267.50933641578922</v>
          </cell>
          <cell r="K51"/>
          <cell r="L51">
            <v>485.86479131273956</v>
          </cell>
          <cell r="M51">
            <v>31.557559986820287</v>
          </cell>
          <cell r="N51">
            <v>26270185.571711883</v>
          </cell>
          <cell r="O51">
            <v>31350026.399999991</v>
          </cell>
        </row>
        <row r="52">
          <cell r="B52" t="str">
            <v>Dairy cattle</v>
          </cell>
          <cell r="C52" t="str">
            <v>Dairy cattle</v>
          </cell>
          <cell r="D52" t="str">
            <v>Eastern Africa</v>
          </cell>
          <cell r="E52" t="str">
            <v>ANY</v>
          </cell>
          <cell r="F52">
            <v>478.43725225738655</v>
          </cell>
          <cell r="G52">
            <v>22.809830252097267</v>
          </cell>
          <cell r="H52">
            <v>1912.8811113296674</v>
          </cell>
          <cell r="I52">
            <v>537.58382424083527</v>
          </cell>
          <cell r="J52"/>
          <cell r="K52">
            <v>18.664007054284326</v>
          </cell>
          <cell r="L52">
            <v>1130.8081338422751</v>
          </cell>
          <cell r="M52">
            <v>31.570241884243728</v>
          </cell>
          <cell r="N52">
            <v>14077255.828288151</v>
          </cell>
          <cell r="O52">
            <v>8997414.9999999981</v>
          </cell>
        </row>
        <row r="53">
          <cell r="B53" t="str">
            <v>Goats / sheep for milk</v>
          </cell>
          <cell r="C53" t="str">
            <v>Small ruminants dairy</v>
          </cell>
          <cell r="D53" t="str">
            <v>Eastern Africa</v>
          </cell>
          <cell r="E53" t="str">
            <v>ANY</v>
          </cell>
          <cell r="F53">
            <v>42.793771505079398</v>
          </cell>
          <cell r="G53">
            <v>4.3263830634792466</v>
          </cell>
          <cell r="H53">
            <v>305.20856688042647</v>
          </cell>
          <cell r="I53">
            <v>16.118557578737459</v>
          </cell>
          <cell r="J53">
            <v>18.080546286457476</v>
          </cell>
          <cell r="K53"/>
          <cell r="L53">
            <v>154.78284170992973</v>
          </cell>
          <cell r="M53">
            <v>4.9374238437879452</v>
          </cell>
          <cell r="N53">
            <v>1197188.1000000006</v>
          </cell>
          <cell r="O53">
            <v>665104.4999999993</v>
          </cell>
        </row>
        <row r="54">
          <cell r="B54" t="str">
            <v>Goats / sheep for meat</v>
          </cell>
          <cell r="C54" t="str">
            <v>Small ruminants for meat</v>
          </cell>
          <cell r="D54" t="str">
            <v>Eastern Africa</v>
          </cell>
          <cell r="E54" t="str">
            <v>ANY</v>
          </cell>
          <cell r="F54"/>
          <cell r="G54">
            <v>4.4421011172626939</v>
          </cell>
          <cell r="H54">
            <v>354.78861757796892</v>
          </cell>
          <cell r="I54">
            <v>49.350463397087353</v>
          </cell>
          <cell r="J54"/>
          <cell r="K54">
            <v>5.8447350342248487</v>
          </cell>
          <cell r="L54">
            <v>161.99685516498923</v>
          </cell>
          <cell r="M54">
            <v>9.195036775780622</v>
          </cell>
          <cell r="N54">
            <v>603775.80000000028</v>
          </cell>
          <cell r="O54">
            <v>1135859.4000000006</v>
          </cell>
        </row>
        <row r="55">
          <cell r="B55" t="str">
            <v>Beef cattle</v>
          </cell>
          <cell r="C55" t="str">
            <v>Beef cattle and Dairy followers</v>
          </cell>
          <cell r="D55" t="str">
            <v>Eastern Africa</v>
          </cell>
          <cell r="E55" t="str">
            <v>LGA</v>
          </cell>
          <cell r="F55"/>
          <cell r="G55">
            <v>0.63138856565852364</v>
          </cell>
          <cell r="H55">
            <v>1113.8883141676044</v>
          </cell>
          <cell r="I55"/>
          <cell r="J55"/>
          <cell r="K55"/>
          <cell r="L55">
            <v>491.57085635702458</v>
          </cell>
          <cell r="M55">
            <v>16.009154737423216</v>
          </cell>
          <cell r="N55">
            <v>6743068.100701414</v>
          </cell>
          <cell r="O55">
            <v>8071468.6907356344</v>
          </cell>
        </row>
        <row r="56">
          <cell r="B56" t="str">
            <v>Dairy cattle</v>
          </cell>
          <cell r="C56" t="str">
            <v>Dairy cattle</v>
          </cell>
          <cell r="D56" t="str">
            <v>Eastern Africa</v>
          </cell>
          <cell r="E56" t="str">
            <v>LGA</v>
          </cell>
          <cell r="F56">
            <v>238.31619706534966</v>
          </cell>
          <cell r="G56">
            <v>18.255693851031062</v>
          </cell>
          <cell r="H56">
            <v>2277.9521729630296</v>
          </cell>
          <cell r="I56"/>
          <cell r="J56"/>
          <cell r="K56"/>
          <cell r="L56">
            <v>1004.8112336933549</v>
          </cell>
          <cell r="M56">
            <v>30.591337596539709</v>
          </cell>
          <cell r="N56">
            <v>3825793.6992985946</v>
          </cell>
          <cell r="O56">
            <v>2497393.1092643621</v>
          </cell>
        </row>
        <row r="57">
          <cell r="B57" t="str">
            <v>Goats / sheep for milk</v>
          </cell>
          <cell r="C57" t="str">
            <v>Small ruminants dairy</v>
          </cell>
          <cell r="D57" t="str">
            <v>Eastern Africa</v>
          </cell>
          <cell r="E57" t="str">
            <v>LGA</v>
          </cell>
          <cell r="F57">
            <v>40.585988628870219</v>
          </cell>
          <cell r="G57">
            <v>3.5477600150104025</v>
          </cell>
          <cell r="H57">
            <v>339.0395067417582</v>
          </cell>
          <cell r="I57"/>
          <cell r="J57"/>
          <cell r="K57"/>
          <cell r="L57">
            <v>158.57843449496238</v>
          </cell>
          <cell r="M57">
            <v>4.9311499214418832</v>
          </cell>
          <cell r="N57">
            <v>612614.41908688843</v>
          </cell>
          <cell r="O57">
            <v>340341.34393715911</v>
          </cell>
        </row>
        <row r="58">
          <cell r="B58" t="str">
            <v>Goats / sheep for meat</v>
          </cell>
          <cell r="C58" t="str">
            <v>Small ruminants for meat</v>
          </cell>
          <cell r="D58" t="str">
            <v>Eastern Africa</v>
          </cell>
          <cell r="E58" t="str">
            <v>LGA</v>
          </cell>
          <cell r="F58"/>
          <cell r="G58">
            <v>4.4853867844721895</v>
          </cell>
          <cell r="H58">
            <v>352.53951833290193</v>
          </cell>
          <cell r="I58"/>
          <cell r="J58"/>
          <cell r="K58">
            <v>5.8447350342248967</v>
          </cell>
          <cell r="L58">
            <v>159.72391009543696</v>
          </cell>
          <cell r="M58">
            <v>9.0980042695643917</v>
          </cell>
          <cell r="N58">
            <v>155128.18091311341</v>
          </cell>
          <cell r="O58">
            <v>427401.25606284116</v>
          </cell>
        </row>
        <row r="59">
          <cell r="B59" t="str">
            <v>Beef cattle</v>
          </cell>
          <cell r="C59" t="str">
            <v>Beef cattle and Dairy followers</v>
          </cell>
          <cell r="D59" t="str">
            <v>Eastern Africa</v>
          </cell>
          <cell r="E59" t="str">
            <v>LGH</v>
          </cell>
          <cell r="F59"/>
          <cell r="G59">
            <v>25.642985609813127</v>
          </cell>
          <cell r="H59">
            <v>1465.8082059729431</v>
          </cell>
          <cell r="I59"/>
          <cell r="J59"/>
          <cell r="K59"/>
          <cell r="L59">
            <v>605.63746959302273</v>
          </cell>
          <cell r="M59">
            <v>27.210637677145375</v>
          </cell>
          <cell r="N59">
            <v>484385.5452993142</v>
          </cell>
          <cell r="O59">
            <v>622023.64717958751</v>
          </cell>
        </row>
        <row r="60">
          <cell r="B60" t="str">
            <v>Dairy cattle</v>
          </cell>
          <cell r="C60" t="str">
            <v>Dairy cattle</v>
          </cell>
          <cell r="D60" t="str">
            <v>Eastern Africa</v>
          </cell>
          <cell r="E60" t="str">
            <v>LGH</v>
          </cell>
          <cell r="F60">
            <v>524.25791036259579</v>
          </cell>
          <cell r="G60">
            <v>27.464162193606473</v>
          </cell>
          <cell r="H60">
            <v>2746.9257177438399</v>
          </cell>
          <cell r="I60"/>
          <cell r="J60"/>
          <cell r="K60"/>
          <cell r="L60">
            <v>1189.096120001961</v>
          </cell>
          <cell r="M60">
            <v>39.828776339765561</v>
          </cell>
          <cell r="N60">
            <v>344095.25470068579</v>
          </cell>
          <cell r="O60">
            <v>206457.15282041152</v>
          </cell>
        </row>
        <row r="61">
          <cell r="B61" t="str">
            <v>Goats / sheep for milk</v>
          </cell>
          <cell r="C61" t="str">
            <v>Small ruminants dairy</v>
          </cell>
          <cell r="D61" t="str">
            <v>Eastern Africa</v>
          </cell>
          <cell r="E61" t="str">
            <v>LGH</v>
          </cell>
          <cell r="F61">
            <v>63.690354951602437</v>
          </cell>
          <cell r="G61">
            <v>5.3081603461196467</v>
          </cell>
          <cell r="H61">
            <v>321.03622888278255</v>
          </cell>
          <cell r="I61"/>
          <cell r="J61"/>
          <cell r="K61"/>
          <cell r="L61">
            <v>139.99989126783146</v>
          </cell>
          <cell r="M61">
            <v>5.4046696258213744</v>
          </cell>
          <cell r="N61">
            <v>41979.330728584238</v>
          </cell>
          <cell r="O61">
            <v>23321.850404768993</v>
          </cell>
        </row>
        <row r="62">
          <cell r="B62" t="str">
            <v>Goats / sheep for meat</v>
          </cell>
          <cell r="C62" t="str">
            <v>Small ruminants for meat</v>
          </cell>
          <cell r="D62" t="str">
            <v>Eastern Africa</v>
          </cell>
          <cell r="E62" t="str">
            <v>LGH</v>
          </cell>
          <cell r="F62"/>
          <cell r="G62">
            <v>4.4042767160368888</v>
          </cell>
          <cell r="H62">
            <v>363.16837787709017</v>
          </cell>
          <cell r="I62"/>
          <cell r="J62"/>
          <cell r="K62">
            <v>5.8447350342249003</v>
          </cell>
          <cell r="L62">
            <v>170.90641688177683</v>
          </cell>
          <cell r="M62">
            <v>7.1143790623098333</v>
          </cell>
          <cell r="N62">
            <v>9153.6692714157853</v>
          </cell>
          <cell r="O62">
            <v>27811.149595230996</v>
          </cell>
        </row>
        <row r="63">
          <cell r="B63" t="str">
            <v>Beef cattle</v>
          </cell>
          <cell r="C63" t="str">
            <v>Beef cattle and Dairy followers</v>
          </cell>
          <cell r="D63" t="str">
            <v>Eastern Africa</v>
          </cell>
          <cell r="E63" t="str">
            <v>LGT</v>
          </cell>
          <cell r="F63"/>
          <cell r="G63">
            <v>38.299456403240789</v>
          </cell>
          <cell r="H63">
            <v>1489.3634215810675</v>
          </cell>
          <cell r="I63"/>
          <cell r="J63"/>
          <cell r="K63"/>
          <cell r="L63">
            <v>568.11520805236808</v>
          </cell>
          <cell r="M63">
            <v>27.041309674506387</v>
          </cell>
          <cell r="N63">
            <v>184561.31414358012</v>
          </cell>
          <cell r="O63">
            <v>265840.85928295733</v>
          </cell>
        </row>
        <row r="64">
          <cell r="B64" t="str">
            <v>Dairy cattle</v>
          </cell>
          <cell r="C64" t="str">
            <v>Dairy cattle</v>
          </cell>
          <cell r="D64" t="str">
            <v>Eastern Africa</v>
          </cell>
          <cell r="E64" t="str">
            <v>LGT</v>
          </cell>
          <cell r="F64">
            <v>581.07845200560064</v>
          </cell>
          <cell r="G64">
            <v>34.921316051746054</v>
          </cell>
          <cell r="H64">
            <v>2260.5597766002988</v>
          </cell>
          <cell r="I64">
            <v>564.6881935951983</v>
          </cell>
          <cell r="J64"/>
          <cell r="K64"/>
          <cell r="L64">
            <v>1212.5058479186828</v>
          </cell>
          <cell r="M64">
            <v>41.463220830819552</v>
          </cell>
          <cell r="N64">
            <v>192504.18585641999</v>
          </cell>
          <cell r="O64">
            <v>111224.64071704261</v>
          </cell>
        </row>
        <row r="65">
          <cell r="B65" t="str">
            <v>Goats / sheep for milk</v>
          </cell>
          <cell r="C65" t="str">
            <v>Small ruminants dairy</v>
          </cell>
          <cell r="D65" t="str">
            <v>Eastern Africa</v>
          </cell>
          <cell r="E65" t="str">
            <v>LGT</v>
          </cell>
          <cell r="F65">
            <v>94.68116742747965</v>
          </cell>
          <cell r="G65">
            <v>5.0107866262460981</v>
          </cell>
          <cell r="H65">
            <v>374.91270484594111</v>
          </cell>
          <cell r="I65"/>
          <cell r="J65"/>
          <cell r="K65"/>
          <cell r="L65">
            <v>155.49333850073171</v>
          </cell>
          <cell r="M65">
            <v>9.8374988160406822</v>
          </cell>
          <cell r="N65">
            <v>6383.8288095811586</v>
          </cell>
          <cell r="O65">
            <v>3546.5715608784194</v>
          </cell>
        </row>
        <row r="66">
          <cell r="B66" t="str">
            <v>Goats / sheep for meat</v>
          </cell>
          <cell r="C66" t="str">
            <v>Small ruminants for meat</v>
          </cell>
          <cell r="D66" t="str">
            <v>Eastern Africa</v>
          </cell>
          <cell r="E66" t="str">
            <v>LGT</v>
          </cell>
          <cell r="F66"/>
          <cell r="G66">
            <v>4.3961657091933573</v>
          </cell>
          <cell r="H66">
            <v>357.6187963451689</v>
          </cell>
          <cell r="I66"/>
          <cell r="J66"/>
          <cell r="K66">
            <v>5.8447350342248967</v>
          </cell>
          <cell r="L66">
            <v>164.63569475926658</v>
          </cell>
          <cell r="M66">
            <v>6.8235925750171411</v>
          </cell>
          <cell r="N66">
            <v>12896.871190418842</v>
          </cell>
          <cell r="O66">
            <v>15734.12843912158</v>
          </cell>
        </row>
        <row r="67">
          <cell r="B67" t="str">
            <v>Beef cattle</v>
          </cell>
          <cell r="C67" t="str">
            <v>Beef cattle and Dairy followers</v>
          </cell>
          <cell r="D67" t="str">
            <v>Eastern Africa</v>
          </cell>
          <cell r="E67" t="str">
            <v>MRA</v>
          </cell>
          <cell r="F67"/>
          <cell r="G67">
            <v>0.63138856565852153</v>
          </cell>
          <cell r="H67">
            <v>1113.888314167604</v>
          </cell>
          <cell r="I67">
            <v>690.36388066018901</v>
          </cell>
          <cell r="J67"/>
          <cell r="K67"/>
          <cell r="L67">
            <v>491.57085635702424</v>
          </cell>
          <cell r="M67">
            <v>38.100183030223356</v>
          </cell>
          <cell r="N67">
            <v>8382685.1325270403</v>
          </cell>
          <cell r="O67">
            <v>9837613.5550180133</v>
          </cell>
        </row>
        <row r="68">
          <cell r="B68" t="str">
            <v>Dairy cattle</v>
          </cell>
          <cell r="C68" t="str">
            <v>Dairy cattle</v>
          </cell>
          <cell r="D68" t="str">
            <v>Eastern Africa</v>
          </cell>
          <cell r="E68" t="str">
            <v>MRA</v>
          </cell>
          <cell r="F68">
            <v>325.64536148264864</v>
          </cell>
          <cell r="G68">
            <v>18.988280040292452</v>
          </cell>
          <cell r="H68">
            <v>1610.1519152173478</v>
          </cell>
          <cell r="I68">
            <v>847.03229039279631</v>
          </cell>
          <cell r="J68"/>
          <cell r="K68">
            <v>14.035416409150798</v>
          </cell>
          <cell r="L68">
            <v>1134.0672328549574</v>
          </cell>
          <cell r="M68">
            <v>32.40975988875212</v>
          </cell>
          <cell r="N68">
            <v>4364785.2674729815</v>
          </cell>
          <cell r="O68">
            <v>2909856.844981981</v>
          </cell>
        </row>
        <row r="69">
          <cell r="B69" t="str">
            <v>Goats / sheep for milk</v>
          </cell>
          <cell r="C69" t="str">
            <v>Small ruminants dairy</v>
          </cell>
          <cell r="D69" t="str">
            <v>Eastern Africa</v>
          </cell>
          <cell r="E69" t="str">
            <v>MRA</v>
          </cell>
          <cell r="F69">
            <v>27.690188715486876</v>
          </cell>
          <cell r="G69">
            <v>5.1396492257533808</v>
          </cell>
          <cell r="H69">
            <v>265.24829378891758</v>
          </cell>
          <cell r="I69">
            <v>44.452537923398324</v>
          </cell>
          <cell r="J69"/>
          <cell r="K69"/>
          <cell r="L69">
            <v>150.4646591710208</v>
          </cell>
          <cell r="M69">
            <v>3.9756529075733384</v>
          </cell>
          <cell r="N69">
            <v>434102.21831838257</v>
          </cell>
          <cell r="O69">
            <v>241167.89906576852</v>
          </cell>
        </row>
        <row r="70">
          <cell r="B70" t="str">
            <v>Goats / sheep for meat</v>
          </cell>
          <cell r="C70" t="str">
            <v>Small ruminants for meat</v>
          </cell>
          <cell r="D70" t="str">
            <v>Eastern Africa</v>
          </cell>
          <cell r="E70" t="str">
            <v>MRA</v>
          </cell>
          <cell r="F70"/>
          <cell r="G70">
            <v>4.4853867844722011</v>
          </cell>
          <cell r="H70">
            <v>352.53951833290222</v>
          </cell>
          <cell r="I70">
            <v>94.060703930870361</v>
          </cell>
          <cell r="J70"/>
          <cell r="K70">
            <v>5.8447350342249003</v>
          </cell>
          <cell r="L70">
            <v>159.72391009543685</v>
          </cell>
          <cell r="M70">
            <v>9.561302325261698</v>
          </cell>
          <cell r="N70">
            <v>147097.88168161587</v>
          </cell>
          <cell r="O70">
            <v>340032.20093423099</v>
          </cell>
        </row>
        <row r="71">
          <cell r="B71" t="str">
            <v>Beef cattle</v>
          </cell>
          <cell r="C71" t="str">
            <v>Beef cattle and Dairy followers</v>
          </cell>
          <cell r="D71" t="str">
            <v>Eastern Africa</v>
          </cell>
          <cell r="E71" t="str">
            <v>MRH</v>
          </cell>
          <cell r="F71"/>
          <cell r="G71">
            <v>26.432221316886306</v>
          </cell>
          <cell r="H71">
            <v>589.23937942108671</v>
          </cell>
          <cell r="I71"/>
          <cell r="J71"/>
          <cell r="K71"/>
          <cell r="L71">
            <v>456.84647678401922</v>
          </cell>
          <cell r="M71">
            <v>32.260322009928529</v>
          </cell>
          <cell r="N71"/>
          <cell r="O71"/>
        </row>
        <row r="72">
          <cell r="B72" t="str">
            <v>Dairy cattle</v>
          </cell>
          <cell r="C72" t="str">
            <v>Dairy cattle</v>
          </cell>
          <cell r="D72" t="str">
            <v>Eastern Africa</v>
          </cell>
          <cell r="E72" t="str">
            <v>MRH</v>
          </cell>
          <cell r="F72">
            <v>396.04624834821368</v>
          </cell>
          <cell r="G72">
            <v>27.488376859572909</v>
          </cell>
          <cell r="H72">
            <v>1740.1431373829621</v>
          </cell>
          <cell r="I72"/>
          <cell r="J72"/>
          <cell r="K72">
            <v>35.088541022876925</v>
          </cell>
          <cell r="L72">
            <v>1242.4776521123099</v>
          </cell>
          <cell r="M72">
            <v>27.585488138679377</v>
          </cell>
          <cell r="N72"/>
          <cell r="O72"/>
        </row>
        <row r="73">
          <cell r="B73" t="str">
            <v>Goats / sheep for milk</v>
          </cell>
          <cell r="C73" t="str">
            <v>Small ruminants dairy</v>
          </cell>
          <cell r="D73" t="str">
            <v>Eastern Africa</v>
          </cell>
          <cell r="E73" t="str">
            <v>MRH</v>
          </cell>
          <cell r="F73">
            <v>102.07105956357475</v>
          </cell>
          <cell r="G73">
            <v>5.3081603461196423</v>
          </cell>
          <cell r="H73">
            <v>244.80012634415445</v>
          </cell>
          <cell r="I73">
            <v>690.36388066019094</v>
          </cell>
          <cell r="J73">
            <v>217.62865322565432</v>
          </cell>
          <cell r="K73"/>
          <cell r="L73">
            <v>153.57340910524147</v>
          </cell>
          <cell r="M73">
            <v>7.9095108640406231</v>
          </cell>
          <cell r="N73">
            <v>2686562.1275349953</v>
          </cell>
          <cell r="O73">
            <v>3350662.5430716961</v>
          </cell>
        </row>
        <row r="74">
          <cell r="B74" t="str">
            <v>Goats / sheep for meat</v>
          </cell>
          <cell r="C74" t="str">
            <v>Small ruminants for meat</v>
          </cell>
          <cell r="D74" t="str">
            <v>Eastern Africa</v>
          </cell>
          <cell r="E74" t="str">
            <v>MRH</v>
          </cell>
          <cell r="F74"/>
          <cell r="G74">
            <v>4.4042767160368799</v>
          </cell>
          <cell r="H74">
            <v>363.16837787709005</v>
          </cell>
          <cell r="I74">
            <v>734.09465167375743</v>
          </cell>
          <cell r="J74"/>
          <cell r="K74">
            <v>5.8447350342248932</v>
          </cell>
          <cell r="L74">
            <v>170.90641688177658</v>
          </cell>
          <cell r="M74">
            <v>9.9771925347138222</v>
          </cell>
          <cell r="N74">
            <v>1747632.6724650052</v>
          </cell>
          <cell r="O74">
            <v>1083532.2569283028</v>
          </cell>
        </row>
        <row r="75">
          <cell r="B75" t="str">
            <v>Beef cattle</v>
          </cell>
          <cell r="C75" t="str">
            <v>Beef cattle and Dairy followers</v>
          </cell>
          <cell r="D75" t="str">
            <v>Eastern Africa</v>
          </cell>
          <cell r="E75" t="str">
            <v>MRT</v>
          </cell>
          <cell r="F75"/>
          <cell r="G75">
            <v>39.677031455586707</v>
          </cell>
          <cell r="H75">
            <v>239.52865203385932</v>
          </cell>
          <cell r="I75"/>
          <cell r="J75">
            <v>1126.6170512215074</v>
          </cell>
          <cell r="K75"/>
          <cell r="L75">
            <v>452.82222980253556</v>
          </cell>
          <cell r="M75">
            <v>41.09761496159129</v>
          </cell>
          <cell r="N75">
            <v>21534.03615154868</v>
          </cell>
          <cell r="O75">
            <v>11963.353417527043</v>
          </cell>
        </row>
        <row r="76">
          <cell r="B76" t="str">
            <v>Dairy cattle</v>
          </cell>
          <cell r="C76" t="str">
            <v>Dairy cattle</v>
          </cell>
          <cell r="D76" t="str">
            <v>Eastern Africa</v>
          </cell>
          <cell r="E76" t="str">
            <v>MRT</v>
          </cell>
          <cell r="F76">
            <v>944.49414863849654</v>
          </cell>
          <cell r="G76">
            <v>30.872492434849395</v>
          </cell>
          <cell r="H76">
            <v>1573.3342449949416</v>
          </cell>
          <cell r="I76">
            <v>94.060703930870204</v>
          </cell>
          <cell r="J76"/>
          <cell r="K76">
            <v>56.141665636603051</v>
          </cell>
          <cell r="L76">
            <v>1201.9239729007857</v>
          </cell>
          <cell r="M76">
            <v>26.751373710542005</v>
          </cell>
          <cell r="N76">
            <v>85748.663848451411</v>
          </cell>
          <cell r="O76">
            <v>95319.346582473023</v>
          </cell>
        </row>
        <row r="77">
          <cell r="B77" t="str">
            <v>Goats / sheep for milk</v>
          </cell>
          <cell r="C77" t="str">
            <v>Small ruminants dairy</v>
          </cell>
          <cell r="D77" t="str">
            <v>Eastern Africa</v>
          </cell>
          <cell r="E77" t="str">
            <v>MRT</v>
          </cell>
          <cell r="F77">
            <v>138.27568921847509</v>
          </cell>
          <cell r="G77">
            <v>5.2983847285393031</v>
          </cell>
          <cell r="H77">
            <v>230.39750405697259</v>
          </cell>
          <cell r="I77">
            <v>414.21832839611403</v>
          </cell>
          <cell r="J77">
            <v>290.17153763420555</v>
          </cell>
          <cell r="K77"/>
          <cell r="L77">
            <v>154.37445864566476</v>
          </cell>
          <cell r="M77">
            <v>10.266395901414034</v>
          </cell>
          <cell r="N77">
            <v>6394387.6238709865</v>
          </cell>
          <cell r="O77">
            <v>7443900.081033471</v>
          </cell>
        </row>
        <row r="78">
          <cell r="B78" t="str">
            <v>Goats / sheep for meat</v>
          </cell>
          <cell r="C78" t="str">
            <v>Small ruminants for meat</v>
          </cell>
          <cell r="D78" t="str">
            <v>Eastern Africa</v>
          </cell>
          <cell r="E78" t="str">
            <v>MRT</v>
          </cell>
          <cell r="F78"/>
          <cell r="G78">
            <v>4.3961657091933484</v>
          </cell>
          <cell r="H78">
            <v>357.61879634516816</v>
          </cell>
          <cell r="I78">
            <v>847.03229039279688</v>
          </cell>
          <cell r="J78"/>
          <cell r="K78">
            <v>5.8447350342248994</v>
          </cell>
          <cell r="L78">
            <v>164.63569475926622</v>
          </cell>
          <cell r="M78">
            <v>9.8129873240922958</v>
          </cell>
          <cell r="N78">
            <v>2635984.7761290143</v>
          </cell>
          <cell r="O78">
            <v>1586472.3189665372</v>
          </cell>
        </row>
        <row r="79">
          <cell r="B79" t="str">
            <v>Beef cattle</v>
          </cell>
          <cell r="C79" t="str">
            <v>Beef cattle and Dairy followers</v>
          </cell>
          <cell r="D79" t="str">
            <v>Eastern Africa</v>
          </cell>
          <cell r="E79" t="str">
            <v>Other</v>
          </cell>
          <cell r="F79"/>
          <cell r="G79">
            <v>38.299456403240796</v>
          </cell>
          <cell r="H79">
            <v>1489.3634215810696</v>
          </cell>
          <cell r="I79"/>
          <cell r="J79"/>
          <cell r="K79"/>
          <cell r="L79">
            <v>568.11520805236955</v>
          </cell>
          <cell r="M79">
            <v>26.822055577017018</v>
          </cell>
          <cell r="N79">
            <v>36317.911478456321</v>
          </cell>
          <cell r="O79">
            <v>20176.617488031316</v>
          </cell>
        </row>
        <row r="80">
          <cell r="B80" t="str">
            <v>Dairy cattle</v>
          </cell>
          <cell r="C80" t="str">
            <v>Dairy cattle</v>
          </cell>
          <cell r="D80" t="str">
            <v>Eastern Africa</v>
          </cell>
          <cell r="E80" t="str">
            <v>Other</v>
          </cell>
          <cell r="F80">
            <v>1098.0274960157781</v>
          </cell>
          <cell r="G80">
            <v>26.539787019807854</v>
          </cell>
          <cell r="H80">
            <v>2716.4890241090648</v>
          </cell>
          <cell r="I80">
            <v>94.060703930870133</v>
          </cell>
          <cell r="J80"/>
          <cell r="K80"/>
          <cell r="L80">
            <v>1214.1947743911112</v>
          </cell>
          <cell r="M80">
            <v>46.780102278002502</v>
          </cell>
          <cell r="N80">
            <v>144454.08852154386</v>
          </cell>
          <cell r="O80">
            <v>160595.38251196878</v>
          </cell>
        </row>
        <row r="81">
          <cell r="B81" t="str">
            <v>Goats / sheep for milk</v>
          </cell>
          <cell r="C81" t="str">
            <v>Small ruminants dairy</v>
          </cell>
          <cell r="D81" t="str">
            <v>Eastern Africa</v>
          </cell>
          <cell r="E81" t="str">
            <v>Other</v>
          </cell>
          <cell r="F81">
            <v>86.999184693119958</v>
          </cell>
          <cell r="G81">
            <v>4.7779888979408698</v>
          </cell>
          <cell r="H81">
            <v>294.58696881836045</v>
          </cell>
          <cell r="I81"/>
          <cell r="J81">
            <v>145.08576881710314</v>
          </cell>
          <cell r="K81"/>
          <cell r="L81">
            <v>159.44242132156282</v>
          </cell>
          <cell r="M81">
            <v>7.4914089649710807</v>
          </cell>
          <cell r="N81">
            <v>1230433.1308447968</v>
          </cell>
          <cell r="O81">
            <v>1553228.2645508284</v>
          </cell>
        </row>
        <row r="82">
          <cell r="B82" t="str">
            <v>Goats / sheep for meat</v>
          </cell>
          <cell r="C82" t="str">
            <v>Small ruminants for meat</v>
          </cell>
          <cell r="D82" t="str">
            <v>Eastern Africa</v>
          </cell>
          <cell r="E82" t="str">
            <v>Other</v>
          </cell>
          <cell r="F82"/>
          <cell r="G82">
            <v>4.396165709193359</v>
          </cell>
          <cell r="H82">
            <v>357.61879634516924</v>
          </cell>
          <cell r="I82">
            <v>282.34409679759943</v>
          </cell>
          <cell r="J82"/>
          <cell r="K82">
            <v>5.8447350342249038</v>
          </cell>
          <cell r="L82">
            <v>164.6356947592663</v>
          </cell>
          <cell r="M82">
            <v>6.8505316498175022</v>
          </cell>
          <cell r="N82">
            <v>857100.56915520423</v>
          </cell>
          <cell r="O82">
            <v>534305.43544917018</v>
          </cell>
        </row>
        <row r="83">
          <cell r="B83" t="str">
            <v>Beef cattle</v>
          </cell>
          <cell r="C83" t="str">
            <v>Beef cattle and Dairy followers</v>
          </cell>
          <cell r="D83" t="str">
            <v>Eastern Africa</v>
          </cell>
          <cell r="E83" t="str">
            <v>URBAN</v>
          </cell>
          <cell r="F83"/>
          <cell r="G83">
            <v>38.299456403240825</v>
          </cell>
          <cell r="H83">
            <v>1489.3634215810666</v>
          </cell>
          <cell r="I83"/>
          <cell r="J83"/>
          <cell r="K83"/>
          <cell r="L83">
            <v>568.11520805236796</v>
          </cell>
          <cell r="M83">
            <v>26.805942128341663</v>
          </cell>
          <cell r="N83">
            <v>40285.352554063604</v>
          </cell>
          <cell r="O83">
            <v>22380.751418924148</v>
          </cell>
        </row>
        <row r="84">
          <cell r="B84" t="str">
            <v>Dairy cattle</v>
          </cell>
          <cell r="C84" t="str">
            <v>Dairy cattle</v>
          </cell>
          <cell r="D84" t="str">
            <v>Eastern Africa</v>
          </cell>
          <cell r="E84" t="str">
            <v>URBAN</v>
          </cell>
          <cell r="F84">
            <v>1098.0274960157765</v>
          </cell>
          <cell r="G84">
            <v>27.68174799152802</v>
          </cell>
          <cell r="H84">
            <v>2716.4890241090611</v>
          </cell>
          <cell r="I84"/>
          <cell r="J84"/>
          <cell r="K84"/>
          <cell r="L84">
            <v>1214.1947743911089</v>
          </cell>
          <cell r="M84">
            <v>46.713341482732631</v>
          </cell>
          <cell r="N84">
            <v>44925.747445936482</v>
          </cell>
          <cell r="O84">
            <v>62830.348581075763</v>
          </cell>
        </row>
        <row r="85">
          <cell r="B85" t="str">
            <v>Goats / sheep for milk</v>
          </cell>
          <cell r="C85" t="str">
            <v>Small ruminants dairy</v>
          </cell>
          <cell r="D85" t="str">
            <v>Eastern Africa</v>
          </cell>
          <cell r="E85" t="str">
            <v>URBAN</v>
          </cell>
          <cell r="F85">
            <v>86.999184693119858</v>
          </cell>
          <cell r="G85">
            <v>5.2671516565139562</v>
          </cell>
          <cell r="H85">
            <v>294.58696881836033</v>
          </cell>
          <cell r="I85"/>
          <cell r="J85">
            <v>145.08576881710297</v>
          </cell>
          <cell r="K85"/>
          <cell r="L85">
            <v>159.44242132156268</v>
          </cell>
          <cell r="M85">
            <v>7.4627635938290302</v>
          </cell>
          <cell r="N85">
            <v>164102.59678975571</v>
          </cell>
          <cell r="O85">
            <v>205288.75912780748</v>
          </cell>
        </row>
        <row r="86">
          <cell r="B86" t="str">
            <v>Goats / sheep for meat</v>
          </cell>
          <cell r="C86" t="str">
            <v>Small ruminants for meat</v>
          </cell>
          <cell r="D86" t="str">
            <v>Eastern Africa</v>
          </cell>
          <cell r="E86" t="str">
            <v>URBAN</v>
          </cell>
          <cell r="F86"/>
          <cell r="G86">
            <v>4.3961657091933573</v>
          </cell>
          <cell r="H86">
            <v>357.61879634516885</v>
          </cell>
          <cell r="I86">
            <v>282.34409679759932</v>
          </cell>
          <cell r="J86"/>
          <cell r="K86">
            <v>5.8447350342248967</v>
          </cell>
          <cell r="L86">
            <v>164.63569475926641</v>
          </cell>
          <cell r="M86">
            <v>6.8512217733508782</v>
          </cell>
          <cell r="N86">
            <v>109359.40321024424</v>
          </cell>
          <cell r="O86">
            <v>68173.24087219256</v>
          </cell>
        </row>
        <row r="87">
          <cell r="B87" t="str">
            <v>Beef cattle</v>
          </cell>
          <cell r="C87" t="str">
            <v>Beef cattle and Dairy followers</v>
          </cell>
          <cell r="D87" t="str">
            <v>South Africa</v>
          </cell>
          <cell r="E87" t="str">
            <v>ANY</v>
          </cell>
          <cell r="F87"/>
          <cell r="G87">
            <v>32.374619564318351</v>
          </cell>
          <cell r="H87">
            <v>1938.0255626604965</v>
          </cell>
          <cell r="I87"/>
          <cell r="J87">
            <v>25.711973460451929</v>
          </cell>
          <cell r="K87">
            <v>2.6620851677547219</v>
          </cell>
          <cell r="L87">
            <v>803.9601079429558</v>
          </cell>
          <cell r="M87">
            <v>39.39760372031423</v>
          </cell>
          <cell r="N87">
            <v>3971.0028724953804</v>
          </cell>
          <cell r="O87">
            <v>2206.1127069418781</v>
          </cell>
        </row>
        <row r="88">
          <cell r="B88" t="str">
            <v>Dairy cattle</v>
          </cell>
          <cell r="C88" t="str">
            <v>Dairy cattle</v>
          </cell>
          <cell r="D88" t="str">
            <v>South Africa</v>
          </cell>
          <cell r="E88" t="str">
            <v>ANY</v>
          </cell>
          <cell r="F88">
            <v>954.64427301081309</v>
          </cell>
          <cell r="G88">
            <v>37.496832475824924</v>
          </cell>
          <cell r="H88">
            <v>1543.4830032312336</v>
          </cell>
          <cell r="I88"/>
          <cell r="J88">
            <v>71.225143026292116</v>
          </cell>
          <cell r="K88">
            <v>30.708511663524664</v>
          </cell>
          <cell r="L88">
            <v>876.27282774749222</v>
          </cell>
          <cell r="M88">
            <v>32.270034420713117</v>
          </cell>
          <cell r="N88">
            <v>4370.6971275046226</v>
          </cell>
          <cell r="O88">
            <v>6135.5872930581227</v>
          </cell>
        </row>
        <row r="89">
          <cell r="B89" t="str">
            <v>Goats / sheep for milk</v>
          </cell>
          <cell r="C89" t="str">
            <v>Small ruminants dairy</v>
          </cell>
          <cell r="D89" t="str">
            <v>South Africa</v>
          </cell>
          <cell r="E89" t="str">
            <v>ANY</v>
          </cell>
          <cell r="F89">
            <v>37.273528547644702</v>
          </cell>
          <cell r="G89">
            <v>3.1062817767138102</v>
          </cell>
          <cell r="H89">
            <v>245.54571429100247</v>
          </cell>
          <cell r="I89">
            <v>139.71570261406464</v>
          </cell>
          <cell r="J89"/>
          <cell r="K89">
            <v>0.33808992303281959</v>
          </cell>
          <cell r="L89">
            <v>121.63135437672216</v>
          </cell>
          <cell r="M89">
            <v>4.3061064028885907</v>
          </cell>
          <cell r="N89">
            <v>14143589.560237553</v>
          </cell>
          <cell r="O89">
            <v>15291194.099999996</v>
          </cell>
        </row>
        <row r="90">
          <cell r="B90" t="str">
            <v>Goats / sheep for meat</v>
          </cell>
          <cell r="C90" t="str">
            <v>Small ruminants for meat</v>
          </cell>
          <cell r="D90" t="str">
            <v>South Africa</v>
          </cell>
          <cell r="E90" t="str">
            <v>ANY</v>
          </cell>
          <cell r="F90"/>
          <cell r="G90">
            <v>3.7097997504933846</v>
          </cell>
          <cell r="H90">
            <v>110.02306738463186</v>
          </cell>
          <cell r="I90">
            <v>447.32615167711526</v>
          </cell>
          <cell r="J90">
            <v>188.65585975927581</v>
          </cell>
          <cell r="K90">
            <v>5.5637137176319609</v>
          </cell>
          <cell r="L90">
            <v>118.6122609084245</v>
          </cell>
          <cell r="M90">
            <v>6.719697457942349</v>
          </cell>
          <cell r="N90">
            <v>3270330.7397624291</v>
          </cell>
          <cell r="O90">
            <v>2122726.1999999997</v>
          </cell>
        </row>
        <row r="91">
          <cell r="B91" t="str">
            <v>Beef cattle</v>
          </cell>
          <cell r="C91" t="str">
            <v>Beef cattle and Dairy followers</v>
          </cell>
          <cell r="D91" t="str">
            <v>South Africa</v>
          </cell>
          <cell r="E91" t="str">
            <v>LGA</v>
          </cell>
          <cell r="F91"/>
          <cell r="G91">
            <v>4.1968110410596413</v>
          </cell>
          <cell r="H91">
            <v>1805.3369560766746</v>
          </cell>
          <cell r="I91">
            <v>19.687139347986719</v>
          </cell>
          <cell r="J91"/>
          <cell r="K91"/>
          <cell r="L91">
            <v>790.73890259873497</v>
          </cell>
          <cell r="M91">
            <v>26.442773460960634</v>
          </cell>
          <cell r="N91">
            <v>5513.9400000000014</v>
          </cell>
          <cell r="O91">
            <v>3063.3000000000011</v>
          </cell>
        </row>
        <row r="92">
          <cell r="B92" t="str">
            <v>Dairy cattle</v>
          </cell>
          <cell r="C92" t="str">
            <v>Dairy cattle</v>
          </cell>
          <cell r="D92" t="str">
            <v>South Africa</v>
          </cell>
          <cell r="E92" t="str">
            <v>LGA</v>
          </cell>
          <cell r="F92">
            <v>340.37206728612159</v>
          </cell>
          <cell r="G92">
            <v>32.792754984547585</v>
          </cell>
          <cell r="H92">
            <v>1923.7152159024979</v>
          </cell>
          <cell r="I92">
            <v>24.458391045343777</v>
          </cell>
          <cell r="J92">
            <v>0</v>
          </cell>
          <cell r="K92">
            <v>6.4619276037565472</v>
          </cell>
          <cell r="L92">
            <v>850.82605623566656</v>
          </cell>
          <cell r="M92">
            <v>24.724119995116975</v>
          </cell>
          <cell r="N92">
            <v>594351.35999999975</v>
          </cell>
          <cell r="O92">
            <v>596801.99999999965</v>
          </cell>
        </row>
        <row r="93">
          <cell r="B93" t="str">
            <v>Goats / sheep for milk</v>
          </cell>
          <cell r="C93" t="str">
            <v>Small ruminants dairy</v>
          </cell>
          <cell r="D93" t="str">
            <v>South Africa</v>
          </cell>
          <cell r="E93" t="str">
            <v>LGA</v>
          </cell>
          <cell r="F93">
            <v>33.005542929089636</v>
          </cell>
          <cell r="G93">
            <v>2.7018106108971258</v>
          </cell>
          <cell r="H93">
            <v>275.71542230370846</v>
          </cell>
          <cell r="I93"/>
          <cell r="J93"/>
          <cell r="K93"/>
          <cell r="L93">
            <v>128.95995648183379</v>
          </cell>
          <cell r="M93">
            <v>4.020869705264416</v>
          </cell>
          <cell r="N93">
            <v>5351650.7448810348</v>
          </cell>
          <cell r="O93">
            <v>5783082.6479713144</v>
          </cell>
        </row>
        <row r="94">
          <cell r="B94" t="str">
            <v>Goats / sheep for meat</v>
          </cell>
          <cell r="C94" t="str">
            <v>Small ruminants for meat</v>
          </cell>
          <cell r="D94" t="str">
            <v>South Africa</v>
          </cell>
          <cell r="E94" t="str">
            <v>LGA</v>
          </cell>
          <cell r="F94"/>
          <cell r="G94">
            <v>3.5527097820010045</v>
          </cell>
          <cell r="H94">
            <v>115.95193524019567</v>
          </cell>
          <cell r="I94">
            <v>0</v>
          </cell>
          <cell r="J94">
            <v>218.49233996857703</v>
          </cell>
          <cell r="K94">
            <v>5.3005300986015333</v>
          </cell>
          <cell r="L94">
            <v>121.66349211527498</v>
          </cell>
          <cell r="M94">
            <v>6.5352452392807763</v>
          </cell>
          <cell r="N94">
            <v>1249081.1551189478</v>
          </cell>
          <cell r="O94">
            <v>817649.25202867738</v>
          </cell>
        </row>
        <row r="95">
          <cell r="B95" t="str">
            <v>Beef cattle</v>
          </cell>
          <cell r="C95" t="str">
            <v>Beef cattle and Dairy followers</v>
          </cell>
          <cell r="D95" t="str">
            <v>South Africa</v>
          </cell>
          <cell r="E95" t="str">
            <v>LGH</v>
          </cell>
          <cell r="F95"/>
          <cell r="G95">
            <v>58.494348621973302</v>
          </cell>
          <cell r="H95">
            <v>2290.5706442098217</v>
          </cell>
          <cell r="I95"/>
          <cell r="J95"/>
          <cell r="K95"/>
          <cell r="L95">
            <v>873.73437485961415</v>
          </cell>
          <cell r="M95">
            <v>40.84859960847394</v>
          </cell>
          <cell r="N95">
            <v>2783.6073549985108</v>
          </cell>
          <cell r="O95">
            <v>1546.4485305547282</v>
          </cell>
        </row>
        <row r="96">
          <cell r="B96" t="str">
            <v>Dairy cattle</v>
          </cell>
          <cell r="C96" t="str">
            <v>Dairy cattle</v>
          </cell>
          <cell r="D96" t="str">
            <v>South Africa</v>
          </cell>
          <cell r="E96" t="str">
            <v>LGH</v>
          </cell>
          <cell r="F96">
            <v>1547.5293242343309</v>
          </cell>
          <cell r="G96">
            <v>35.905522180609218</v>
          </cell>
          <cell r="H96">
            <v>2440.4425161023892</v>
          </cell>
          <cell r="I96"/>
          <cell r="J96">
            <v>0</v>
          </cell>
          <cell r="K96">
            <v>17.480772760879635</v>
          </cell>
          <cell r="L96">
            <v>949.55584366670826</v>
          </cell>
          <cell r="M96">
            <v>37.832709742411097</v>
          </cell>
          <cell r="N96">
            <v>284964.29264500132</v>
          </cell>
          <cell r="O96">
            <v>286201.45146944508</v>
          </cell>
        </row>
        <row r="97">
          <cell r="B97" t="str">
            <v>Goats / sheep for milk</v>
          </cell>
          <cell r="C97" t="str">
            <v>Small ruminants dairy</v>
          </cell>
          <cell r="D97" t="str">
            <v>South Africa</v>
          </cell>
          <cell r="E97" t="str">
            <v>LGH</v>
          </cell>
          <cell r="F97">
            <v>70.167955244714406</v>
          </cell>
          <cell r="G97">
            <v>4.2693333851493884</v>
          </cell>
          <cell r="H97">
            <v>256.44751616920252</v>
          </cell>
          <cell r="I97"/>
          <cell r="J97"/>
          <cell r="K97">
            <v>5.0562880802754213</v>
          </cell>
          <cell r="L97">
            <v>121.2573227450723</v>
          </cell>
          <cell r="M97">
            <v>4.2768784736328405</v>
          </cell>
          <cell r="N97">
            <v>435086.61296419409</v>
          </cell>
          <cell r="O97">
            <v>478616.58289579314</v>
          </cell>
        </row>
        <row r="98">
          <cell r="B98" t="str">
            <v>Goats / sheep for meat</v>
          </cell>
          <cell r="C98" t="str">
            <v>Small ruminants for meat</v>
          </cell>
          <cell r="D98" t="str">
            <v>South Africa</v>
          </cell>
          <cell r="E98" t="str">
            <v>LGH</v>
          </cell>
          <cell r="F98"/>
          <cell r="G98">
            <v>4.0635284481460525</v>
          </cell>
          <cell r="H98">
            <v>126.64630547555436</v>
          </cell>
          <cell r="I98">
            <v>0</v>
          </cell>
          <cell r="J98">
            <v>217.91436586293068</v>
          </cell>
          <cell r="K98">
            <v>5.3005300986015254</v>
          </cell>
          <cell r="L98">
            <v>122.24878095116321</v>
          </cell>
          <cell r="M98">
            <v>7.2283793071396403</v>
          </cell>
          <cell r="N98">
            <v>111915.7870358059</v>
          </cell>
          <cell r="O98">
            <v>68385.817104207017</v>
          </cell>
        </row>
        <row r="99">
          <cell r="B99" t="str">
            <v>Beef cattle</v>
          </cell>
          <cell r="C99" t="str">
            <v>Beef cattle and Dairy followers</v>
          </cell>
          <cell r="D99" t="str">
            <v>South Africa</v>
          </cell>
          <cell r="E99" t="str">
            <v>LGT</v>
          </cell>
          <cell r="F99"/>
          <cell r="G99">
            <v>81.500204836206436</v>
          </cell>
          <cell r="H99">
            <v>2216.2140603170965</v>
          </cell>
          <cell r="I99"/>
          <cell r="J99"/>
          <cell r="K99"/>
          <cell r="L99">
            <v>811.07487613508829</v>
          </cell>
          <cell r="M99">
            <v>59.286191416376198</v>
          </cell>
          <cell r="N99">
            <v>91.06318671521808</v>
          </cell>
          <cell r="O99">
            <v>50.590659286232274</v>
          </cell>
        </row>
        <row r="100">
          <cell r="B100" t="str">
            <v>Dairy cattle</v>
          </cell>
          <cell r="C100" t="str">
            <v>Dairy cattle</v>
          </cell>
          <cell r="D100" t="str">
            <v>South Africa</v>
          </cell>
          <cell r="E100" t="str">
            <v>LGT</v>
          </cell>
          <cell r="F100">
            <v>3099.8656895663871</v>
          </cell>
          <cell r="G100">
            <v>43.589816623409092</v>
          </cell>
          <cell r="H100">
            <v>2085.2979726816138</v>
          </cell>
          <cell r="I100"/>
          <cell r="J100">
            <v>0</v>
          </cell>
          <cell r="K100">
            <v>105.09555012834045</v>
          </cell>
          <cell r="L100">
            <v>888.17035653335142</v>
          </cell>
          <cell r="M100">
            <v>45.655650405947206</v>
          </cell>
          <cell r="N100">
            <v>13650.436813284792</v>
          </cell>
          <cell r="O100">
            <v>13690.909340713777</v>
          </cell>
        </row>
        <row r="101">
          <cell r="B101" t="str">
            <v>Goats / sheep for milk</v>
          </cell>
          <cell r="C101" t="str">
            <v>Small ruminants dairy</v>
          </cell>
          <cell r="D101" t="str">
            <v>South Africa</v>
          </cell>
          <cell r="E101" t="str">
            <v>LGT</v>
          </cell>
          <cell r="F101"/>
          <cell r="G101">
            <v>81.500204836206436</v>
          </cell>
          <cell r="H101"/>
          <cell r="I101"/>
          <cell r="J101"/>
          <cell r="K101"/>
          <cell r="L101"/>
          <cell r="M101"/>
          <cell r="N101">
            <v>945038.62531674909</v>
          </cell>
          <cell r="O101">
            <v>995426.23653598526</v>
          </cell>
        </row>
        <row r="102">
          <cell r="B102" t="str">
            <v>Goats / sheep for meat</v>
          </cell>
          <cell r="C102" t="str">
            <v>Small ruminants for meat</v>
          </cell>
          <cell r="D102" t="str">
            <v>South Africa</v>
          </cell>
          <cell r="E102" t="str">
            <v>LGT</v>
          </cell>
          <cell r="F102"/>
          <cell r="G102">
            <v>43.589816623409092</v>
          </cell>
          <cell r="H102">
            <v>37.046834889209322</v>
          </cell>
          <cell r="I102">
            <v>0</v>
          </cell>
          <cell r="J102">
            <v>341.56966319499907</v>
          </cell>
          <cell r="K102">
            <v>5.3005300986015236</v>
          </cell>
          <cell r="L102">
            <v>116.3750289357794</v>
          </cell>
          <cell r="M102">
            <v>8.6065170709031449</v>
          </cell>
          <cell r="N102">
            <v>134561.57468325141</v>
          </cell>
          <cell r="O102">
            <v>84173.963464015789</v>
          </cell>
        </row>
        <row r="103">
          <cell r="B103" t="str">
            <v>Beef cattle</v>
          </cell>
          <cell r="C103" t="str">
            <v>Beef cattle and Dairy followers</v>
          </cell>
          <cell r="D103" t="str">
            <v>South Africa</v>
          </cell>
          <cell r="E103" t="str">
            <v>MRA</v>
          </cell>
          <cell r="F103"/>
          <cell r="G103"/>
          <cell r="H103">
            <v>1828.3083874901513</v>
          </cell>
          <cell r="I103"/>
          <cell r="J103"/>
          <cell r="K103"/>
          <cell r="L103">
            <v>798.58185480251632</v>
          </cell>
          <cell r="M103">
            <v>35.944886032490281</v>
          </cell>
          <cell r="N103" t="str">
            <v/>
          </cell>
          <cell r="O103" t="str">
            <v/>
          </cell>
        </row>
        <row r="104">
          <cell r="B104" t="str">
            <v>Dairy cattle</v>
          </cell>
          <cell r="C104" t="str">
            <v>Dairy cattle</v>
          </cell>
          <cell r="D104" t="str">
            <v>South Africa</v>
          </cell>
          <cell r="E104" t="str">
            <v>MRA</v>
          </cell>
          <cell r="F104">
            <v>388.96350036691166</v>
          </cell>
          <cell r="G104">
            <v>4.5124230927899385</v>
          </cell>
          <cell r="H104">
            <v>811.17559474622351</v>
          </cell>
          <cell r="I104"/>
          <cell r="J104">
            <v>0</v>
          </cell>
          <cell r="K104">
            <v>28.470272878848736</v>
          </cell>
          <cell r="L104">
            <v>914.74840225554328</v>
          </cell>
          <cell r="M104">
            <v>29.982342465668243</v>
          </cell>
          <cell r="N104">
            <v>48137.500000000007</v>
          </cell>
          <cell r="O104">
            <v>48137.500000000007</v>
          </cell>
        </row>
        <row r="105">
          <cell r="B105" t="str">
            <v>Goats / sheep for milk</v>
          </cell>
          <cell r="C105" t="str">
            <v>Small ruminants dairy</v>
          </cell>
          <cell r="D105" t="str">
            <v>South Africa</v>
          </cell>
          <cell r="E105" t="str">
            <v>MRA</v>
          </cell>
          <cell r="F105">
            <v>28.789289694175295</v>
          </cell>
          <cell r="G105">
            <v>5.9058986506192692</v>
          </cell>
          <cell r="H105">
            <v>178.03834467625083</v>
          </cell>
          <cell r="I105">
            <v>280.31626218602719</v>
          </cell>
          <cell r="J105"/>
          <cell r="K105"/>
          <cell r="L105">
            <v>112.59353855502512</v>
          </cell>
          <cell r="M105">
            <v>4.8059263893833197</v>
          </cell>
          <cell r="N105">
            <v>3519555.4246111689</v>
          </cell>
          <cell r="O105">
            <v>3807007.0691234278</v>
          </cell>
        </row>
        <row r="106">
          <cell r="B106" t="str">
            <v>Goats / sheep for meat</v>
          </cell>
          <cell r="C106" t="str">
            <v>Small ruminants for meat</v>
          </cell>
          <cell r="D106" t="str">
            <v>South Africa</v>
          </cell>
          <cell r="E106" t="str">
            <v>MRA</v>
          </cell>
          <cell r="F106"/>
          <cell r="G106">
            <v>37.571080299230644</v>
          </cell>
          <cell r="H106">
            <v>119.41998063788112</v>
          </cell>
          <cell r="I106">
            <v>1182.5213183320559</v>
          </cell>
          <cell r="J106">
            <v>89.320769802050592</v>
          </cell>
          <cell r="K106">
            <v>5.30053009860152</v>
          </cell>
          <cell r="L106">
            <v>120.05991813450403</v>
          </cell>
          <cell r="M106">
            <v>5.3920016524600625</v>
          </cell>
          <cell r="N106">
            <v>866812.57538883097</v>
          </cell>
          <cell r="O106">
            <v>579360.9308765711</v>
          </cell>
        </row>
        <row r="107">
          <cell r="B107" t="str">
            <v>Beef cattle</v>
          </cell>
          <cell r="C107" t="str">
            <v>Beef cattle and Dairy followers</v>
          </cell>
          <cell r="D107" t="str">
            <v>South Africa</v>
          </cell>
          <cell r="E107" t="str">
            <v>MRH</v>
          </cell>
          <cell r="F107"/>
          <cell r="G107">
            <v>2.6230406222412332</v>
          </cell>
          <cell r="H107">
            <v>2049.7379106090834</v>
          </cell>
          <cell r="I107">
            <v>72.299835401523211</v>
          </cell>
          <cell r="J107"/>
          <cell r="K107">
            <v>14.330430555038173</v>
          </cell>
          <cell r="L107">
            <v>798.63781948825101</v>
          </cell>
          <cell r="M107">
            <v>50.510544125056086</v>
          </cell>
          <cell r="N107">
            <v>1501.4377907442763</v>
          </cell>
          <cell r="O107">
            <v>834.13210596904264</v>
          </cell>
        </row>
        <row r="108">
          <cell r="B108" t="str">
            <v>Dairy cattle</v>
          </cell>
          <cell r="C108" t="str">
            <v>Dairy cattle</v>
          </cell>
          <cell r="D108" t="str">
            <v>South Africa</v>
          </cell>
          <cell r="E108" t="str">
            <v>MRH</v>
          </cell>
          <cell r="F108">
            <v>1839.0388890108188</v>
          </cell>
          <cell r="G108">
            <v>2.7334545960384777</v>
          </cell>
          <cell r="H108">
            <v>1022.828960085978</v>
          </cell>
          <cell r="I108">
            <v>75.792250675882357</v>
          </cell>
          <cell r="J108">
            <v>0</v>
          </cell>
          <cell r="K108">
            <v>66.001442284270382</v>
          </cell>
          <cell r="L108">
            <v>790.56535496073911</v>
          </cell>
          <cell r="M108">
            <v>48.949654446196966</v>
          </cell>
          <cell r="N108">
            <v>107244.86220925559</v>
          </cell>
          <cell r="O108">
            <v>107912.16789403078</v>
          </cell>
        </row>
        <row r="109">
          <cell r="B109" t="str">
            <v>Goats / sheep for milk</v>
          </cell>
          <cell r="C109" t="str">
            <v>Small ruminants dairy</v>
          </cell>
          <cell r="D109" t="str">
            <v>South Africa</v>
          </cell>
          <cell r="E109" t="str">
            <v>MRH</v>
          </cell>
          <cell r="F109">
            <v>70.167955244714378</v>
          </cell>
          <cell r="G109">
            <v>65.199033634979813</v>
          </cell>
          <cell r="H109">
            <v>256.44751616920269</v>
          </cell>
          <cell r="I109">
            <v>383.52829406074039</v>
          </cell>
          <cell r="J109"/>
          <cell r="K109">
            <v>5.0562880802754213</v>
          </cell>
          <cell r="L109">
            <v>121.25732274507239</v>
          </cell>
          <cell r="M109">
            <v>4.2321345994366579</v>
          </cell>
          <cell r="N109">
            <v>900799.2028763385</v>
          </cell>
          <cell r="O109">
            <v>981330.26456352579</v>
          </cell>
        </row>
        <row r="110">
          <cell r="B110" t="str">
            <v>Goats / sheep for meat</v>
          </cell>
          <cell r="C110" t="str">
            <v>Small ruminants for meat</v>
          </cell>
          <cell r="D110" t="str">
            <v>South Africa</v>
          </cell>
          <cell r="E110" t="str">
            <v>MRH</v>
          </cell>
          <cell r="F110"/>
          <cell r="G110">
            <v>40.233936372699766</v>
          </cell>
          <cell r="H110">
            <v>87.385882063914423</v>
          </cell>
          <cell r="I110">
            <v>937.67825690583788</v>
          </cell>
          <cell r="J110">
            <v>129.2331210307963</v>
          </cell>
          <cell r="K110">
            <v>6.9260498779661903</v>
          </cell>
          <cell r="L110">
            <v>108.10089760399883</v>
          </cell>
          <cell r="M110">
            <v>7.3808200317077439</v>
          </cell>
          <cell r="N110">
            <v>218669.49712366142</v>
          </cell>
          <cell r="O110">
            <v>138138.43543647497</v>
          </cell>
        </row>
        <row r="111">
          <cell r="B111" t="str">
            <v>Beef cattle</v>
          </cell>
          <cell r="C111" t="str">
            <v>Beef cattle and Dairy followers</v>
          </cell>
          <cell r="D111" t="str">
            <v>South Africa</v>
          </cell>
          <cell r="E111" t="str">
            <v>MRT</v>
          </cell>
          <cell r="F111"/>
          <cell r="G111">
            <v>5.0334022751115519</v>
          </cell>
          <cell r="H111">
            <v>2235.465613862018</v>
          </cell>
          <cell r="I111"/>
          <cell r="J111"/>
          <cell r="K111">
            <v>9.6978862871693163</v>
          </cell>
          <cell r="L111">
            <v>811.95977220194311</v>
          </cell>
          <cell r="M111">
            <v>74.838137258692683</v>
          </cell>
          <cell r="N111">
            <v>277.62774240329043</v>
          </cell>
          <cell r="O111">
            <v>154.23763466849465</v>
          </cell>
        </row>
        <row r="112">
          <cell r="B112" t="str">
            <v>Dairy cattle</v>
          </cell>
          <cell r="C112" t="str">
            <v>Dairy cattle</v>
          </cell>
          <cell r="D112" t="str">
            <v>South Africa</v>
          </cell>
          <cell r="E112" t="str">
            <v>MRT</v>
          </cell>
          <cell r="F112">
            <v>2954.5241764587613</v>
          </cell>
          <cell r="G112">
            <v>4.1607321570735349</v>
          </cell>
          <cell r="H112">
            <v>698.09173170721613</v>
          </cell>
          <cell r="I112">
            <v>75.79225067588203</v>
          </cell>
          <cell r="J112">
            <v>762.51496930242217</v>
          </cell>
          <cell r="K112">
            <v>125.31048999889208</v>
          </cell>
          <cell r="L112">
            <v>816.4231845843774</v>
          </cell>
          <cell r="M112">
            <v>45.534148407213877</v>
          </cell>
          <cell r="N112">
            <v>24565.472257596724</v>
          </cell>
          <cell r="O112">
            <v>24688.862365331526</v>
          </cell>
        </row>
        <row r="113">
          <cell r="B113" t="str">
            <v>Goats / sheep for milk</v>
          </cell>
          <cell r="C113" t="str">
            <v>Small ruminants dairy</v>
          </cell>
          <cell r="D113" t="str">
            <v>South Africa</v>
          </cell>
          <cell r="E113" t="str">
            <v>MRT</v>
          </cell>
          <cell r="F113"/>
          <cell r="G113">
            <v>98.360741611508246</v>
          </cell>
          <cell r="H113"/>
          <cell r="I113">
            <v>478.17690915671943</v>
          </cell>
          <cell r="J113"/>
          <cell r="K113"/>
          <cell r="L113">
            <v>0</v>
          </cell>
          <cell r="M113">
            <v>0</v>
          </cell>
          <cell r="N113">
            <v>1354763.7231488058</v>
          </cell>
          <cell r="O113">
            <v>1449016.0445028245</v>
          </cell>
        </row>
        <row r="114">
          <cell r="B114" t="str">
            <v>Goats / sheep for meat</v>
          </cell>
          <cell r="C114" t="str">
            <v>Small ruminants for meat</v>
          </cell>
          <cell r="D114" t="str">
            <v>South Africa</v>
          </cell>
          <cell r="E114" t="str">
            <v>MRT</v>
          </cell>
          <cell r="F114"/>
          <cell r="G114">
            <v>42.725257609067953</v>
          </cell>
          <cell r="H114">
            <v>114.89365736288799</v>
          </cell>
          <cell r="I114">
            <v>840.91991333358942</v>
          </cell>
          <cell r="J114">
            <v>101.20714942767647</v>
          </cell>
          <cell r="K114">
            <v>6.7686799534468225</v>
          </cell>
          <cell r="L114">
            <v>107.93264503203602</v>
          </cell>
          <cell r="M114">
            <v>8.0237351704416398</v>
          </cell>
          <cell r="N114">
            <v>254689.5768511935</v>
          </cell>
          <cell r="O114">
            <v>160437.2554971741</v>
          </cell>
        </row>
        <row r="115">
          <cell r="B115" t="str">
            <v>Beef cattle</v>
          </cell>
          <cell r="C115" t="str">
            <v>Beef cattle and Dairy followers</v>
          </cell>
          <cell r="D115" t="str">
            <v>South Africa</v>
          </cell>
          <cell r="E115" t="str">
            <v>Other</v>
          </cell>
          <cell r="F115"/>
          <cell r="G115"/>
          <cell r="H115">
            <v>2078.4027693484559</v>
          </cell>
          <cell r="I115"/>
          <cell r="J115">
            <v>169.38915255906988</v>
          </cell>
          <cell r="K115">
            <v>8.4160130828078756</v>
          </cell>
          <cell r="L115">
            <v>846.31438630354148</v>
          </cell>
          <cell r="M115">
            <v>39.173744413586775</v>
          </cell>
          <cell r="N115" t="str">
            <v/>
          </cell>
          <cell r="O115" t="str">
            <v/>
          </cell>
        </row>
        <row r="116">
          <cell r="B116" t="str">
            <v>Dairy cattle</v>
          </cell>
          <cell r="C116" t="str">
            <v>Dairy cattle</v>
          </cell>
          <cell r="D116" t="str">
            <v>South Africa</v>
          </cell>
          <cell r="E116" t="str">
            <v>Other</v>
          </cell>
          <cell r="F116">
            <v>1446.6505817768216</v>
          </cell>
          <cell r="G116">
            <v>4.5771250418600671</v>
          </cell>
          <cell r="H116">
            <v>2370.6325291564849</v>
          </cell>
          <cell r="I116">
            <v>75.79225067588213</v>
          </cell>
          <cell r="J116">
            <v>73.024490413095734</v>
          </cell>
          <cell r="K116">
            <v>11.454046875916145</v>
          </cell>
          <cell r="L116">
            <v>939.76958258854722</v>
          </cell>
          <cell r="M116">
            <v>37.234963411613876</v>
          </cell>
          <cell r="N116">
            <v>59988.800000000003</v>
          </cell>
          <cell r="O116">
            <v>59988.800000000003</v>
          </cell>
        </row>
        <row r="117">
          <cell r="B117" t="str">
            <v>Goats / sheep for milk</v>
          </cell>
          <cell r="C117" t="str">
            <v>Small ruminants dairy</v>
          </cell>
          <cell r="D117" t="str">
            <v>South Africa</v>
          </cell>
          <cell r="E117" t="str">
            <v>Other</v>
          </cell>
          <cell r="F117">
            <v>51.794592556228771</v>
          </cell>
          <cell r="G117">
            <v>65.429784640167625</v>
          </cell>
          <cell r="H117">
            <v>261.07470563490011</v>
          </cell>
          <cell r="I117"/>
          <cell r="J117"/>
          <cell r="K117"/>
          <cell r="L117">
            <v>113.85141960103358</v>
          </cell>
          <cell r="M117">
            <v>4.383688664899247</v>
          </cell>
          <cell r="N117">
            <v>1199430.12897581</v>
          </cell>
          <cell r="O117">
            <v>1333057.0589842319</v>
          </cell>
        </row>
        <row r="118">
          <cell r="B118" t="str">
            <v>Goats / sheep for meat</v>
          </cell>
          <cell r="C118" t="str">
            <v>Small ruminants for meat</v>
          </cell>
          <cell r="D118" t="str">
            <v>South Africa</v>
          </cell>
          <cell r="E118" t="str">
            <v>Other</v>
          </cell>
          <cell r="F118"/>
          <cell r="G118">
            <v>45.622273722974441</v>
          </cell>
          <cell r="H118">
            <v>162.89593276479002</v>
          </cell>
          <cell r="I118"/>
          <cell r="J118">
            <v>149.26497174137248</v>
          </cell>
          <cell r="K118">
            <v>5.9700643337429788</v>
          </cell>
          <cell r="L118">
            <v>118.41720396582565</v>
          </cell>
          <cell r="M118">
            <v>6.250901086146504</v>
          </cell>
          <cell r="N118">
            <v>360571.67102418822</v>
          </cell>
          <cell r="O118">
            <v>226944.741015768</v>
          </cell>
        </row>
        <row r="119">
          <cell r="B119" t="str">
            <v>Beef cattle</v>
          </cell>
          <cell r="C119" t="str">
            <v>Beef cattle and Dairy followers</v>
          </cell>
          <cell r="D119" t="str">
            <v>South Africa</v>
          </cell>
          <cell r="E119" t="str">
            <v>URBAN</v>
          </cell>
          <cell r="F119"/>
          <cell r="G119">
            <v>4.5135203499826559</v>
          </cell>
          <cell r="H119">
            <v>1963.1307967777507</v>
          </cell>
          <cell r="I119"/>
          <cell r="J119">
            <v>360.95850994491514</v>
          </cell>
          <cell r="K119">
            <v>2.9594156646347263</v>
          </cell>
          <cell r="L119">
            <v>790.21643614186075</v>
          </cell>
          <cell r="M119">
            <v>51.49775172921882</v>
          </cell>
          <cell r="N119">
            <v>793.695092849459</v>
          </cell>
          <cell r="O119">
            <v>440.94171824969959</v>
          </cell>
        </row>
        <row r="120">
          <cell r="B120" t="str">
            <v>Dairy cattle</v>
          </cell>
          <cell r="C120" t="str">
            <v>Dairy cattle</v>
          </cell>
          <cell r="D120" t="str">
            <v>South Africa</v>
          </cell>
          <cell r="E120" t="str">
            <v>URBAN</v>
          </cell>
          <cell r="F120">
            <v>2092.3064856853807</v>
          </cell>
          <cell r="G120">
            <v>4.2706108919428862</v>
          </cell>
          <cell r="H120">
            <v>2094.8550348162662</v>
          </cell>
          <cell r="I120"/>
          <cell r="J120">
            <v>257.85528962302567</v>
          </cell>
          <cell r="K120">
            <v>32.42559906444437</v>
          </cell>
          <cell r="L120">
            <v>866.48317590964314</v>
          </cell>
          <cell r="M120">
            <v>41.281386276081875</v>
          </cell>
          <cell r="N120">
            <v>38754.304907150574</v>
          </cell>
          <cell r="O120">
            <v>39107.058281750295</v>
          </cell>
        </row>
        <row r="121">
          <cell r="B121" t="str">
            <v>Goats / sheep for milk</v>
          </cell>
          <cell r="C121" t="str">
            <v>Small ruminants dairy</v>
          </cell>
          <cell r="D121" t="str">
            <v>South Africa</v>
          </cell>
          <cell r="E121" t="str">
            <v>URBAN</v>
          </cell>
          <cell r="F121">
            <v>51.79459255622875</v>
          </cell>
          <cell r="G121">
            <v>95.390920351969768</v>
          </cell>
          <cell r="H121">
            <v>261.07470563490023</v>
          </cell>
          <cell r="I121"/>
          <cell r="J121"/>
          <cell r="K121"/>
          <cell r="L121">
            <v>113.85141960103354</v>
          </cell>
          <cell r="M121">
            <v>4.383688664899247</v>
          </cell>
          <cell r="N121">
            <v>437265.09746345005</v>
          </cell>
          <cell r="O121">
            <v>463658.19542288943</v>
          </cell>
        </row>
        <row r="122">
          <cell r="B122" t="str">
            <v>Goats / sheep for meat</v>
          </cell>
          <cell r="C122" t="str">
            <v>Small ruminants for meat</v>
          </cell>
          <cell r="D122" t="str">
            <v>South Africa</v>
          </cell>
          <cell r="E122" t="str">
            <v>URBAN</v>
          </cell>
          <cell r="F122"/>
          <cell r="G122">
            <v>44.597835567117045</v>
          </cell>
          <cell r="H122">
            <v>38.189132471970026</v>
          </cell>
          <cell r="I122"/>
          <cell r="J122">
            <v>345.1538237325351</v>
          </cell>
          <cell r="K122">
            <v>5.4574949237285919</v>
          </cell>
          <cell r="L122">
            <v>114.87702461523212</v>
          </cell>
          <cell r="M122">
            <v>8.0114591375534001</v>
          </cell>
          <cell r="N122">
            <v>74028.9025365501</v>
          </cell>
          <cell r="O122">
            <v>47635.804577110939</v>
          </cell>
        </row>
        <row r="123">
          <cell r="B123" t="str">
            <v>Beef cattle</v>
          </cell>
          <cell r="C123" t="str">
            <v>Beef cattle and Dairy followers</v>
          </cell>
          <cell r="D123" t="str">
            <v>Western Africa</v>
          </cell>
          <cell r="E123" t="str">
            <v>ANY</v>
          </cell>
          <cell r="F123"/>
          <cell r="G123">
            <v>4.5135203499826604</v>
          </cell>
          <cell r="H123">
            <v>1736.3688668123984</v>
          </cell>
          <cell r="I123"/>
          <cell r="J123">
            <v>1273.3850029253358</v>
          </cell>
          <cell r="K123">
            <v>31.263144460634312</v>
          </cell>
          <cell r="L123">
            <v>1863.7460163170197</v>
          </cell>
          <cell r="M123">
            <v>62.309151595542282</v>
          </cell>
          <cell r="N123">
            <v>66.508832289246797</v>
          </cell>
          <cell r="O123">
            <v>36.949351271803785</v>
          </cell>
        </row>
        <row r="124">
          <cell r="B124" t="str">
            <v>Dairy cattle</v>
          </cell>
          <cell r="C124" t="str">
            <v>Dairy cattle</v>
          </cell>
          <cell r="D124" t="str">
            <v>Western Africa</v>
          </cell>
          <cell r="E124" t="str">
            <v>ANY</v>
          </cell>
          <cell r="F124">
            <v>294.90748447789201</v>
          </cell>
          <cell r="G124">
            <v>4.9515906402336833</v>
          </cell>
          <cell r="H124">
            <v>1280.2992150254238</v>
          </cell>
          <cell r="I124"/>
          <cell r="J124">
            <v>662.56463585920415</v>
          </cell>
          <cell r="K124">
            <v>20.975566391710913</v>
          </cell>
          <cell r="L124">
            <v>1067.4533666262037</v>
          </cell>
          <cell r="M124">
            <v>33.038752905750883</v>
          </cell>
          <cell r="N124">
            <v>17045.691167710789</v>
          </cell>
          <cell r="O124">
            <v>17075.25064872823</v>
          </cell>
        </row>
        <row r="125">
          <cell r="B125" t="str">
            <v>Goats / sheep for milk</v>
          </cell>
          <cell r="C125" t="str">
            <v>Small ruminants dairy</v>
          </cell>
          <cell r="D125" t="str">
            <v>Western Africa</v>
          </cell>
          <cell r="E125" t="str">
            <v>ANY</v>
          </cell>
          <cell r="F125">
            <v>42.87980325697017</v>
          </cell>
          <cell r="G125">
            <v>22.62186672790693</v>
          </cell>
          <cell r="H125">
            <v>178.59556182761185</v>
          </cell>
          <cell r="I125">
            <v>1495.9218410789217</v>
          </cell>
          <cell r="J125">
            <v>39.897711548611568</v>
          </cell>
          <cell r="K125"/>
          <cell r="L125">
            <v>102.14293801767894</v>
          </cell>
          <cell r="M125">
            <v>3.6853122979261794</v>
          </cell>
          <cell r="N125">
            <v>12479465.220372522</v>
          </cell>
          <cell r="O125">
            <v>13710584.300000004</v>
          </cell>
        </row>
        <row r="126">
          <cell r="B126" t="str">
            <v>Goats / sheep for meat</v>
          </cell>
          <cell r="C126" t="str">
            <v>Small ruminants for meat</v>
          </cell>
          <cell r="D126" t="str">
            <v>Western Africa</v>
          </cell>
          <cell r="E126" t="str">
            <v>ANY</v>
          </cell>
          <cell r="F126"/>
          <cell r="G126">
            <v>19.601284106622938</v>
          </cell>
          <cell r="H126">
            <v>201.52188885615806</v>
          </cell>
          <cell r="I126">
            <v>485.92591860246154</v>
          </cell>
          <cell r="J126">
            <v>13.755978884211741</v>
          </cell>
          <cell r="K126">
            <v>33.817119907594972</v>
          </cell>
          <cell r="L126">
            <v>151.70361545273556</v>
          </cell>
          <cell r="M126">
            <v>6.4008655655558133</v>
          </cell>
          <cell r="N126">
            <v>3556431.5796274873</v>
          </cell>
          <cell r="O126">
            <v>2325312.5</v>
          </cell>
        </row>
        <row r="127">
          <cell r="B127" t="str">
            <v>Beef cattle</v>
          </cell>
          <cell r="C127" t="str">
            <v>Beef cattle and Dairy followers</v>
          </cell>
          <cell r="D127" t="str">
            <v>Western Africa</v>
          </cell>
          <cell r="E127" t="str">
            <v>LGA</v>
          </cell>
          <cell r="F127"/>
          <cell r="G127">
            <v>3.1998763656474325</v>
          </cell>
          <cell r="H127">
            <v>2157.4009877189801</v>
          </cell>
          <cell r="I127">
            <v>35.414309516752169</v>
          </cell>
          <cell r="J127">
            <v>863.17268789364368</v>
          </cell>
          <cell r="K127"/>
          <cell r="L127">
            <v>1674.1027406951584</v>
          </cell>
          <cell r="M127">
            <v>54.360299082610865</v>
          </cell>
          <cell r="N127">
            <v>283691.88000000024</v>
          </cell>
          <cell r="O127">
            <v>157606.60000000006</v>
          </cell>
        </row>
        <row r="128">
          <cell r="B128" t="str">
            <v>Dairy cattle</v>
          </cell>
          <cell r="C128" t="str">
            <v>Dairy cattle</v>
          </cell>
          <cell r="D128" t="str">
            <v>Western Africa</v>
          </cell>
          <cell r="E128" t="str">
            <v>LGA</v>
          </cell>
          <cell r="F128">
            <v>153.86094777029876</v>
          </cell>
          <cell r="G128">
            <v>3.4928946601192155</v>
          </cell>
          <cell r="H128">
            <v>1384.1667940934253</v>
          </cell>
          <cell r="I128">
            <v>102.09212962565141</v>
          </cell>
          <cell r="J128">
            <v>561.54217887645632</v>
          </cell>
          <cell r="K128"/>
          <cell r="L128">
            <v>1102.6270796608085</v>
          </cell>
          <cell r="M128">
            <v>31.315972084777599</v>
          </cell>
          <cell r="N128">
            <v>1241714.6200000001</v>
          </cell>
          <cell r="O128">
            <v>1367799.9000000011</v>
          </cell>
        </row>
        <row r="129">
          <cell r="B129" t="str">
            <v>Goats / sheep for milk</v>
          </cell>
          <cell r="C129" t="str">
            <v>Small ruminants dairy</v>
          </cell>
          <cell r="D129" t="str">
            <v>Western Africa</v>
          </cell>
          <cell r="E129" t="str">
            <v>LGA</v>
          </cell>
          <cell r="F129">
            <v>41.364223461434314</v>
          </cell>
          <cell r="G129">
            <v>5.3850312045570252</v>
          </cell>
          <cell r="H129">
            <v>233.76925779687036</v>
          </cell>
          <cell r="I129">
            <v>797.14786717372715</v>
          </cell>
          <cell r="J129"/>
          <cell r="K129"/>
          <cell r="L129">
            <v>106.95805220843278</v>
          </cell>
          <cell r="M129">
            <v>3.9102800738759687</v>
          </cell>
          <cell r="N129">
            <v>2686811.4330399819</v>
          </cell>
          <cell r="O129">
            <v>3008800.2410122091</v>
          </cell>
        </row>
        <row r="130">
          <cell r="B130" t="str">
            <v>Goats / sheep for meat</v>
          </cell>
          <cell r="C130" t="str">
            <v>Small ruminants for meat</v>
          </cell>
          <cell r="D130" t="str">
            <v>Western Africa</v>
          </cell>
          <cell r="E130" t="str">
            <v>LGA</v>
          </cell>
          <cell r="F130"/>
          <cell r="G130">
            <v>16.568882236580748</v>
          </cell>
          <cell r="H130">
            <v>289.17428774705348</v>
          </cell>
          <cell r="I130">
            <v>518.58933501683146</v>
          </cell>
          <cell r="J130"/>
          <cell r="K130">
            <v>30.138878234940854</v>
          </cell>
          <cell r="L130">
            <v>170.19263830281466</v>
          </cell>
          <cell r="M130">
            <v>5.6114181915531898</v>
          </cell>
          <cell r="N130">
            <v>927327.76696002332</v>
          </cell>
          <cell r="O130">
            <v>605338.95898779249</v>
          </cell>
        </row>
        <row r="131">
          <cell r="B131" t="str">
            <v>Beef cattle</v>
          </cell>
          <cell r="C131" t="str">
            <v>Beef cattle and Dairy followers</v>
          </cell>
          <cell r="D131" t="str">
            <v>Western Africa</v>
          </cell>
          <cell r="E131" t="str">
            <v>LGH</v>
          </cell>
          <cell r="F131"/>
          <cell r="G131">
            <v>3.066587915082776</v>
          </cell>
          <cell r="H131">
            <v>3215.4553518186735</v>
          </cell>
          <cell r="I131"/>
          <cell r="J131"/>
          <cell r="K131"/>
          <cell r="L131">
            <v>1419.0149234597748</v>
          </cell>
          <cell r="M131">
            <v>46.207826845214974</v>
          </cell>
          <cell r="N131">
            <v>152273.38496190973</v>
          </cell>
          <cell r="O131">
            <v>84596.324978838733</v>
          </cell>
        </row>
        <row r="132">
          <cell r="B132" t="str">
            <v>Dairy cattle</v>
          </cell>
          <cell r="C132" t="str">
            <v>Dairy cattle</v>
          </cell>
          <cell r="D132" t="str">
            <v>Western Africa</v>
          </cell>
          <cell r="E132" t="str">
            <v>LGH</v>
          </cell>
          <cell r="F132">
            <v>481.45961646782405</v>
          </cell>
          <cell r="G132">
            <v>2.5444034978996779</v>
          </cell>
          <cell r="H132">
            <v>2522.6778201893803</v>
          </cell>
          <cell r="I132">
            <v>47.135173226903682</v>
          </cell>
          <cell r="J132"/>
          <cell r="K132"/>
          <cell r="L132">
            <v>1092.0231255710753</v>
          </cell>
          <cell r="M132">
            <v>36.310305273112057</v>
          </cell>
          <cell r="N132">
            <v>188380.81503809019</v>
          </cell>
          <cell r="O132">
            <v>256057.87502116157</v>
          </cell>
        </row>
        <row r="133">
          <cell r="B133" t="str">
            <v>Goats / sheep for milk</v>
          </cell>
          <cell r="C133" t="str">
            <v>Small ruminants dairy</v>
          </cell>
          <cell r="D133" t="str">
            <v>Western Africa</v>
          </cell>
          <cell r="E133" t="str">
            <v>LGH</v>
          </cell>
          <cell r="F133">
            <v>44.003563306216272</v>
          </cell>
          <cell r="G133">
            <v>1.8226259461577687</v>
          </cell>
          <cell r="H133">
            <v>229.96532016999842</v>
          </cell>
          <cell r="I133"/>
          <cell r="J133"/>
          <cell r="K133"/>
          <cell r="L133">
            <v>101.96107321344184</v>
          </cell>
          <cell r="M133">
            <v>3.6520760900904303</v>
          </cell>
          <cell r="N133">
            <v>526343.9064638674</v>
          </cell>
          <cell r="O133">
            <v>592036.9838783202</v>
          </cell>
        </row>
        <row r="134">
          <cell r="B134" t="str">
            <v>Goats / sheep for meat</v>
          </cell>
          <cell r="C134" t="str">
            <v>Small ruminants for meat</v>
          </cell>
          <cell r="D134" t="str">
            <v>Western Africa</v>
          </cell>
          <cell r="E134" t="str">
            <v>LGH</v>
          </cell>
          <cell r="F134"/>
          <cell r="G134">
            <v>29.78939208071326</v>
          </cell>
          <cell r="H134">
            <v>353.32525850886987</v>
          </cell>
          <cell r="I134"/>
          <cell r="J134"/>
          <cell r="K134">
            <v>30.13887823494089</v>
          </cell>
          <cell r="L134">
            <v>160.079902790435</v>
          </cell>
          <cell r="M134">
            <v>9.6551609293030651</v>
          </cell>
          <cell r="N134">
            <v>164232.69353613208</v>
          </cell>
          <cell r="O134">
            <v>98539.616121679268</v>
          </cell>
        </row>
        <row r="135">
          <cell r="B135" t="str">
            <v>Beef cattle</v>
          </cell>
          <cell r="C135" t="str">
            <v>Beef cattle and Dairy followers</v>
          </cell>
          <cell r="D135" t="str">
            <v>Western Africa</v>
          </cell>
          <cell r="E135" t="str">
            <v>LGT</v>
          </cell>
          <cell r="F135"/>
          <cell r="G135">
            <v>5.4179652301622143</v>
          </cell>
          <cell r="H135"/>
          <cell r="I135"/>
          <cell r="J135"/>
          <cell r="K135"/>
          <cell r="L135"/>
          <cell r="M135"/>
          <cell r="N135">
            <v>1296.7222585728125</v>
          </cell>
          <cell r="O135">
            <v>720.4012547626744</v>
          </cell>
        </row>
        <row r="136">
          <cell r="B136" t="str">
            <v>Dairy cattle</v>
          </cell>
          <cell r="C136" t="str">
            <v>Dairy cattle</v>
          </cell>
          <cell r="D136" t="str">
            <v>Western Africa</v>
          </cell>
          <cell r="E136" t="str">
            <v>LGT</v>
          </cell>
          <cell r="F136"/>
          <cell r="G136">
            <v>4.4953838157780144</v>
          </cell>
          <cell r="H136"/>
          <cell r="I136"/>
          <cell r="J136"/>
          <cell r="K136"/>
          <cell r="L136"/>
          <cell r="M136"/>
          <cell r="N136">
            <v>28134.477741427196</v>
          </cell>
          <cell r="O136">
            <v>28710.798745237353</v>
          </cell>
        </row>
        <row r="137">
          <cell r="B137" t="str">
            <v>Goats / sheep for milk</v>
          </cell>
          <cell r="C137" t="str">
            <v>Small ruminants dairy</v>
          </cell>
          <cell r="D137" t="str">
            <v>Western Africa</v>
          </cell>
          <cell r="E137" t="str">
            <v>LGT</v>
          </cell>
          <cell r="F137"/>
          <cell r="G137"/>
          <cell r="H137"/>
          <cell r="I137"/>
          <cell r="J137"/>
          <cell r="K137"/>
          <cell r="L137">
            <v>0</v>
          </cell>
          <cell r="M137">
            <v>0</v>
          </cell>
          <cell r="N137" t="str">
            <v/>
          </cell>
          <cell r="O137" t="str">
            <v/>
          </cell>
        </row>
        <row r="138">
          <cell r="B138" t="str">
            <v>Goats / sheep for meat</v>
          </cell>
          <cell r="C138" t="str">
            <v>Small ruminants for meat</v>
          </cell>
          <cell r="D138" t="str">
            <v>Western Africa</v>
          </cell>
          <cell r="E138" t="str">
            <v>LGT</v>
          </cell>
          <cell r="F138"/>
          <cell r="G138"/>
          <cell r="H138"/>
          <cell r="I138"/>
          <cell r="J138"/>
          <cell r="K138"/>
          <cell r="L138"/>
          <cell r="M138"/>
          <cell r="N138" t="str">
            <v/>
          </cell>
          <cell r="O138" t="str">
            <v/>
          </cell>
        </row>
        <row r="139">
          <cell r="B139" t="str">
            <v>Beef cattle</v>
          </cell>
          <cell r="C139" t="str">
            <v>Beef cattle and Dairy followers</v>
          </cell>
          <cell r="D139" t="str">
            <v>Western Africa</v>
          </cell>
          <cell r="E139" t="str">
            <v>MRA</v>
          </cell>
          <cell r="F139"/>
          <cell r="G139"/>
          <cell r="H139">
            <v>1594.2957343474561</v>
          </cell>
          <cell r="I139"/>
          <cell r="J139">
            <v>1726.3453757872858</v>
          </cell>
          <cell r="K139"/>
          <cell r="L139">
            <v>2107.3261462506021</v>
          </cell>
          <cell r="M139">
            <v>62.190818840664825</v>
          </cell>
          <cell r="N139" t="str">
            <v/>
          </cell>
          <cell r="O139" t="str">
            <v/>
          </cell>
        </row>
        <row r="140">
          <cell r="B140" t="str">
            <v>Dairy cattle</v>
          </cell>
          <cell r="C140" t="str">
            <v>Dairy cattle</v>
          </cell>
          <cell r="D140" t="str">
            <v>Western Africa</v>
          </cell>
          <cell r="E140" t="str">
            <v>MRA</v>
          </cell>
          <cell r="F140">
            <v>192.70509923383872</v>
          </cell>
          <cell r="G140"/>
          <cell r="H140">
            <v>1082.8145315151435</v>
          </cell>
          <cell r="I140"/>
          <cell r="J140">
            <v>842.31326831468334</v>
          </cell>
          <cell r="K140"/>
          <cell r="L140">
            <v>1075.4664950860072</v>
          </cell>
          <cell r="M140">
            <v>31.968868007684573</v>
          </cell>
          <cell r="N140" t="str">
            <v/>
          </cell>
          <cell r="O140" t="str">
            <v/>
          </cell>
        </row>
        <row r="141">
          <cell r="B141" t="str">
            <v>Goats / sheep for milk</v>
          </cell>
          <cell r="C141" t="str">
            <v>Small ruminants dairy</v>
          </cell>
          <cell r="D141" t="str">
            <v>Western Africa</v>
          </cell>
          <cell r="E141" t="str">
            <v>MRA</v>
          </cell>
          <cell r="F141">
            <v>43.916167947117572</v>
          </cell>
          <cell r="G141">
            <v>21.250161599521224</v>
          </cell>
          <cell r="H141">
            <v>112.25606143636703</v>
          </cell>
          <cell r="I141">
            <v>1833.4400944995712</v>
          </cell>
          <cell r="J141">
            <v>86.412666393777201</v>
          </cell>
          <cell r="K141"/>
          <cell r="L141">
            <v>96.617184984291384</v>
          </cell>
          <cell r="M141">
            <v>3.3866044215231534</v>
          </cell>
          <cell r="N141">
            <v>7456730.853707755</v>
          </cell>
          <cell r="O141">
            <v>8121686.135805171</v>
          </cell>
        </row>
        <row r="142">
          <cell r="B142" t="str">
            <v>Goats / sheep for meat</v>
          </cell>
          <cell r="C142" t="str">
            <v>Small ruminants for meat</v>
          </cell>
          <cell r="D142" t="str">
            <v>Western Africa</v>
          </cell>
          <cell r="E142" t="str">
            <v>MRA</v>
          </cell>
          <cell r="F142"/>
          <cell r="G142">
            <v>18.658080378619385</v>
          </cell>
          <cell r="H142">
            <v>167.70694634132298</v>
          </cell>
          <cell r="I142">
            <v>518.58933501683146</v>
          </cell>
          <cell r="J142"/>
          <cell r="K142">
            <v>30.138878234940865</v>
          </cell>
          <cell r="L142">
            <v>151.31594731339632</v>
          </cell>
          <cell r="M142">
            <v>5.3966969013570569</v>
          </cell>
          <cell r="N142">
            <v>1994865.8462922447</v>
          </cell>
          <cell r="O142">
            <v>1329910.5641948311</v>
          </cell>
        </row>
        <row r="143">
          <cell r="B143" t="str">
            <v>Beef cattle</v>
          </cell>
          <cell r="C143" t="str">
            <v>Beef cattle and Dairy followers</v>
          </cell>
          <cell r="D143" t="str">
            <v>Western Africa</v>
          </cell>
          <cell r="E143" t="str">
            <v>MRH</v>
          </cell>
          <cell r="F143"/>
          <cell r="G143">
            <v>3.2625360246727251</v>
          </cell>
          <cell r="H143">
            <v>887.14586137764149</v>
          </cell>
          <cell r="I143">
            <v>79.802887277038224</v>
          </cell>
          <cell r="J143">
            <v>431.58634394682082</v>
          </cell>
          <cell r="K143">
            <v>254.85365661368567</v>
          </cell>
          <cell r="L143">
            <v>1247.6802258238208</v>
          </cell>
          <cell r="M143">
            <v>84.857116912199629</v>
          </cell>
          <cell r="N143">
            <v>124601.59796776593</v>
          </cell>
          <cell r="O143">
            <v>69223.109982092166</v>
          </cell>
        </row>
        <row r="144">
          <cell r="B144" t="str">
            <v>Dairy cattle</v>
          </cell>
          <cell r="C144" t="str">
            <v>Dairy cattle</v>
          </cell>
          <cell r="D144" t="str">
            <v>Western Africa</v>
          </cell>
          <cell r="E144" t="str">
            <v>MRH</v>
          </cell>
          <cell r="F144">
            <v>1090.4510345634355</v>
          </cell>
          <cell r="G144">
            <v>2.7069851910562024</v>
          </cell>
          <cell r="H144">
            <v>1440.1225833417411</v>
          </cell>
          <cell r="I144">
            <v>141.40551968071102</v>
          </cell>
          <cell r="J144">
            <v>280.77108943822805</v>
          </cell>
          <cell r="K144">
            <v>198.95589325752383</v>
          </cell>
          <cell r="L144">
            <v>942.32540674647601</v>
          </cell>
          <cell r="M144">
            <v>41.942065688877527</v>
          </cell>
          <cell r="N144">
            <v>624220.7020322344</v>
          </cell>
          <cell r="O144">
            <v>679599.1900179087</v>
          </cell>
        </row>
        <row r="145">
          <cell r="B145" t="str">
            <v>Goats / sheep for milk</v>
          </cell>
          <cell r="C145" t="str">
            <v>Small ruminants dairy</v>
          </cell>
          <cell r="D145" t="str">
            <v>Western Africa</v>
          </cell>
          <cell r="E145" t="str">
            <v>MRH</v>
          </cell>
          <cell r="F145">
            <v>62.103142175565601</v>
          </cell>
          <cell r="G145">
            <v>67.602853275669759</v>
          </cell>
          <cell r="H145">
            <v>133.85604292601863</v>
          </cell>
          <cell r="I145">
            <v>1913.1548812169447</v>
          </cell>
          <cell r="J145">
            <v>115.21688852503615</v>
          </cell>
          <cell r="K145"/>
          <cell r="L145">
            <v>95.893192306566235</v>
          </cell>
          <cell r="M145">
            <v>4.874536874342275</v>
          </cell>
          <cell r="N145">
            <v>1495776.2267401882</v>
          </cell>
          <cell r="O145">
            <v>1642229.9265789175</v>
          </cell>
        </row>
        <row r="146">
          <cell r="B146" t="str">
            <v>Goats / sheep for meat</v>
          </cell>
          <cell r="C146" t="str">
            <v>Small ruminants for meat</v>
          </cell>
          <cell r="D146" t="str">
            <v>Western Africa</v>
          </cell>
          <cell r="E146" t="str">
            <v>MRH</v>
          </cell>
          <cell r="F146"/>
          <cell r="G146">
            <v>27.051985971993521</v>
          </cell>
          <cell r="H146">
            <v>169.16813671135728</v>
          </cell>
          <cell r="I146">
            <v>518.58933501683248</v>
          </cell>
          <cell r="J146">
            <v>51.039205954159542</v>
          </cell>
          <cell r="K146">
            <v>45.20831735241137</v>
          </cell>
          <cell r="L146">
            <v>135.39546491335273</v>
          </cell>
          <cell r="M146">
            <v>8.9559996430986093</v>
          </cell>
          <cell r="N146">
            <v>385404.47325981501</v>
          </cell>
          <cell r="O146">
            <v>238950.77342108526</v>
          </cell>
        </row>
        <row r="147">
          <cell r="B147" t="str">
            <v>Beef cattle</v>
          </cell>
          <cell r="C147" t="str">
            <v>Beef cattle and Dairy followers</v>
          </cell>
          <cell r="D147" t="str">
            <v>Western Africa</v>
          </cell>
          <cell r="E147" t="str">
            <v>MRT</v>
          </cell>
          <cell r="F147"/>
          <cell r="G147">
            <v>6.7014253479764152</v>
          </cell>
          <cell r="H147">
            <v>1100.7017749934844</v>
          </cell>
          <cell r="I147">
            <v>39.901443638519083</v>
          </cell>
          <cell r="J147">
            <v>0</v>
          </cell>
          <cell r="K147">
            <v>254.85365661368627</v>
          </cell>
          <cell r="L147">
            <v>1202.6589701441615</v>
          </cell>
          <cell r="M147">
            <v>72.258853749555669</v>
          </cell>
          <cell r="N147">
            <v>2585.9908599713694</v>
          </cell>
          <cell r="O147">
            <v>1436.6615888729859</v>
          </cell>
        </row>
        <row r="148">
          <cell r="B148" t="str">
            <v>Dairy cattle</v>
          </cell>
          <cell r="C148" t="str">
            <v>Dairy cattle</v>
          </cell>
          <cell r="D148" t="str">
            <v>Western Africa</v>
          </cell>
          <cell r="E148" t="str">
            <v>MRT</v>
          </cell>
          <cell r="F148">
            <v>1752.7070081776139</v>
          </cell>
          <cell r="G148">
            <v>5.5602939059532872</v>
          </cell>
          <cell r="H148">
            <v>1806.6615253316393</v>
          </cell>
          <cell r="I148">
            <v>94.270346453807477</v>
          </cell>
          <cell r="J148">
            <v>0</v>
          </cell>
          <cell r="K148">
            <v>265.27452434336595</v>
          </cell>
          <cell r="L148">
            <v>946.44421982607832</v>
          </cell>
          <cell r="M148">
            <v>54.262158154515575</v>
          </cell>
          <cell r="N148">
            <v>331144.80914002884</v>
          </cell>
          <cell r="O148">
            <v>332294.13841112715</v>
          </cell>
        </row>
        <row r="149">
          <cell r="B149" t="str">
            <v>Goats / sheep for milk</v>
          </cell>
          <cell r="C149" t="str">
            <v>Small ruminants dairy</v>
          </cell>
          <cell r="D149" t="str">
            <v>Western Africa</v>
          </cell>
          <cell r="E149" t="str">
            <v>MRT</v>
          </cell>
          <cell r="F149"/>
          <cell r="G149">
            <v>61.26508578107584</v>
          </cell>
          <cell r="H149"/>
          <cell r="I149">
            <v>1992.8696679343211</v>
          </cell>
          <cell r="J149"/>
          <cell r="K149"/>
          <cell r="L149"/>
          <cell r="M149"/>
          <cell r="N149">
            <v>36583.166067994018</v>
          </cell>
          <cell r="O149">
            <v>39660.705503885285</v>
          </cell>
        </row>
        <row r="150">
          <cell r="B150" t="str">
            <v>Goats / sheep for meat</v>
          </cell>
          <cell r="C150" t="str">
            <v>Small ruminants for meat</v>
          </cell>
          <cell r="D150" t="str">
            <v>Western Africa</v>
          </cell>
          <cell r="E150" t="str">
            <v>MRT</v>
          </cell>
          <cell r="F150"/>
          <cell r="G150">
            <v>34.397324913892078</v>
          </cell>
          <cell r="H150">
            <v>171.00640846720648</v>
          </cell>
          <cell r="I150">
            <v>518.58933501683202</v>
          </cell>
          <cell r="J150">
            <v>51.03920595415947</v>
          </cell>
          <cell r="K150">
            <v>45.20831735241137</v>
          </cell>
          <cell r="L150">
            <v>141.18583549165365</v>
          </cell>
          <cell r="M150">
            <v>7.9208212702162744</v>
          </cell>
          <cell r="N150">
            <v>7729.6339320059742</v>
          </cell>
          <cell r="O150">
            <v>4652.094496114707</v>
          </cell>
        </row>
        <row r="151">
          <cell r="B151" t="str">
            <v>Beef cattle</v>
          </cell>
          <cell r="C151" t="str">
            <v>Beef cattle and Dairy followers</v>
          </cell>
          <cell r="D151" t="str">
            <v>Western Africa</v>
          </cell>
          <cell r="E151" t="str">
            <v>Other</v>
          </cell>
          <cell r="F151"/>
          <cell r="G151"/>
          <cell r="H151">
            <v>3144.828050787075</v>
          </cell>
          <cell r="I151"/>
          <cell r="J151">
            <v>431.58634394682099</v>
          </cell>
          <cell r="K151"/>
          <cell r="L151">
            <v>1516.0816055666598</v>
          </cell>
          <cell r="M151">
            <v>52.464864160156104</v>
          </cell>
          <cell r="N151" t="str">
            <v/>
          </cell>
          <cell r="O151" t="str">
            <v/>
          </cell>
        </row>
        <row r="152">
          <cell r="B152" t="str">
            <v>Dairy cattle</v>
          </cell>
          <cell r="C152" t="str">
            <v>Dairy cattle</v>
          </cell>
          <cell r="D152" t="str">
            <v>Western Africa</v>
          </cell>
          <cell r="E152" t="str">
            <v>Other</v>
          </cell>
          <cell r="F152">
            <v>420.96320666340353</v>
          </cell>
          <cell r="G152">
            <v>5.3326795355341412</v>
          </cell>
          <cell r="H152">
            <v>2046.1460802424128</v>
          </cell>
          <cell r="I152">
            <v>94.270346453807335</v>
          </cell>
          <cell r="J152">
            <v>280.77108943822839</v>
          </cell>
          <cell r="K152"/>
          <cell r="L152">
            <v>985.91228398212172</v>
          </cell>
          <cell r="M152">
            <v>31.255674104846079</v>
          </cell>
          <cell r="N152">
            <v>1566.9</v>
          </cell>
          <cell r="O152">
            <v>1566.9</v>
          </cell>
        </row>
        <row r="153">
          <cell r="B153" t="str">
            <v>Goats / sheep for milk</v>
          </cell>
          <cell r="C153" t="str">
            <v>Small ruminants dairy</v>
          </cell>
          <cell r="D153" t="str">
            <v>Western Africa</v>
          </cell>
          <cell r="E153" t="str">
            <v>Other</v>
          </cell>
          <cell r="F153">
            <v>60.08430938038471</v>
          </cell>
          <cell r="G153">
            <v>18.2676827785358</v>
          </cell>
          <cell r="H153">
            <v>149.15159632078436</v>
          </cell>
          <cell r="I153"/>
          <cell r="J153">
            <v>86.412666393777272</v>
          </cell>
          <cell r="K153"/>
          <cell r="L153">
            <v>92.498530608978328</v>
          </cell>
          <cell r="M153">
            <v>3.6616764995013336</v>
          </cell>
          <cell r="N153">
            <v>148600.60889128028</v>
          </cell>
          <cell r="O153">
            <v>163774.4147362579</v>
          </cell>
        </row>
        <row r="154">
          <cell r="B154" t="str">
            <v>Goats / sheep for meat</v>
          </cell>
          <cell r="C154" t="str">
            <v>Small ruminants for meat</v>
          </cell>
          <cell r="D154" t="str">
            <v>Western Africa</v>
          </cell>
          <cell r="E154" t="str">
            <v>Other</v>
          </cell>
          <cell r="F154"/>
          <cell r="G154">
            <v>25.472545992504703</v>
          </cell>
          <cell r="H154">
            <v>301.80651417186402</v>
          </cell>
          <cell r="I154"/>
          <cell r="J154">
            <v>25.519602977079714</v>
          </cell>
          <cell r="K154">
            <v>30.138878234940904</v>
          </cell>
          <cell r="L154">
            <v>162.11445209640223</v>
          </cell>
          <cell r="M154">
            <v>5.5344187415993309</v>
          </cell>
          <cell r="N154">
            <v>40290.191108719686</v>
          </cell>
          <cell r="O154">
            <v>25116.385263742184</v>
          </cell>
        </row>
        <row r="155">
          <cell r="B155" t="str">
            <v>Beef cattle</v>
          </cell>
          <cell r="C155" t="str">
            <v>Beef cattle and Dairy followers</v>
          </cell>
          <cell r="D155" t="str">
            <v>Western Africa</v>
          </cell>
          <cell r="E155" t="str">
            <v>URBAN</v>
          </cell>
          <cell r="F155"/>
          <cell r="G155">
            <v>3.3899022959061953</v>
          </cell>
          <cell r="H155">
            <v>3144.8280507870754</v>
          </cell>
          <cell r="I155"/>
          <cell r="J155">
            <v>431.58634394682144</v>
          </cell>
          <cell r="K155"/>
          <cell r="L155">
            <v>1516.0816055666598</v>
          </cell>
          <cell r="M155">
            <v>52.469242573085715</v>
          </cell>
          <cell r="N155">
            <v>1399.0736885432937</v>
          </cell>
          <cell r="O155">
            <v>777.26316030183023</v>
          </cell>
        </row>
        <row r="156">
          <cell r="B156" t="str">
            <v>Dairy cattle</v>
          </cell>
          <cell r="C156" t="str">
            <v>Dairy cattle</v>
          </cell>
          <cell r="D156" t="str">
            <v>Western Africa</v>
          </cell>
          <cell r="E156" t="str">
            <v>URBAN</v>
          </cell>
          <cell r="F156">
            <v>420.96320666340364</v>
          </cell>
          <cell r="G156">
            <v>2.8126632916079464</v>
          </cell>
          <cell r="H156">
            <v>2046.1460802424122</v>
          </cell>
          <cell r="I156"/>
          <cell r="J156">
            <v>280.77108943822805</v>
          </cell>
          <cell r="K156"/>
          <cell r="L156">
            <v>985.91228398212093</v>
          </cell>
          <cell r="M156">
            <v>31.369658625281598</v>
          </cell>
          <cell r="N156">
            <v>30369.826311456705</v>
          </cell>
          <cell r="O156">
            <v>30991.636839698182</v>
          </cell>
        </row>
        <row r="157">
          <cell r="B157" t="str">
            <v>Goats / sheep for meat</v>
          </cell>
          <cell r="C157" t="str">
            <v>Small ruminants for meat</v>
          </cell>
          <cell r="D157" t="str">
            <v>Western Africa</v>
          </cell>
          <cell r="E157" t="str">
            <v>URBAN</v>
          </cell>
          <cell r="F157"/>
          <cell r="G157">
            <v>18.267682778535782</v>
          </cell>
          <cell r="H157">
            <v>301.80651417186414</v>
          </cell>
          <cell r="I157"/>
          <cell r="J157">
            <v>25.519602977079728</v>
          </cell>
          <cell r="K157">
            <v>30.138878234940904</v>
          </cell>
          <cell r="L157">
            <v>162.11445209640229</v>
          </cell>
          <cell r="M157">
            <v>5.5340269073348409</v>
          </cell>
          <cell r="N157">
            <v>128619.02546145367</v>
          </cell>
          <cell r="O157">
            <v>142395.89248524487</v>
          </cell>
        </row>
        <row r="158">
          <cell r="B158" t="str">
            <v>Dairy cattle</v>
          </cell>
          <cell r="C158" t="str">
            <v>Dairy cattle</v>
          </cell>
          <cell r="D158" t="str">
            <v>Western Africa</v>
          </cell>
          <cell r="E158" t="str">
            <v>URBAN</v>
          </cell>
          <cell r="F158">
            <v>420.96320666340364</v>
          </cell>
          <cell r="G158">
            <v>23.522810774527816</v>
          </cell>
          <cell r="H158">
            <v>2046.1460802424122</v>
          </cell>
          <cell r="I158"/>
          <cell r="J158">
            <v>280.77108943822805</v>
          </cell>
          <cell r="K158"/>
          <cell r="L158">
            <v>985.91228398212093</v>
          </cell>
          <cell r="M158">
            <v>31.369658625281598</v>
          </cell>
          <cell r="N158">
            <v>36580.974538546339</v>
          </cell>
          <cell r="O158">
            <v>22804.107514755113</v>
          </cell>
        </row>
        <row r="159">
          <cell r="B159" t="str">
            <v>Goats / sheep for meat</v>
          </cell>
          <cell r="C159" t="str">
            <v>Small ruminants for meat</v>
          </cell>
          <cell r="D159" t="str">
            <v>Western Africa</v>
          </cell>
          <cell r="E159" t="str">
            <v>URBAN</v>
          </cell>
          <cell r="F159"/>
          <cell r="G159">
            <v>2.8126632916079446</v>
          </cell>
          <cell r="H159">
            <v>301.80651417186414</v>
          </cell>
          <cell r="I159"/>
          <cell r="J159">
            <v>25.519602977079728</v>
          </cell>
          <cell r="K159">
            <v>30.138878234940904</v>
          </cell>
          <cell r="L159">
            <v>162.11445209640229</v>
          </cell>
          <cell r="M159">
            <v>5.5340269073348409</v>
          </cell>
          <cell r="N159">
            <v>37897.089736762937</v>
          </cell>
          <cell r="O159">
            <v>38579.360964868298</v>
          </cell>
        </row>
      </sheetData>
      <sheetData sheetId="29">
        <row r="14">
          <cell r="C14">
            <v>7</v>
          </cell>
        </row>
        <row r="25">
          <cell r="B25" t="str">
            <v xml:space="preserve">10 year average </v>
          </cell>
        </row>
      </sheetData>
      <sheetData sheetId="30">
        <row r="21">
          <cell r="E21">
            <v>5</v>
          </cell>
        </row>
        <row r="30">
          <cell r="E30">
            <v>0</v>
          </cell>
        </row>
        <row r="31">
          <cell r="E31" t="e">
            <v>#REF!</v>
          </cell>
        </row>
        <row r="34">
          <cell r="E34" t="e">
            <v>#REF!</v>
          </cell>
        </row>
        <row r="36">
          <cell r="E36" t="e">
            <v>#REF!</v>
          </cell>
        </row>
        <row r="38">
          <cell r="G38" t="e">
            <v>#REF!</v>
          </cell>
          <cell r="I38"/>
        </row>
        <row r="52">
          <cell r="I52"/>
        </row>
        <row r="66">
          <cell r="I66"/>
        </row>
      </sheetData>
      <sheetData sheetId="31"/>
      <sheetData sheetId="32">
        <row r="14">
          <cell r="C14">
            <v>5</v>
          </cell>
          <cell r="D14">
            <v>0</v>
          </cell>
          <cell r="E14">
            <v>0</v>
          </cell>
          <cell r="F14">
            <v>0</v>
          </cell>
          <cell r="G14">
            <v>0</v>
          </cell>
        </row>
        <row r="15">
          <cell r="B15" t="str">
            <v>Typical energy consumption (MJ y-1)</v>
          </cell>
        </row>
      </sheetData>
      <sheetData sheetId="33">
        <row r="8">
          <cell r="C8">
            <v>5</v>
          </cell>
        </row>
        <row r="20">
          <cell r="C20">
            <v>0</v>
          </cell>
          <cell r="D20"/>
          <cell r="E20"/>
          <cell r="F20"/>
          <cell r="G20"/>
          <cell r="H20"/>
          <cell r="I20"/>
        </row>
        <row r="24">
          <cell r="C24">
            <v>0</v>
          </cell>
          <cell r="D24"/>
          <cell r="E24"/>
          <cell r="F24"/>
          <cell r="G24"/>
          <cell r="H24"/>
          <cell r="I24"/>
        </row>
        <row r="34">
          <cell r="C34" t="e">
            <v>#NAME?</v>
          </cell>
          <cell r="D34"/>
          <cell r="E34"/>
          <cell r="F34"/>
          <cell r="G34"/>
          <cell r="H34"/>
          <cell r="I34"/>
        </row>
        <row r="38">
          <cell r="C38" t="e">
            <v>#NAME?</v>
          </cell>
          <cell r="D38"/>
          <cell r="E38"/>
          <cell r="F38"/>
          <cell r="G38"/>
          <cell r="H38"/>
          <cell r="I38"/>
        </row>
      </sheetData>
      <sheetData sheetId="34"/>
      <sheetData sheetId="35">
        <row r="16">
          <cell r="C16" t="str">
            <v>Time spent collecting wood (hrs d-1)</v>
          </cell>
        </row>
        <row r="24">
          <cell r="C24" t="str">
            <v>Time spent collecting wood (hrs d-1)</v>
          </cell>
        </row>
        <row r="32">
          <cell r="C32" t="str">
            <v>Time spent collecting wood (hrs d-1)</v>
          </cell>
        </row>
      </sheetData>
      <sheetData sheetId="36">
        <row r="37">
          <cell r="C37" t="str">
            <v>Time spent collecting water (hrs d-1)</v>
          </cell>
        </row>
        <row r="58">
          <cell r="C58" t="str">
            <v>Time spent collecting water (hrs d-1)</v>
          </cell>
        </row>
        <row r="79">
          <cell r="C79" t="str">
            <v>Time spent collecting water (hrs d-1)</v>
          </cell>
        </row>
      </sheetData>
      <sheetData sheetId="37"/>
      <sheetData sheetId="38"/>
      <sheetData sheetId="39"/>
      <sheetData sheetId="40"/>
      <sheetData sheetId="41"/>
      <sheetData sheetId="42"/>
      <sheetData sheetId="43"/>
      <sheetData sheetId="44"/>
      <sheetData sheetId="45"/>
      <sheetData sheetId="46"/>
      <sheetData sheetId="47">
        <row r="25">
          <cell r="D25">
            <v>0</v>
          </cell>
          <cell r="E25">
            <v>0</v>
          </cell>
          <cell r="F25">
            <v>0</v>
          </cell>
          <cell r="G25">
            <v>0</v>
          </cell>
          <cell r="H25">
            <v>0</v>
          </cell>
          <cell r="I25">
            <v>0</v>
          </cell>
          <cell r="J25">
            <v>0</v>
          </cell>
          <cell r="K25">
            <v>0</v>
          </cell>
          <cell r="L25">
            <v>0</v>
          </cell>
          <cell r="M25">
            <v>0</v>
          </cell>
          <cell r="N25">
            <v>1</v>
          </cell>
          <cell r="O25">
            <v>0</v>
          </cell>
          <cell r="P25">
            <v>1</v>
          </cell>
        </row>
        <row r="26">
          <cell r="D26">
            <v>0</v>
          </cell>
          <cell r="E26">
            <v>0</v>
          </cell>
          <cell r="F26">
            <v>0</v>
          </cell>
          <cell r="G26">
            <v>0</v>
          </cell>
          <cell r="H26">
            <v>0</v>
          </cell>
          <cell r="I26">
            <v>0</v>
          </cell>
          <cell r="J26">
            <v>0</v>
          </cell>
          <cell r="K26">
            <v>0</v>
          </cell>
          <cell r="L26">
            <v>0</v>
          </cell>
          <cell r="M26">
            <v>0</v>
          </cell>
          <cell r="N26">
            <v>0</v>
          </cell>
          <cell r="O26">
            <v>0</v>
          </cell>
          <cell r="P26">
            <v>0</v>
          </cell>
        </row>
        <row r="33">
          <cell r="D33">
            <v>0</v>
          </cell>
          <cell r="E33">
            <v>0</v>
          </cell>
          <cell r="F33">
            <v>0</v>
          </cell>
          <cell r="G33">
            <v>0</v>
          </cell>
          <cell r="H33">
            <v>0</v>
          </cell>
          <cell r="I33">
            <v>0</v>
          </cell>
          <cell r="J33">
            <v>0</v>
          </cell>
          <cell r="K33">
            <v>0</v>
          </cell>
          <cell r="L33">
            <v>0</v>
          </cell>
          <cell r="M33">
            <v>1</v>
          </cell>
          <cell r="N33">
            <v>0</v>
          </cell>
          <cell r="O33">
            <v>0</v>
          </cell>
          <cell r="P33">
            <v>1</v>
          </cell>
        </row>
        <row r="34">
          <cell r="D34">
            <v>0</v>
          </cell>
          <cell r="E34">
            <v>0</v>
          </cell>
          <cell r="F34">
            <v>0</v>
          </cell>
          <cell r="G34">
            <v>0</v>
          </cell>
          <cell r="H34">
            <v>0</v>
          </cell>
          <cell r="I34">
            <v>0</v>
          </cell>
          <cell r="J34">
            <v>0</v>
          </cell>
          <cell r="K34">
            <v>0</v>
          </cell>
          <cell r="L34">
            <v>0</v>
          </cell>
          <cell r="M34">
            <v>0</v>
          </cell>
          <cell r="N34">
            <v>0</v>
          </cell>
          <cell r="O34">
            <v>0</v>
          </cell>
          <cell r="P34">
            <v>0</v>
          </cell>
        </row>
        <row r="41">
          <cell r="D41">
            <v>0</v>
          </cell>
          <cell r="E41">
            <v>0</v>
          </cell>
          <cell r="F41">
            <v>0</v>
          </cell>
          <cell r="G41">
            <v>0</v>
          </cell>
          <cell r="H41">
            <v>0</v>
          </cell>
          <cell r="I41">
            <v>0</v>
          </cell>
          <cell r="J41">
            <v>0</v>
          </cell>
          <cell r="K41">
            <v>0</v>
          </cell>
          <cell r="L41">
            <v>0</v>
          </cell>
          <cell r="M41">
            <v>0</v>
          </cell>
          <cell r="N41">
            <v>0</v>
          </cell>
          <cell r="O41">
            <v>0</v>
          </cell>
          <cell r="P41">
            <v>0</v>
          </cell>
        </row>
        <row r="42">
          <cell r="D42">
            <v>0</v>
          </cell>
          <cell r="E42">
            <v>0</v>
          </cell>
          <cell r="F42">
            <v>0</v>
          </cell>
          <cell r="G42">
            <v>0</v>
          </cell>
          <cell r="H42">
            <v>0</v>
          </cell>
          <cell r="I42">
            <v>0</v>
          </cell>
          <cell r="J42">
            <v>0</v>
          </cell>
          <cell r="K42">
            <v>0</v>
          </cell>
          <cell r="L42">
            <v>0</v>
          </cell>
          <cell r="M42">
            <v>0</v>
          </cell>
          <cell r="N42">
            <v>0</v>
          </cell>
          <cell r="O42">
            <v>0</v>
          </cell>
          <cell r="P42">
            <v>0</v>
          </cell>
        </row>
        <row r="49">
          <cell r="D49">
            <v>0</v>
          </cell>
          <cell r="E49">
            <v>0</v>
          </cell>
          <cell r="F49">
            <v>0</v>
          </cell>
          <cell r="G49">
            <v>0</v>
          </cell>
          <cell r="H49">
            <v>0</v>
          </cell>
          <cell r="I49">
            <v>0</v>
          </cell>
          <cell r="J49">
            <v>0</v>
          </cell>
          <cell r="K49">
            <v>0</v>
          </cell>
          <cell r="L49">
            <v>0</v>
          </cell>
          <cell r="M49">
            <v>0</v>
          </cell>
          <cell r="N49">
            <v>0</v>
          </cell>
          <cell r="O49">
            <v>0</v>
          </cell>
          <cell r="P49">
            <v>0</v>
          </cell>
        </row>
        <row r="50">
          <cell r="D50">
            <v>0</v>
          </cell>
          <cell r="E50">
            <v>0</v>
          </cell>
          <cell r="F50">
            <v>0</v>
          </cell>
          <cell r="G50">
            <v>0</v>
          </cell>
          <cell r="H50">
            <v>0</v>
          </cell>
          <cell r="I50">
            <v>0</v>
          </cell>
          <cell r="J50">
            <v>0</v>
          </cell>
          <cell r="K50">
            <v>0</v>
          </cell>
          <cell r="L50">
            <v>0</v>
          </cell>
          <cell r="M50">
            <v>0</v>
          </cell>
          <cell r="N50">
            <v>0</v>
          </cell>
          <cell r="O50">
            <v>0</v>
          </cell>
          <cell r="P50">
            <v>0</v>
          </cell>
        </row>
        <row r="57">
          <cell r="D57">
            <v>0</v>
          </cell>
          <cell r="E57">
            <v>0</v>
          </cell>
          <cell r="F57">
            <v>0</v>
          </cell>
          <cell r="G57">
            <v>0</v>
          </cell>
          <cell r="H57">
            <v>0</v>
          </cell>
          <cell r="I57">
            <v>0</v>
          </cell>
          <cell r="J57">
            <v>0</v>
          </cell>
          <cell r="K57">
            <v>0</v>
          </cell>
          <cell r="L57">
            <v>0</v>
          </cell>
          <cell r="M57">
            <v>0</v>
          </cell>
          <cell r="N57">
            <v>0</v>
          </cell>
          <cell r="O57">
            <v>0</v>
          </cell>
          <cell r="P57">
            <v>0</v>
          </cell>
        </row>
        <row r="58">
          <cell r="D58">
            <v>0</v>
          </cell>
          <cell r="E58">
            <v>0</v>
          </cell>
          <cell r="F58">
            <v>0</v>
          </cell>
          <cell r="G58">
            <v>0</v>
          </cell>
          <cell r="H58">
            <v>0</v>
          </cell>
          <cell r="I58">
            <v>0</v>
          </cell>
          <cell r="J58">
            <v>0</v>
          </cell>
          <cell r="K58">
            <v>0</v>
          </cell>
          <cell r="L58">
            <v>0</v>
          </cell>
          <cell r="M58">
            <v>0</v>
          </cell>
          <cell r="N58">
            <v>0</v>
          </cell>
          <cell r="O58">
            <v>0</v>
          </cell>
          <cell r="P58">
            <v>0</v>
          </cell>
        </row>
        <row r="65">
          <cell r="D65">
            <v>0</v>
          </cell>
          <cell r="E65">
            <v>0</v>
          </cell>
          <cell r="F65">
            <v>0</v>
          </cell>
          <cell r="G65">
            <v>0</v>
          </cell>
          <cell r="H65">
            <v>0</v>
          </cell>
          <cell r="I65">
            <v>0</v>
          </cell>
          <cell r="J65">
            <v>0</v>
          </cell>
          <cell r="K65">
            <v>0</v>
          </cell>
          <cell r="L65">
            <v>0</v>
          </cell>
          <cell r="M65">
            <v>0</v>
          </cell>
          <cell r="N65">
            <v>0</v>
          </cell>
          <cell r="O65">
            <v>0</v>
          </cell>
          <cell r="P65">
            <v>0</v>
          </cell>
        </row>
        <row r="66">
          <cell r="D66">
            <v>0</v>
          </cell>
          <cell r="E66">
            <v>0</v>
          </cell>
          <cell r="F66">
            <v>0</v>
          </cell>
          <cell r="G66">
            <v>0</v>
          </cell>
          <cell r="H66">
            <v>0</v>
          </cell>
          <cell r="I66">
            <v>0</v>
          </cell>
          <cell r="J66">
            <v>0</v>
          </cell>
          <cell r="K66">
            <v>0</v>
          </cell>
          <cell r="L66">
            <v>0</v>
          </cell>
          <cell r="M66">
            <v>0</v>
          </cell>
          <cell r="N66">
            <v>0</v>
          </cell>
          <cell r="O66">
            <v>0</v>
          </cell>
          <cell r="P66">
            <v>0</v>
          </cell>
        </row>
        <row r="73">
          <cell r="D73">
            <v>0</v>
          </cell>
          <cell r="E73">
            <v>0</v>
          </cell>
          <cell r="F73">
            <v>0</v>
          </cell>
          <cell r="G73">
            <v>0</v>
          </cell>
          <cell r="H73">
            <v>0</v>
          </cell>
          <cell r="I73">
            <v>0</v>
          </cell>
          <cell r="J73">
            <v>0</v>
          </cell>
          <cell r="K73">
            <v>0</v>
          </cell>
          <cell r="L73">
            <v>0</v>
          </cell>
          <cell r="M73">
            <v>0</v>
          </cell>
          <cell r="N73">
            <v>0</v>
          </cell>
          <cell r="O73">
            <v>1</v>
          </cell>
          <cell r="P73">
            <v>1</v>
          </cell>
        </row>
        <row r="74">
          <cell r="D74">
            <v>0</v>
          </cell>
          <cell r="E74">
            <v>0</v>
          </cell>
          <cell r="F74">
            <v>0</v>
          </cell>
          <cell r="G74">
            <v>0</v>
          </cell>
          <cell r="H74">
            <v>0</v>
          </cell>
          <cell r="I74">
            <v>0</v>
          </cell>
          <cell r="J74">
            <v>0</v>
          </cell>
          <cell r="K74">
            <v>0</v>
          </cell>
          <cell r="L74">
            <v>0</v>
          </cell>
          <cell r="M74">
            <v>0</v>
          </cell>
          <cell r="N74">
            <v>0</v>
          </cell>
          <cell r="O74">
            <v>0</v>
          </cell>
          <cell r="P74">
            <v>0</v>
          </cell>
        </row>
        <row r="81">
          <cell r="D81">
            <v>0</v>
          </cell>
          <cell r="E81">
            <v>0</v>
          </cell>
          <cell r="F81">
            <v>0</v>
          </cell>
          <cell r="G81">
            <v>0</v>
          </cell>
          <cell r="H81">
            <v>0</v>
          </cell>
          <cell r="I81">
            <v>0</v>
          </cell>
          <cell r="J81">
            <v>0</v>
          </cell>
          <cell r="K81">
            <v>0</v>
          </cell>
          <cell r="L81">
            <v>0</v>
          </cell>
          <cell r="M81">
            <v>0</v>
          </cell>
          <cell r="N81">
            <v>0</v>
          </cell>
          <cell r="O81">
            <v>0</v>
          </cell>
          <cell r="P81">
            <v>0</v>
          </cell>
        </row>
        <row r="82">
          <cell r="D82">
            <v>0</v>
          </cell>
          <cell r="E82">
            <v>0</v>
          </cell>
          <cell r="F82">
            <v>0</v>
          </cell>
          <cell r="G82">
            <v>0</v>
          </cell>
          <cell r="H82">
            <v>0</v>
          </cell>
          <cell r="I82">
            <v>0</v>
          </cell>
          <cell r="J82">
            <v>0</v>
          </cell>
          <cell r="K82">
            <v>0</v>
          </cell>
          <cell r="L82">
            <v>0</v>
          </cell>
          <cell r="M82">
            <v>0</v>
          </cell>
          <cell r="N82">
            <v>0</v>
          </cell>
          <cell r="O82">
            <v>0</v>
          </cell>
          <cell r="P82">
            <v>0</v>
          </cell>
        </row>
        <row r="89">
          <cell r="D89">
            <v>0</v>
          </cell>
          <cell r="E89">
            <v>0</v>
          </cell>
          <cell r="F89">
            <v>0</v>
          </cell>
          <cell r="G89">
            <v>0</v>
          </cell>
          <cell r="H89">
            <v>0</v>
          </cell>
          <cell r="I89">
            <v>0</v>
          </cell>
          <cell r="J89">
            <v>0</v>
          </cell>
          <cell r="K89">
            <v>0</v>
          </cell>
          <cell r="L89">
            <v>0</v>
          </cell>
          <cell r="M89">
            <v>0</v>
          </cell>
          <cell r="N89">
            <v>0</v>
          </cell>
          <cell r="O89">
            <v>0</v>
          </cell>
          <cell r="P89">
            <v>0</v>
          </cell>
        </row>
        <row r="90">
          <cell r="D90">
            <v>0</v>
          </cell>
          <cell r="E90">
            <v>0</v>
          </cell>
          <cell r="F90">
            <v>0</v>
          </cell>
          <cell r="G90">
            <v>0</v>
          </cell>
          <cell r="H90">
            <v>0</v>
          </cell>
          <cell r="I90">
            <v>0</v>
          </cell>
          <cell r="J90">
            <v>0</v>
          </cell>
          <cell r="K90">
            <v>0</v>
          </cell>
          <cell r="L90">
            <v>0</v>
          </cell>
          <cell r="M90">
            <v>0</v>
          </cell>
          <cell r="N90">
            <v>0</v>
          </cell>
          <cell r="O90">
            <v>0</v>
          </cell>
          <cell r="P90">
            <v>0</v>
          </cell>
        </row>
        <row r="97">
          <cell r="D97">
            <v>0</v>
          </cell>
          <cell r="E97">
            <v>0</v>
          </cell>
          <cell r="F97">
            <v>0</v>
          </cell>
          <cell r="G97">
            <v>0</v>
          </cell>
          <cell r="H97">
            <v>0</v>
          </cell>
          <cell r="I97">
            <v>0</v>
          </cell>
          <cell r="J97">
            <v>0</v>
          </cell>
          <cell r="K97">
            <v>0</v>
          </cell>
          <cell r="L97">
            <v>0</v>
          </cell>
          <cell r="M97">
            <v>1</v>
          </cell>
          <cell r="N97">
            <v>0</v>
          </cell>
          <cell r="O97">
            <v>1</v>
          </cell>
          <cell r="P97">
            <v>2</v>
          </cell>
        </row>
        <row r="98">
          <cell r="D98">
            <v>0</v>
          </cell>
          <cell r="E98">
            <v>0</v>
          </cell>
          <cell r="F98">
            <v>0</v>
          </cell>
          <cell r="G98">
            <v>0</v>
          </cell>
          <cell r="H98">
            <v>0</v>
          </cell>
          <cell r="I98">
            <v>0</v>
          </cell>
          <cell r="J98">
            <v>0</v>
          </cell>
          <cell r="K98">
            <v>0</v>
          </cell>
          <cell r="L98">
            <v>0</v>
          </cell>
          <cell r="M98">
            <v>0</v>
          </cell>
          <cell r="N98">
            <v>0</v>
          </cell>
          <cell r="O98">
            <v>0</v>
          </cell>
          <cell r="P98">
            <v>0</v>
          </cell>
        </row>
        <row r="106">
          <cell r="D106">
            <v>1</v>
          </cell>
          <cell r="E106">
            <v>0</v>
          </cell>
          <cell r="F106">
            <v>0</v>
          </cell>
          <cell r="G106">
            <v>0</v>
          </cell>
          <cell r="H106">
            <v>0</v>
          </cell>
          <cell r="I106">
            <v>0</v>
          </cell>
          <cell r="J106">
            <v>1</v>
          </cell>
          <cell r="K106">
            <v>0</v>
          </cell>
          <cell r="L106">
            <v>0</v>
          </cell>
          <cell r="M106">
            <v>0</v>
          </cell>
          <cell r="N106">
            <v>0</v>
          </cell>
          <cell r="O106">
            <v>0</v>
          </cell>
          <cell r="P106">
            <v>2</v>
          </cell>
        </row>
        <row r="107">
          <cell r="D107">
            <v>0</v>
          </cell>
          <cell r="E107">
            <v>0</v>
          </cell>
          <cell r="F107">
            <v>0</v>
          </cell>
          <cell r="G107">
            <v>0</v>
          </cell>
          <cell r="H107">
            <v>0</v>
          </cell>
          <cell r="I107">
            <v>0</v>
          </cell>
          <cell r="J107">
            <v>0</v>
          </cell>
          <cell r="K107">
            <v>0</v>
          </cell>
          <cell r="L107">
            <v>0</v>
          </cell>
          <cell r="M107">
            <v>0</v>
          </cell>
          <cell r="N107">
            <v>0</v>
          </cell>
          <cell r="O107">
            <v>0</v>
          </cell>
          <cell r="P107">
            <v>0</v>
          </cell>
        </row>
      </sheetData>
      <sheetData sheetId="48"/>
      <sheetData sheetId="49"/>
      <sheetData sheetId="50"/>
      <sheetData sheetId="51"/>
      <sheetData sheetId="52"/>
      <sheetData sheetId="53"/>
      <sheetData sheetId="54"/>
      <sheetData sheetId="55">
        <row r="15">
          <cell r="C15">
            <v>1</v>
          </cell>
        </row>
      </sheetData>
      <sheetData sheetId="5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sheetData sheetId="1">
        <row r="10">
          <cell r="E10">
            <v>6</v>
          </cell>
        </row>
        <row r="15">
          <cell r="D15" t="str">
            <v>Haramaya</v>
          </cell>
        </row>
        <row r="19">
          <cell r="D19" t="str">
            <v>Finkile peasant</v>
          </cell>
        </row>
        <row r="20">
          <cell r="D20">
            <v>7.4932999999999996</v>
          </cell>
        </row>
        <row r="25">
          <cell r="D25">
            <v>10</v>
          </cell>
        </row>
      </sheetData>
      <sheetData sheetId="2">
        <row r="7">
          <cell r="G7">
            <v>100</v>
          </cell>
        </row>
        <row r="8">
          <cell r="G8">
            <v>100</v>
          </cell>
        </row>
        <row r="15">
          <cell r="F15">
            <v>2014</v>
          </cell>
        </row>
        <row r="29">
          <cell r="F29">
            <v>2014</v>
          </cell>
        </row>
        <row r="44">
          <cell r="E44"/>
          <cell r="F44">
            <v>2014</v>
          </cell>
        </row>
        <row r="45">
          <cell r="D45" t="str">
            <v>January</v>
          </cell>
          <cell r="F45">
            <v>6.3</v>
          </cell>
        </row>
        <row r="58">
          <cell r="F58">
            <v>2014</v>
          </cell>
        </row>
      </sheetData>
      <sheetData sheetId="3"/>
      <sheetData sheetId="4">
        <row r="9">
          <cell r="F9">
            <v>18</v>
          </cell>
        </row>
        <row r="10">
          <cell r="H10">
            <v>1</v>
          </cell>
        </row>
        <row r="14">
          <cell r="E14" t="str">
            <v>Maize</v>
          </cell>
          <cell r="F14" t="str">
            <v>Teff</v>
          </cell>
          <cell r="G14" t="str">
            <v>Pepper</v>
          </cell>
          <cell r="H14" t="str">
            <v>Sorghum</v>
          </cell>
          <cell r="I14" t="str">
            <v>Wheat</v>
          </cell>
        </row>
        <row r="15">
          <cell r="D15" t="str">
            <v>Area (ha)</v>
          </cell>
        </row>
        <row r="17">
          <cell r="D17" t="str">
            <v>Soil depth (cm)</v>
          </cell>
        </row>
        <row r="18">
          <cell r="D18" t="str">
            <v>% clay content</v>
          </cell>
        </row>
        <row r="19">
          <cell r="D19" t="str">
            <v>% silt content</v>
          </cell>
        </row>
        <row r="21">
          <cell r="D21" t="str">
            <v>% carbon content</v>
          </cell>
        </row>
        <row r="22">
          <cell r="D22" t="str">
            <v>Soil bulk density (g/ cm³)</v>
          </cell>
        </row>
        <row r="23">
          <cell r="D23" t="str">
            <v>Soil pH</v>
          </cell>
        </row>
        <row r="24">
          <cell r="D24" t="str">
            <v>Soil salinity (EC 1:5)</v>
          </cell>
        </row>
        <row r="26">
          <cell r="D26" t="str">
            <v>Length of rotation (years)</v>
          </cell>
        </row>
        <row r="151">
          <cell r="D151" t="str">
            <v>Land use / crop</v>
          </cell>
        </row>
        <row r="152">
          <cell r="D152" t="str">
            <v>Month of sowing</v>
          </cell>
        </row>
        <row r="153">
          <cell r="D153" t="str">
            <v>Month of harvest / ploughing out</v>
          </cell>
        </row>
        <row r="154">
          <cell r="D154" t="str">
            <v>Typical yield of harvested product (t ha-1)</v>
          </cell>
        </row>
        <row r="156">
          <cell r="D156" t="str">
            <v>Fertiliser type</v>
          </cell>
        </row>
        <row r="157">
          <cell r="D157" t="str">
            <v>Amount of fertiliser N applied (kg ha-1)</v>
          </cell>
        </row>
        <row r="159">
          <cell r="D159" t="str">
            <v>Month of inorganic fertiliser application</v>
          </cell>
        </row>
        <row r="161">
          <cell r="D161" t="str">
            <v>Type of organic waste applied</v>
          </cell>
        </row>
        <row r="162">
          <cell r="D162" t="str">
            <v>Month organic waste applied</v>
          </cell>
        </row>
        <row r="163">
          <cell r="D163" t="str">
            <v>Typical amount of organic waste applied (t ha-1)</v>
          </cell>
        </row>
      </sheetData>
      <sheetData sheetId="5">
        <row r="17">
          <cell r="D17" t="str">
            <v>Amount of fertiliser N applied (kg ha-1)</v>
          </cell>
        </row>
        <row r="19">
          <cell r="D19" t="str">
            <v>Month of fertiliser application</v>
          </cell>
        </row>
        <row r="21">
          <cell r="D21" t="str">
            <v>Type of organic waste applied</v>
          </cell>
        </row>
        <row r="22">
          <cell r="D22" t="str">
            <v>Month organic waste applied</v>
          </cell>
        </row>
        <row r="23">
          <cell r="D23" t="str">
            <v>Typical amount of organic waste applied (t ha-1)</v>
          </cell>
        </row>
      </sheetData>
      <sheetData sheetId="6">
        <row r="9">
          <cell r="F9">
            <v>2</v>
          </cell>
        </row>
        <row r="10">
          <cell r="F10">
            <v>6</v>
          </cell>
        </row>
        <row r="18">
          <cell r="D18" t="str">
            <v>Finkile peasant</v>
          </cell>
        </row>
        <row r="19">
          <cell r="D19" t="str">
            <v>Number</v>
          </cell>
        </row>
        <row r="21">
          <cell r="D21" t="str">
            <v>Feed type 1</v>
          </cell>
        </row>
        <row r="22">
          <cell r="D22" t="str">
            <v>Feed value obtained from feed type 1 (%)</v>
          </cell>
        </row>
        <row r="24">
          <cell r="D24" t="str">
            <v>Feed value obtained from feed type 2 (%)</v>
          </cell>
        </row>
        <row r="26">
          <cell r="D26" t="str">
            <v>Feed value obtained from feed type 3 (%)</v>
          </cell>
        </row>
        <row r="28">
          <cell r="D28" t="str">
            <v>Feed value obtained from feed type 4 (%)</v>
          </cell>
        </row>
        <row r="30">
          <cell r="D30" t="str">
            <v>Feed value obtained from feed type 5 (%)</v>
          </cell>
        </row>
        <row r="31">
          <cell r="D31" t="str">
            <v>Feed value obtained from bought in feed (%)</v>
          </cell>
        </row>
      </sheetData>
      <sheetData sheetId="7">
        <row r="9">
          <cell r="F9">
            <v>10</v>
          </cell>
        </row>
        <row r="17">
          <cell r="D17"/>
        </row>
        <row r="18">
          <cell r="F18">
            <v>14</v>
          </cell>
        </row>
      </sheetData>
      <sheetData sheetId="8">
        <row r="9">
          <cell r="F9">
            <v>50</v>
          </cell>
        </row>
        <row r="14">
          <cell r="D14" t="str">
            <v>Number of people in the household</v>
          </cell>
          <cell r="I14">
            <v>5</v>
          </cell>
        </row>
        <row r="15">
          <cell r="D15" t="str">
            <v>Average time each person spends awake in a day (hrs)</v>
          </cell>
        </row>
        <row r="17">
          <cell r="E17">
            <v>1.6E-2</v>
          </cell>
          <cell r="F17">
            <v>1.6E-2</v>
          </cell>
          <cell r="G17">
            <v>1.6E-2</v>
          </cell>
          <cell r="H17">
            <v>1.6E-2</v>
          </cell>
        </row>
        <row r="18">
          <cell r="E18">
            <v>1.45</v>
          </cell>
          <cell r="F18">
            <v>1.45</v>
          </cell>
          <cell r="G18">
            <v>1.45</v>
          </cell>
          <cell r="H18">
            <v>1.45</v>
          </cell>
        </row>
        <row r="24">
          <cell r="D24" t="str">
            <v>Total time spent by all people in this group collecting wood (typical year) (hrs d-1)</v>
          </cell>
        </row>
        <row r="27">
          <cell r="D27" t="str">
            <v>…total number of trips made by all the people in this group to collect water for household use &amp; animals (not for irrigation)</v>
          </cell>
        </row>
        <row r="29">
          <cell r="D29" t="str">
            <v>…volume of water carried (dm3)</v>
          </cell>
        </row>
        <row r="36">
          <cell r="D36" t="str">
            <v>Total time spent  by all people in this group collecting water (typical year) (hrs d-1)</v>
          </cell>
        </row>
        <row r="39">
          <cell r="D39" t="str">
            <v>…total time spent by people in this group feeding, watering and herding animals (hrs d-1)</v>
          </cell>
        </row>
        <row r="40">
          <cell r="D40" t="str">
            <v>…total time spent by people in this group collecting and managing dung (hrs d-1)</v>
          </cell>
        </row>
        <row r="44">
          <cell r="D44"/>
        </row>
        <row r="46">
          <cell r="D46"/>
        </row>
        <row r="49">
          <cell r="D49"/>
        </row>
        <row r="51">
          <cell r="D51" t="str">
            <v>Total number of days people in this group spend harvesting</v>
          </cell>
        </row>
        <row r="53">
          <cell r="D53"/>
        </row>
        <row r="58">
          <cell r="D58" t="str">
            <v>…essential activities (e.g. cooking, cleaning the home) (hrs d-1)</v>
          </cell>
        </row>
      </sheetData>
      <sheetData sheetId="9">
        <row r="14">
          <cell r="H14">
            <v>62</v>
          </cell>
        </row>
        <row r="20">
          <cell r="D20"/>
          <cell r="E20" t="str">
            <v>Price</v>
          </cell>
          <cell r="G20" t="str">
            <v>Amount</v>
          </cell>
          <cell r="I20" t="str">
            <v>Price</v>
          </cell>
          <cell r="K20" t="str">
            <v>Amount</v>
          </cell>
          <cell r="M20" t="str">
            <v>Price</v>
          </cell>
          <cell r="O20" t="str">
            <v>Amount</v>
          </cell>
          <cell r="Q20" t="str">
            <v>Price</v>
          </cell>
          <cell r="S20" t="str">
            <v>Amount</v>
          </cell>
        </row>
        <row r="22">
          <cell r="M22">
            <v>5</v>
          </cell>
          <cell r="Q22">
            <v>5</v>
          </cell>
        </row>
        <row r="23">
          <cell r="E23">
            <v>30</v>
          </cell>
          <cell r="I23">
            <v>30</v>
          </cell>
        </row>
        <row r="65">
          <cell r="E65">
            <v>12</v>
          </cell>
          <cell r="I65">
            <v>12</v>
          </cell>
        </row>
        <row r="77">
          <cell r="E77" t="str">
            <v>DESCRIPTION</v>
          </cell>
          <cell r="M77" t="str">
            <v>DESCRIPTION</v>
          </cell>
          <cell r="O77" t="str">
            <v>Amount</v>
          </cell>
          <cell r="Q77" t="str">
            <v>Month</v>
          </cell>
        </row>
      </sheetData>
      <sheetData sheetId="10">
        <row r="10">
          <cell r="M10">
            <v>1</v>
          </cell>
          <cell r="P10">
            <v>4.121739130434782E-3</v>
          </cell>
        </row>
        <row r="16">
          <cell r="C16">
            <v>0</v>
          </cell>
        </row>
      </sheetData>
      <sheetData sheetId="11">
        <row r="3">
          <cell r="AO3">
            <v>25</v>
          </cell>
        </row>
        <row r="15">
          <cell r="D15">
            <v>36.063995986810426</v>
          </cell>
        </row>
        <row r="27">
          <cell r="G27" t="str">
            <v>Overall rate modifier</v>
          </cell>
          <cell r="I27" t="str">
            <v>Org. inputs for steady state (t ha-1)</v>
          </cell>
          <cell r="J27" t="str">
            <v>Org. inputs for forward run (t ha-1)</v>
          </cell>
          <cell r="K27" t="str">
            <v>Stock (t ha-1)</v>
          </cell>
          <cell r="L27" t="str">
            <v>Input (t ha-1)</v>
          </cell>
          <cell r="M27" t="str">
            <v>Loss   (t ha-1)</v>
          </cell>
          <cell r="N27" t="str">
            <v>Stock (t ha-1)</v>
          </cell>
          <cell r="O27" t="str">
            <v>Input (t ha-1)</v>
          </cell>
          <cell r="P27" t="str">
            <v>Loss   (t ha-1)</v>
          </cell>
          <cell r="S27" t="str">
            <v>Loss   (t ha-1)</v>
          </cell>
          <cell r="T27" t="str">
            <v>Stock (t ha-1)</v>
          </cell>
          <cell r="W27" t="str">
            <v>Loss   (t ha-1)</v>
          </cell>
          <cell r="Z27" t="str">
            <v>C Stock (t ha-1)</v>
          </cell>
          <cell r="AA27" t="str">
            <v>Loss as CO2 (t ha-1)</v>
          </cell>
        </row>
      </sheetData>
      <sheetData sheetId="12">
        <row r="15">
          <cell r="C15" t="str">
            <v>Percentage of farmed area</v>
          </cell>
        </row>
        <row r="17">
          <cell r="C17" t="str">
            <v>Soil depth (cm)</v>
          </cell>
        </row>
        <row r="18">
          <cell r="C18" t="str">
            <v>Bulk density (g cm-3)</v>
          </cell>
        </row>
        <row r="20">
          <cell r="C20" t="str">
            <v>Clay content (%)</v>
          </cell>
        </row>
        <row r="21">
          <cell r="C21" t="str">
            <v>Silt content (%)</v>
          </cell>
        </row>
        <row r="22">
          <cell r="C22" t="str">
            <v>Soil pH</v>
          </cell>
        </row>
        <row r="23">
          <cell r="C23" t="str">
            <v>Soil salinity (EC 1:5)</v>
          </cell>
        </row>
        <row r="25">
          <cell r="C25" t="str">
            <v>Measured soil C (t ha-1)</v>
          </cell>
        </row>
        <row r="26">
          <cell r="C26" t="str">
            <v>Water content at field capacity (mm)</v>
          </cell>
        </row>
        <row r="28">
          <cell r="C28" t="str">
            <v>Lower limit for water extraction (mm)</v>
          </cell>
        </row>
        <row r="31">
          <cell r="C31" t="str">
            <v>Proportion of biomass produced on decomposition</v>
          </cell>
        </row>
        <row r="32">
          <cell r="C32" t="str">
            <v>Proportion of humus produced on decomposition</v>
          </cell>
        </row>
        <row r="33">
          <cell r="C33" t="str">
            <v>Proportion of carbon dioxide produced on decomposition</v>
          </cell>
        </row>
        <row r="34">
          <cell r="C34" t="str">
            <v>Rate constant for decomposition of DPM (m-1)</v>
          </cell>
        </row>
        <row r="35">
          <cell r="C35" t="str">
            <v>Rate constant for decomposition of RPM (m-1)</v>
          </cell>
        </row>
        <row r="36">
          <cell r="C36" t="str">
            <v>Rate constant for decomposition of BIO (m-1)</v>
          </cell>
        </row>
        <row r="37">
          <cell r="C37" t="str">
            <v>Rate constant for decomposition of HUM (m-1)</v>
          </cell>
        </row>
        <row r="46">
          <cell r="C46" t="str">
            <v>DPM/RPM ratio</v>
          </cell>
        </row>
        <row r="47">
          <cell r="C47" t="str">
            <v>Month</v>
          </cell>
          <cell r="K47" t="str">
            <v>Crop no. in rotn</v>
          </cell>
          <cell r="P47" t="str">
            <v>Land use</v>
          </cell>
          <cell r="U47" t="str">
            <v>Harvest month</v>
          </cell>
          <cell r="AE47" t="str">
            <v>Growing season (m)</v>
          </cell>
          <cell r="AJ47" t="str">
            <v>Fertiliser type</v>
          </cell>
          <cell r="AO47" t="str">
            <v>Percent prod. last harvest</v>
          </cell>
          <cell r="AT47" t="str">
            <v>Last land use</v>
          </cell>
        </row>
        <row r="168">
          <cell r="C168" t="str">
            <v>Default plant input over 10 years</v>
          </cell>
        </row>
        <row r="170">
          <cell r="D170" t="str">
            <v>Organic waste inputs</v>
          </cell>
          <cell r="P170" t="str">
            <v>Organic waste type</v>
          </cell>
          <cell r="U170" t="str">
            <v>DPM:HIM ratio</v>
          </cell>
          <cell r="Z170" t="str">
            <v>Percent IOM</v>
          </cell>
          <cell r="AE170" t="str">
            <v>Percent C</v>
          </cell>
          <cell r="AJ170" t="str">
            <v>Proportion NH4-N</v>
          </cell>
        </row>
      </sheetData>
      <sheetData sheetId="13">
        <row r="10">
          <cell r="D10" t="str">
            <v xml:space="preserve">Average monthly air temperature (°C) </v>
          </cell>
          <cell r="E10" t="str">
            <v xml:space="preserve">Monthly rainfall (mm) </v>
          </cell>
          <cell r="M10" t="str">
            <v>Potential evapotranspiration (mm / month)</v>
          </cell>
          <cell r="N10" t="str">
            <v>Potential evapotranspiration from selected depth of soil                 (mm / month)</v>
          </cell>
        </row>
      </sheetData>
      <sheetData sheetId="14">
        <row r="10">
          <cell r="C10" t="str">
            <v>None</v>
          </cell>
          <cell r="D10" t="str">
            <v>Grassland</v>
          </cell>
          <cell r="E10" t="str">
            <v>Shrubland</v>
          </cell>
          <cell r="F10" t="str">
            <v>Maize</v>
          </cell>
          <cell r="G10" t="str">
            <v>Haricot beans</v>
          </cell>
          <cell r="H10" t="str">
            <v>Teff</v>
          </cell>
          <cell r="I10" t="str">
            <v>Finger Millet</v>
          </cell>
          <cell r="J10" t="str">
            <v>Pepper</v>
          </cell>
          <cell r="K10" t="str">
            <v>Coffee</v>
          </cell>
          <cell r="L10" t="str">
            <v>Chat</v>
          </cell>
          <cell r="M10" t="str">
            <v>Tomatoes</v>
          </cell>
          <cell r="N10" t="str">
            <v>Cabbage</v>
          </cell>
          <cell r="O10" t="str">
            <v>Wheat</v>
          </cell>
          <cell r="P10" t="str">
            <v>Sorghum</v>
          </cell>
        </row>
        <row r="11">
          <cell r="B11" t="str">
            <v>DPM:RPM ratioa</v>
          </cell>
        </row>
        <row r="12">
          <cell r="B12" t="str">
            <v>Harvest index</v>
          </cell>
        </row>
        <row r="13">
          <cell r="B13" t="str">
            <v>Sowing month (arable crops)</v>
          </cell>
        </row>
        <row r="14">
          <cell r="B14" t="str">
            <v>Harvest month (arable crops)</v>
          </cell>
        </row>
        <row r="15">
          <cell r="B15" t="str">
            <v>Month</v>
          </cell>
        </row>
        <row r="30">
          <cell r="N30">
            <v>0.6</v>
          </cell>
        </row>
        <row r="33">
          <cell r="B33" t="str">
            <v>Maximum rooting depth (cm)</v>
          </cell>
        </row>
        <row r="37">
          <cell r="C37" t="str">
            <v>Fresh waste</v>
          </cell>
          <cell r="D37" t="str">
            <v>Compost</v>
          </cell>
          <cell r="E37" t="str">
            <v>Bioslurry</v>
          </cell>
          <cell r="F37" t="str">
            <v>Biochar</v>
          </cell>
        </row>
        <row r="38">
          <cell r="B38" t="str">
            <v>Average C:N ratio</v>
          </cell>
        </row>
        <row r="40">
          <cell r="B40" t="str">
            <v>Average DPM:HUM ratio</v>
          </cell>
        </row>
        <row r="41">
          <cell r="B41" t="str">
            <v>Percent IOM</v>
          </cell>
        </row>
        <row r="42">
          <cell r="B42" t="str">
            <v>Percent C</v>
          </cell>
        </row>
        <row r="43">
          <cell r="B43" t="str">
            <v>Minimum energy content compared to wood</v>
          </cell>
        </row>
        <row r="44">
          <cell r="B44" t="str">
            <v>Maximum energy content compared to wood</v>
          </cell>
        </row>
        <row r="45">
          <cell r="B45" t="str">
            <v>Annual C inputs as a percent of the untreated organic residue (%)</v>
          </cell>
        </row>
        <row r="46">
          <cell r="B46" t="str">
            <v>Percentage ammonia or urea-N in manure</v>
          </cell>
        </row>
        <row r="49">
          <cell r="C49" t="str">
            <v>Urea</v>
          </cell>
          <cell r="D49" t="str">
            <v>…</v>
          </cell>
          <cell r="E49"/>
          <cell r="F49"/>
          <cell r="G49"/>
          <cell r="H49"/>
          <cell r="I49"/>
          <cell r="J49"/>
          <cell r="K49"/>
          <cell r="L49"/>
          <cell r="M49"/>
          <cell r="N49"/>
          <cell r="O49"/>
          <cell r="P49"/>
        </row>
        <row r="50">
          <cell r="B50" t="str">
            <v>Proportion urea or ammonium sulphate in the fertiliser</v>
          </cell>
        </row>
        <row r="54">
          <cell r="C54">
            <v>2</v>
          </cell>
        </row>
      </sheetData>
      <sheetData sheetId="15">
        <row r="24">
          <cell r="N24">
            <v>26</v>
          </cell>
        </row>
        <row r="38">
          <cell r="E38">
            <v>2.2000853789918331</v>
          </cell>
          <cell r="I38">
            <v>15.348320843325162</v>
          </cell>
          <cell r="O38">
            <v>1</v>
          </cell>
          <cell r="Q38">
            <v>0</v>
          </cell>
          <cell r="U38">
            <v>15.014600530788284</v>
          </cell>
          <cell r="AA38">
            <v>1</v>
          </cell>
        </row>
        <row r="282">
          <cell r="I282">
            <v>0</v>
          </cell>
        </row>
      </sheetData>
      <sheetData sheetId="16">
        <row r="12">
          <cell r="AA12">
            <v>28</v>
          </cell>
        </row>
        <row r="20">
          <cell r="E20">
            <v>8.5</v>
          </cell>
        </row>
        <row r="25">
          <cell r="AD25" t="str">
            <v>Soil N supply (kg ha-1)</v>
          </cell>
        </row>
      </sheetData>
      <sheetData sheetId="17">
        <row r="11">
          <cell r="H11">
            <v>7</v>
          </cell>
        </row>
        <row r="19">
          <cell r="G19" t="str">
            <v>(kg ha-1)</v>
          </cell>
          <cell r="I19"/>
        </row>
      </sheetData>
      <sheetData sheetId="18">
        <row r="10">
          <cell r="G10">
            <v>7</v>
          </cell>
        </row>
        <row r="15">
          <cell r="J15" t="str">
            <v>Leached nitrate-N (kg ha-1)</v>
          </cell>
        </row>
      </sheetData>
      <sheetData sheetId="19">
        <row r="11">
          <cell r="G11">
            <v>14</v>
          </cell>
        </row>
        <row r="17">
          <cell r="N17" t="str">
            <v>Denitrified N  (kg ha-1 month-1)</v>
          </cell>
        </row>
      </sheetData>
      <sheetData sheetId="20">
        <row r="11">
          <cell r="G11">
            <v>6</v>
          </cell>
        </row>
        <row r="16">
          <cell r="I16" t="str">
            <v>Volatilised ammonium-N (kg ha-1)</v>
          </cell>
        </row>
      </sheetData>
      <sheetData sheetId="21"/>
      <sheetData sheetId="22">
        <row r="8">
          <cell r="I8">
            <v>14</v>
          </cell>
        </row>
        <row r="21">
          <cell r="E21">
            <v>98.285448955100676</v>
          </cell>
          <cell r="H21">
            <v>84.290032961307801</v>
          </cell>
          <cell r="I21">
            <v>339.14614023344814</v>
          </cell>
          <cell r="J21">
            <v>221.76598180222868</v>
          </cell>
          <cell r="M21">
            <v>221.76598180222868</v>
          </cell>
          <cell r="N21">
            <v>98.285448955100676</v>
          </cell>
          <cell r="O21">
            <v>42.241139390900699</v>
          </cell>
          <cell r="P21">
            <v>0</v>
          </cell>
        </row>
      </sheetData>
      <sheetData sheetId="23">
        <row r="14">
          <cell r="F14">
            <v>6</v>
          </cell>
        </row>
        <row r="20">
          <cell r="J20" t="str">
            <v>Production compared to steady state (%)</v>
          </cell>
        </row>
        <row r="28">
          <cell r="D28">
            <v>8</v>
          </cell>
        </row>
        <row r="31">
          <cell r="D31">
            <v>11</v>
          </cell>
        </row>
        <row r="32">
          <cell r="D32">
            <v>12</v>
          </cell>
        </row>
        <row r="35">
          <cell r="D35">
            <v>15</v>
          </cell>
        </row>
        <row r="36">
          <cell r="D36">
            <v>16</v>
          </cell>
        </row>
        <row r="53">
          <cell r="D53" t="str">
            <v>Month</v>
          </cell>
        </row>
        <row r="54">
          <cell r="E54" t="str">
            <v>Crop production</v>
          </cell>
        </row>
      </sheetData>
      <sheetData sheetId="24">
        <row r="11">
          <cell r="D11">
            <v>3</v>
          </cell>
          <cell r="F11">
            <v>4</v>
          </cell>
        </row>
        <row r="17">
          <cell r="G17">
            <v>4.7500284663576391</v>
          </cell>
        </row>
        <row r="18">
          <cell r="G18">
            <v>4.7500284663576391</v>
          </cell>
        </row>
        <row r="19">
          <cell r="G19">
            <v>1</v>
          </cell>
        </row>
      </sheetData>
      <sheetData sheetId="25">
        <row r="13">
          <cell r="H13">
            <v>9</v>
          </cell>
        </row>
        <row r="17">
          <cell r="J17" t="str">
            <v>Monthly NPP of C according to growing degree days and water stress (t ha-1)</v>
          </cell>
          <cell r="K17" t="str">
            <v>Prod. compared to steady state (%)</v>
          </cell>
        </row>
        <row r="260">
          <cell r="H260" t="str">
            <v>NPP (steady state) (t ha-1)</v>
          </cell>
          <cell r="I260" t="str">
            <v>NPP (non steady state)   (t ha-1)</v>
          </cell>
          <cell r="J260" t="str">
            <v>Production compared to typical (%)</v>
          </cell>
        </row>
      </sheetData>
      <sheetData sheetId="26">
        <row r="13">
          <cell r="M13">
            <v>12</v>
          </cell>
        </row>
        <row r="17">
          <cell r="G17" t="str">
            <v>Land use</v>
          </cell>
          <cell r="K17" t="str">
            <v>Plant available N            (kg ha-1)</v>
          </cell>
          <cell r="L17" t="str">
            <v>Fert. N supply (kg ha-1)</v>
          </cell>
          <cell r="N17" t="str">
            <v>Yield scaled wrt optimum</v>
          </cell>
          <cell r="Q17" t="str">
            <v>Prod. compared to steady state (%)</v>
          </cell>
        </row>
        <row r="260">
          <cell r="H260" t="str">
            <v>NPP (steady state) (t ha-1)</v>
          </cell>
          <cell r="I260" t="str">
            <v>NPP (non-steady-state) (t ha-1)</v>
          </cell>
          <cell r="J260" t="str">
            <v>Production compared to typical (%)</v>
          </cell>
        </row>
        <row r="296">
          <cell r="D296"/>
        </row>
      </sheetData>
      <sheetData sheetId="27">
        <row r="23">
          <cell r="C23" t="str">
            <v>Dairy cattle</v>
          </cell>
          <cell r="D23" t="str">
            <v>Beef cattle</v>
          </cell>
          <cell r="E23" t="str">
            <v>Goats / sheep for milk</v>
          </cell>
          <cell r="F23" t="str">
            <v>Goats / sheep for meat</v>
          </cell>
          <cell r="G23" t="str">
            <v>Pigs</v>
          </cell>
          <cell r="H23" t="str">
            <v>Poultry</v>
          </cell>
          <cell r="I23"/>
          <cell r="J23"/>
          <cell r="K23"/>
          <cell r="L23"/>
          <cell r="M23"/>
          <cell r="N23"/>
          <cell r="O23"/>
          <cell r="P23"/>
          <cell r="Q23"/>
          <cell r="R23"/>
          <cell r="S23"/>
          <cell r="T23"/>
          <cell r="U23"/>
          <cell r="V23"/>
          <cell r="W23"/>
          <cell r="X23"/>
          <cell r="Y23"/>
          <cell r="Z23"/>
          <cell r="AA23"/>
        </row>
        <row r="28">
          <cell r="B28" t="str">
            <v>Manure production per head (kg y-1)</v>
          </cell>
          <cell r="C28">
            <v>1134.0672328549574</v>
          </cell>
          <cell r="D28">
            <v>491.57085635702424</v>
          </cell>
          <cell r="E28">
            <v>150.4646591710208</v>
          </cell>
          <cell r="F28">
            <v>0</v>
          </cell>
          <cell r="G28">
            <v>0</v>
          </cell>
          <cell r="H28" t="e">
            <v>#N/A</v>
          </cell>
          <cell r="I28"/>
          <cell r="J28"/>
          <cell r="K28"/>
          <cell r="L28"/>
          <cell r="M28"/>
          <cell r="N28"/>
          <cell r="O28"/>
          <cell r="P28"/>
          <cell r="Q28"/>
          <cell r="R28"/>
          <cell r="S28"/>
          <cell r="T28"/>
          <cell r="U28"/>
          <cell r="V28"/>
          <cell r="W28"/>
          <cell r="X28"/>
          <cell r="Y28"/>
          <cell r="Z28"/>
          <cell r="AA28"/>
        </row>
        <row r="29">
          <cell r="C29">
            <v>32.40975988875212</v>
          </cell>
          <cell r="D29">
            <v>38.100183030223356</v>
          </cell>
          <cell r="E29">
            <v>3.9756529075733384</v>
          </cell>
          <cell r="F29">
            <v>0</v>
          </cell>
          <cell r="G29">
            <v>0</v>
          </cell>
          <cell r="H29" t="e">
            <v>#N/A</v>
          </cell>
          <cell r="I29"/>
          <cell r="J29"/>
          <cell r="K29"/>
          <cell r="L29"/>
          <cell r="M29"/>
          <cell r="N29"/>
          <cell r="O29"/>
          <cell r="P29"/>
          <cell r="Q29"/>
          <cell r="R29"/>
          <cell r="S29"/>
          <cell r="T29"/>
          <cell r="U29"/>
          <cell r="V29"/>
          <cell r="W29"/>
          <cell r="X29"/>
          <cell r="Y29"/>
          <cell r="Z29"/>
          <cell r="AA29"/>
        </row>
        <row r="30">
          <cell r="B30" t="str">
            <v>Total milk / egg production (kg y-1)</v>
          </cell>
        </row>
        <row r="31">
          <cell r="B31" t="str">
            <v>Total meat production (kg y-1)</v>
          </cell>
        </row>
        <row r="32">
          <cell r="B32" t="str">
            <v>Total manure production (kg y-1)</v>
          </cell>
        </row>
        <row r="33">
          <cell r="B33" t="str">
            <v>Total N excreted (kg y-1)</v>
          </cell>
        </row>
      </sheetData>
      <sheetData sheetId="28">
        <row r="15">
          <cell r="B15" t="str">
            <v>Beef cattle</v>
          </cell>
          <cell r="C15" t="str">
            <v>Beef cattle and Dairy followers</v>
          </cell>
          <cell r="D15" t="str">
            <v>Central Africa</v>
          </cell>
          <cell r="E15" t="str">
            <v>ANY</v>
          </cell>
          <cell r="F15"/>
          <cell r="G15">
            <v>22.670719083879817</v>
          </cell>
          <cell r="H15">
            <v>2176.2875409945073</v>
          </cell>
          <cell r="I15">
            <v>512.56726463405209</v>
          </cell>
          <cell r="J15">
            <v>81.891203560296262</v>
          </cell>
          <cell r="K15">
            <v>13.062189007291025</v>
          </cell>
          <cell r="L15">
            <v>1148.0370077032044</v>
          </cell>
          <cell r="M15">
            <v>51.368718267774774</v>
          </cell>
          <cell r="N15">
            <v>4882885.3544429205</v>
          </cell>
          <cell r="O15">
            <v>5097346.8000000017</v>
          </cell>
        </row>
        <row r="16">
          <cell r="B16" t="str">
            <v>Dairy cattle</v>
          </cell>
          <cell r="C16" t="str">
            <v>Dairy cattle</v>
          </cell>
          <cell r="D16" t="str">
            <v>Central Africa</v>
          </cell>
          <cell r="E16" t="str">
            <v>ANY</v>
          </cell>
          <cell r="F16">
            <v>478.46441947565484</v>
          </cell>
          <cell r="G16">
            <v>26.872849210177833</v>
          </cell>
          <cell r="H16">
            <v>1585.8871945176897</v>
          </cell>
          <cell r="I16">
            <v>596.33605787387</v>
          </cell>
          <cell r="J16">
            <v>377.43568519922451</v>
          </cell>
          <cell r="K16">
            <v>87.972463106403438</v>
          </cell>
          <cell r="L16">
            <v>1150.6007164584273</v>
          </cell>
          <cell r="M16">
            <v>34.786285992657824</v>
          </cell>
          <cell r="N16">
            <v>597606.44555707625</v>
          </cell>
          <cell r="O16">
            <v>383144.99999999959</v>
          </cell>
        </row>
        <row r="17">
          <cell r="B17" t="str">
            <v>Goats / sheep for milk</v>
          </cell>
          <cell r="C17" t="str">
            <v>Small ruminants dairy</v>
          </cell>
          <cell r="D17" t="str">
            <v>Central Africa</v>
          </cell>
          <cell r="E17" t="str">
            <v>ANY</v>
          </cell>
          <cell r="F17">
            <v>35.034017204346512</v>
          </cell>
          <cell r="G17">
            <v>4.9340931224266775</v>
          </cell>
          <cell r="H17">
            <v>246.64048076505537</v>
          </cell>
          <cell r="I17">
            <v>18.00400841986075</v>
          </cell>
          <cell r="J17">
            <v>25.150011016359134</v>
          </cell>
          <cell r="K17"/>
          <cell r="L17">
            <v>134.05365161547635</v>
          </cell>
          <cell r="M17">
            <v>4.8505185496366288</v>
          </cell>
          <cell r="N17">
            <v>51035.939999999988</v>
          </cell>
          <cell r="O17">
            <v>28353.300000000017</v>
          </cell>
        </row>
        <row r="18">
          <cell r="B18" t="str">
            <v>Goats / sheep for meat</v>
          </cell>
          <cell r="C18" t="str">
            <v>Small ruminants for meat</v>
          </cell>
          <cell r="D18" t="str">
            <v>Central Africa</v>
          </cell>
          <cell r="E18" t="str">
            <v>ANY</v>
          </cell>
          <cell r="F18"/>
          <cell r="G18">
            <v>4.3361016612884535</v>
          </cell>
          <cell r="H18">
            <v>310.45640848218562</v>
          </cell>
          <cell r="I18">
            <v>23.20244173510714</v>
          </cell>
          <cell r="J18">
            <v>7.5731254544051581</v>
          </cell>
          <cell r="K18">
            <v>52.003832187042796</v>
          </cell>
          <cell r="L18">
            <v>159.89061163280718</v>
          </cell>
          <cell r="M18">
            <v>8.3547332777158285</v>
          </cell>
          <cell r="N18">
            <v>190000.66000000009</v>
          </cell>
          <cell r="O18">
            <v>212683.30000000013</v>
          </cell>
        </row>
        <row r="19">
          <cell r="B19" t="str">
            <v>Beef cattle</v>
          </cell>
          <cell r="C19" t="str">
            <v>Beef cattle and Dairy followers</v>
          </cell>
          <cell r="D19" t="str">
            <v>Central Africa</v>
          </cell>
          <cell r="E19" t="str">
            <v>LGA</v>
          </cell>
          <cell r="F19"/>
          <cell r="G19">
            <v>17.082710942083917</v>
          </cell>
          <cell r="H19">
            <v>2875.6948280082947</v>
          </cell>
          <cell r="I19"/>
          <cell r="J19"/>
          <cell r="K19"/>
          <cell r="L19">
            <v>1245.5514350457229</v>
          </cell>
          <cell r="M19">
            <v>45.067760290175656</v>
          </cell>
          <cell r="N19">
            <v>1091118.4320122437</v>
          </cell>
          <cell r="O19">
            <v>1155108.7333968827</v>
          </cell>
        </row>
        <row r="20">
          <cell r="B20" t="str">
            <v>Dairy cattle</v>
          </cell>
          <cell r="C20" t="str">
            <v>Dairy cattle</v>
          </cell>
          <cell r="D20" t="str">
            <v>Central Africa</v>
          </cell>
          <cell r="E20" t="str">
            <v>LGA</v>
          </cell>
          <cell r="F20">
            <v>241.18214554377087</v>
          </cell>
          <cell r="G20">
            <v>22.544395043660444</v>
          </cell>
          <cell r="H20">
            <v>2305.3464233094683</v>
          </cell>
          <cell r="I20"/>
          <cell r="J20"/>
          <cell r="K20"/>
          <cell r="L20">
            <v>1016.8949160521919</v>
          </cell>
          <cell r="M20">
            <v>30.721334179109174</v>
          </cell>
          <cell r="N20">
            <v>184292.06798775689</v>
          </cell>
          <cell r="O20">
            <v>120301.76660311886</v>
          </cell>
        </row>
        <row r="21">
          <cell r="B21" t="str">
            <v>Goats / sheep for milk</v>
          </cell>
          <cell r="C21" t="str">
            <v>Small ruminants dairy</v>
          </cell>
          <cell r="D21" t="str">
            <v>Central Africa</v>
          </cell>
          <cell r="E21" t="str">
            <v>LGA</v>
          </cell>
          <cell r="F21">
            <v>28.769429547536575</v>
          </cell>
          <cell r="G21">
            <v>5.529330749736463</v>
          </cell>
          <cell r="H21">
            <v>288.05525638156831</v>
          </cell>
          <cell r="I21"/>
          <cell r="J21"/>
          <cell r="K21"/>
          <cell r="L21">
            <v>137.43176655352096</v>
          </cell>
          <cell r="M21">
            <v>3.6216612991753561</v>
          </cell>
          <cell r="N21">
            <v>13306.427378604845</v>
          </cell>
          <cell r="O21">
            <v>7392.4596547804686</v>
          </cell>
        </row>
        <row r="22">
          <cell r="B22" t="str">
            <v>Goats / sheep for meat</v>
          </cell>
          <cell r="C22" t="str">
            <v>Small ruminants for meat</v>
          </cell>
          <cell r="D22" t="str">
            <v>Central Africa</v>
          </cell>
          <cell r="E22" t="str">
            <v>LGA</v>
          </cell>
          <cell r="F22"/>
          <cell r="G22">
            <v>4.6524960569751777</v>
          </cell>
          <cell r="H22">
            <v>360.58780991349931</v>
          </cell>
          <cell r="I22"/>
          <cell r="J22"/>
          <cell r="K22">
            <v>48.104030137873337</v>
          </cell>
          <cell r="L22">
            <v>163.3703228633446</v>
          </cell>
          <cell r="M22">
            <v>10.380424012833474</v>
          </cell>
          <cell r="N22">
            <v>38554.672621395148</v>
          </cell>
          <cell r="O22">
            <v>44468.64034521953</v>
          </cell>
        </row>
        <row r="23">
          <cell r="B23" t="str">
            <v>Beef cattle</v>
          </cell>
          <cell r="C23" t="str">
            <v>Beef cattle and Dairy followers</v>
          </cell>
          <cell r="D23" t="str">
            <v>Central Africa</v>
          </cell>
          <cell r="E23" t="str">
            <v>LGH</v>
          </cell>
          <cell r="F23"/>
          <cell r="G23">
            <v>17.082463976694278</v>
          </cell>
          <cell r="H23">
            <v>2875.6948280082979</v>
          </cell>
          <cell r="I23"/>
          <cell r="J23"/>
          <cell r="K23"/>
          <cell r="L23">
            <v>1245.5514350457213</v>
          </cell>
          <cell r="M23">
            <v>45.051101915787392</v>
          </cell>
          <cell r="N23">
            <v>1016805.84152782</v>
          </cell>
          <cell r="O23">
            <v>1057744.7049166937</v>
          </cell>
        </row>
        <row r="24">
          <cell r="B24" t="str">
            <v>Dairy cattle</v>
          </cell>
          <cell r="C24" t="str">
            <v>Dairy cattle</v>
          </cell>
          <cell r="D24" t="str">
            <v>Central Africa</v>
          </cell>
          <cell r="E24" t="str">
            <v>LGH</v>
          </cell>
          <cell r="F24">
            <v>530.56254336281063</v>
          </cell>
          <cell r="G24">
            <v>35.357458811806211</v>
          </cell>
          <cell r="H24">
            <v>2779.9597610780515</v>
          </cell>
          <cell r="I24"/>
          <cell r="J24"/>
          <cell r="K24"/>
          <cell r="L24">
            <v>1203.3959798427122</v>
          </cell>
          <cell r="M24">
            <v>39.865604530878826</v>
          </cell>
          <cell r="N24">
            <v>102347.15847218072</v>
          </cell>
          <cell r="O24">
            <v>61408.295083308643</v>
          </cell>
        </row>
        <row r="25">
          <cell r="B25" t="str">
            <v>Goats / sheep for milk</v>
          </cell>
          <cell r="C25" t="str">
            <v>Small ruminants dairy</v>
          </cell>
          <cell r="D25" t="str">
            <v>Central Africa</v>
          </cell>
          <cell r="E25" t="str">
            <v>LGH</v>
          </cell>
          <cell r="F25">
            <v>28.769429547536578</v>
          </cell>
          <cell r="G25">
            <v>5.4193440621286868</v>
          </cell>
          <cell r="H25">
            <v>288.05525638156826</v>
          </cell>
          <cell r="I25"/>
          <cell r="J25"/>
          <cell r="K25"/>
          <cell r="L25">
            <v>137.43176655352107</v>
          </cell>
          <cell r="M25">
            <v>3.6281021196016709</v>
          </cell>
          <cell r="N25">
            <v>7161.4137983031615</v>
          </cell>
          <cell r="O25">
            <v>3978.563221279529</v>
          </cell>
        </row>
        <row r="26">
          <cell r="B26" t="str">
            <v>Goats / sheep for meat</v>
          </cell>
          <cell r="C26" t="str">
            <v>Small ruminants for meat</v>
          </cell>
          <cell r="D26" t="str">
            <v>Central Africa</v>
          </cell>
          <cell r="E26" t="str">
            <v>LGH</v>
          </cell>
          <cell r="F26"/>
          <cell r="G26">
            <v>4.9303171270924819</v>
          </cell>
          <cell r="H26">
            <v>365.78304516838892</v>
          </cell>
          <cell r="I26"/>
          <cell r="J26"/>
          <cell r="K26">
            <v>48.104030137873302</v>
          </cell>
          <cell r="L26">
            <v>168.39424098484309</v>
          </cell>
          <cell r="M26">
            <v>8.147230319903306</v>
          </cell>
          <cell r="N26">
            <v>30210.486201696858</v>
          </cell>
          <cell r="O26">
            <v>33393.336778720506</v>
          </cell>
        </row>
        <row r="27">
          <cell r="B27" t="str">
            <v>Beef cattle</v>
          </cell>
          <cell r="C27" t="str">
            <v>Beef cattle and Dairy followers</v>
          </cell>
          <cell r="D27" t="str">
            <v>Central Africa</v>
          </cell>
          <cell r="E27" t="str">
            <v>LGT</v>
          </cell>
          <cell r="F27"/>
          <cell r="G27">
            <v>54.904324556661805</v>
          </cell>
          <cell r="H27">
            <v>3138.4492704218687</v>
          </cell>
          <cell r="I27"/>
          <cell r="J27"/>
          <cell r="K27"/>
          <cell r="L27">
            <v>1296.7334108507875</v>
          </cell>
          <cell r="M27">
            <v>57.659130504039446</v>
          </cell>
          <cell r="N27">
            <v>28101.618326146585</v>
          </cell>
          <cell r="O27">
            <v>29085.177255106912</v>
          </cell>
        </row>
        <row r="28">
          <cell r="B28" t="str">
            <v>Dairy cattle</v>
          </cell>
          <cell r="C28" t="str">
            <v>Dairy cattle</v>
          </cell>
          <cell r="D28" t="str">
            <v>Central Africa</v>
          </cell>
          <cell r="E28" t="str">
            <v>LGT</v>
          </cell>
          <cell r="F28">
            <v>1611.5395835008208</v>
          </cell>
          <cell r="G28">
            <v>39.710766839386423</v>
          </cell>
          <cell r="H28">
            <v>3021.7525403795617</v>
          </cell>
          <cell r="I28"/>
          <cell r="J28"/>
          <cell r="K28"/>
          <cell r="L28">
            <v>1131.5306410843307</v>
          </cell>
          <cell r="M28">
            <v>67.299922509994843</v>
          </cell>
          <cell r="N28">
            <v>2329.481673853415</v>
          </cell>
          <cell r="O28">
            <v>1345.9227448930842</v>
          </cell>
        </row>
        <row r="29">
          <cell r="B29" t="str">
            <v>Goats / sheep for milk</v>
          </cell>
          <cell r="C29" t="str">
            <v>Small ruminants dairy</v>
          </cell>
          <cell r="D29" t="str">
            <v>Central Africa</v>
          </cell>
          <cell r="E29" t="str">
            <v>LGT</v>
          </cell>
          <cell r="F29">
            <v>55.617526366063657</v>
          </cell>
          <cell r="G29">
            <v>5.4193440621286832</v>
          </cell>
          <cell r="H29">
            <v>273.89680381733456</v>
          </cell>
          <cell r="I29"/>
          <cell r="J29"/>
          <cell r="K29"/>
          <cell r="L29">
            <v>117.67444401662449</v>
          </cell>
          <cell r="M29">
            <v>6.302854003828422</v>
          </cell>
          <cell r="N29">
            <v>207.54169984176738</v>
          </cell>
          <cell r="O29">
            <v>115.30094435653743</v>
          </cell>
        </row>
        <row r="30">
          <cell r="B30" t="str">
            <v>Goats / sheep for meat</v>
          </cell>
          <cell r="C30" t="str">
            <v>Small ruminants for meat</v>
          </cell>
          <cell r="D30" t="str">
            <v>Central Africa</v>
          </cell>
          <cell r="E30" t="str">
            <v>LGT</v>
          </cell>
          <cell r="F30"/>
          <cell r="G30">
            <v>4.9303778493405703</v>
          </cell>
          <cell r="H30">
            <v>365.78304516838898</v>
          </cell>
          <cell r="I30"/>
          <cell r="J30"/>
          <cell r="K30">
            <v>48.10403013787338</v>
          </cell>
          <cell r="L30">
            <v>168.39424098484304</v>
          </cell>
          <cell r="M30">
            <v>8.1726330274237373</v>
          </cell>
          <cell r="N30">
            <v>410.9583001582327</v>
          </cell>
          <cell r="O30">
            <v>503.19905564346254</v>
          </cell>
        </row>
        <row r="31">
          <cell r="B31" t="str">
            <v>Beef cattle</v>
          </cell>
          <cell r="C31" t="str">
            <v>Beef cattle and Dairy followers</v>
          </cell>
          <cell r="D31" t="str">
            <v>Central Africa</v>
          </cell>
          <cell r="E31" t="str">
            <v>MRA</v>
          </cell>
          <cell r="F31"/>
          <cell r="G31">
            <v>27.744043130758595</v>
          </cell>
          <cell r="H31">
            <v>780.99087080127526</v>
          </cell>
          <cell r="I31">
            <v>1478.1415527316121</v>
          </cell>
          <cell r="J31">
            <v>295.6283105463225</v>
          </cell>
          <cell r="K31"/>
          <cell r="L31">
            <v>941.97992587428291</v>
          </cell>
          <cell r="M31">
            <v>64.866312638596312</v>
          </cell>
          <cell r="N31">
            <v>1351225.2506364149</v>
          </cell>
          <cell r="O31">
            <v>1412002.3337576084</v>
          </cell>
        </row>
        <row r="32">
          <cell r="B32" t="str">
            <v>Dairy cattle</v>
          </cell>
          <cell r="C32" t="str">
            <v>Dairy cattle</v>
          </cell>
          <cell r="D32" t="str">
            <v>Central Africa</v>
          </cell>
          <cell r="E32" t="str">
            <v>MRA</v>
          </cell>
          <cell r="F32">
            <v>320.16046981661259</v>
          </cell>
          <cell r="G32">
            <v>22.482369633051398</v>
          </cell>
          <cell r="H32"/>
          <cell r="I32">
            <v>1714.4371021141326</v>
          </cell>
          <cell r="J32">
            <v>857.21855105706629</v>
          </cell>
          <cell r="K32">
            <v>228.59161361521777</v>
          </cell>
          <cell r="L32">
            <v>1277.1758968427957</v>
          </cell>
          <cell r="M32">
            <v>29.517448315785952</v>
          </cell>
          <cell r="N32">
            <v>182331.24936358578</v>
          </cell>
          <cell r="O32">
            <v>121554.16624239051</v>
          </cell>
        </row>
        <row r="33">
          <cell r="B33" t="str">
            <v>Goats / sheep for milk</v>
          </cell>
          <cell r="C33" t="str">
            <v>Small ruminants dairy</v>
          </cell>
          <cell r="D33" t="str">
            <v>Central Africa</v>
          </cell>
          <cell r="E33" t="str">
            <v>MRA</v>
          </cell>
          <cell r="F33">
            <v>24.598115070081764</v>
          </cell>
          <cell r="G33">
            <v>4.7794215160470648</v>
          </cell>
          <cell r="H33">
            <v>206.87499847251098</v>
          </cell>
          <cell r="I33">
            <v>76.948111762139064</v>
          </cell>
          <cell r="J33"/>
          <cell r="K33"/>
          <cell r="L33">
            <v>130.65500474381892</v>
          </cell>
          <cell r="M33">
            <v>4.9882859003195223</v>
          </cell>
          <cell r="N33">
            <v>11941.183122411752</v>
          </cell>
          <cell r="O33">
            <v>6633.9906235620974</v>
          </cell>
        </row>
        <row r="34">
          <cell r="B34" t="str">
            <v>Goats / sheep for meat</v>
          </cell>
          <cell r="C34" t="str">
            <v>Small ruminants for meat</v>
          </cell>
          <cell r="D34" t="str">
            <v>Central Africa</v>
          </cell>
          <cell r="E34" t="str">
            <v>MRA</v>
          </cell>
          <cell r="F34"/>
          <cell r="G34">
            <v>4.0494901999571287</v>
          </cell>
          <cell r="H34">
            <v>172.50105207441405</v>
          </cell>
          <cell r="I34">
            <v>96.208060275746817</v>
          </cell>
          <cell r="J34">
            <v>48.104030137873409</v>
          </cell>
          <cell r="K34">
            <v>48.104030137873409</v>
          </cell>
          <cell r="L34">
            <v>140.25895103642554</v>
          </cell>
          <cell r="M34">
            <v>9.7577733897975296</v>
          </cell>
          <cell r="N34">
            <v>28176.016877588256</v>
          </cell>
          <cell r="O34">
            <v>33483.209376437895</v>
          </cell>
        </row>
        <row r="35">
          <cell r="B35" t="str">
            <v>Beef cattle</v>
          </cell>
          <cell r="C35" t="str">
            <v>Beef cattle and Dairy followers</v>
          </cell>
          <cell r="D35" t="str">
            <v>Central Africa</v>
          </cell>
          <cell r="E35" t="str">
            <v>MRH</v>
          </cell>
          <cell r="F35"/>
          <cell r="G35">
            <v>45.727179277982486</v>
          </cell>
          <cell r="H35">
            <v>802.33523482272324</v>
          </cell>
          <cell r="I35">
            <v>1773.7698632779391</v>
          </cell>
          <cell r="J35">
            <v>0</v>
          </cell>
          <cell r="K35">
            <v>177.37698632779365</v>
          </cell>
          <cell r="L35">
            <v>1022.6179654671425</v>
          </cell>
          <cell r="M35">
            <v>55.079494997323017</v>
          </cell>
          <cell r="N35">
            <v>211190.10801900108</v>
          </cell>
          <cell r="O35">
            <v>217256.19697177998</v>
          </cell>
        </row>
        <row r="36">
          <cell r="B36" t="str">
            <v>Dairy cattle</v>
          </cell>
          <cell r="C36" t="str">
            <v>Dairy cattle</v>
          </cell>
          <cell r="D36" t="str">
            <v>Central Africa</v>
          </cell>
          <cell r="E36" t="str">
            <v>MRH</v>
          </cell>
          <cell r="F36">
            <v>980.23792077851351</v>
          </cell>
          <cell r="G36">
            <v>33.937435201384318</v>
          </cell>
          <cell r="H36">
            <v>789.32684181334457</v>
          </cell>
          <cell r="I36">
            <v>1428.6975850951142</v>
          </cell>
          <cell r="J36">
            <v>0</v>
          </cell>
          <cell r="K36">
            <v>285.73951701902172</v>
          </cell>
          <cell r="L36">
            <v>874.72709500317853</v>
          </cell>
          <cell r="M36">
            <v>56.796017733333265</v>
          </cell>
          <cell r="N36">
            <v>15963.391980999035</v>
          </cell>
          <cell r="O36">
            <v>9897.3030282193704</v>
          </cell>
        </row>
        <row r="37">
          <cell r="B37" t="str">
            <v>Goats / sheep for milk</v>
          </cell>
          <cell r="C37" t="str">
            <v>Small ruminants dairy</v>
          </cell>
          <cell r="D37" t="str">
            <v>Central Africa</v>
          </cell>
          <cell r="E37" t="str">
            <v>MRH</v>
          </cell>
          <cell r="F37">
            <v>29.072797873169634</v>
          </cell>
          <cell r="G37">
            <v>6.989154057985143</v>
          </cell>
          <cell r="H37">
            <v>262.08526866184621</v>
          </cell>
          <cell r="I37"/>
          <cell r="J37">
            <v>38.47405588106961</v>
          </cell>
          <cell r="K37"/>
          <cell r="L37">
            <v>145.0459622578876</v>
          </cell>
          <cell r="M37">
            <v>3.8864606851024543</v>
          </cell>
          <cell r="N37">
            <v>2351.8440602291839</v>
          </cell>
          <cell r="O37">
            <v>1306.5800334606588</v>
          </cell>
        </row>
        <row r="38">
          <cell r="B38" t="str">
            <v>Goats / sheep for meat</v>
          </cell>
          <cell r="C38" t="str">
            <v>Small ruminants for meat</v>
          </cell>
          <cell r="D38" t="str">
            <v>Central Africa</v>
          </cell>
          <cell r="E38" t="str">
            <v>MRH</v>
          </cell>
          <cell r="F38"/>
          <cell r="G38">
            <v>6.3585500307916201</v>
          </cell>
          <cell r="H38">
            <v>210.45513185319584</v>
          </cell>
          <cell r="I38">
            <v>96.20806027574686</v>
          </cell>
          <cell r="J38"/>
          <cell r="K38">
            <v>96.20806027574686</v>
          </cell>
          <cell r="L38">
            <v>145.83822169056108</v>
          </cell>
          <cell r="M38">
            <v>9.2341289770273498</v>
          </cell>
          <cell r="N38">
            <v>15062.555939770804</v>
          </cell>
          <cell r="O38">
            <v>16107.819966539339</v>
          </cell>
        </row>
        <row r="39">
          <cell r="B39" t="str">
            <v>Beef cattle</v>
          </cell>
          <cell r="C39" t="str">
            <v>Beef cattle and Dairy followers</v>
          </cell>
          <cell r="D39" t="str">
            <v>Central Africa</v>
          </cell>
          <cell r="E39" t="str">
            <v>MRT</v>
          </cell>
          <cell r="F39"/>
          <cell r="G39">
            <v>79.944629264932288</v>
          </cell>
          <cell r="H39">
            <v>1140.8296503982588</v>
          </cell>
          <cell r="I39">
            <v>1478.1415527316133</v>
          </cell>
          <cell r="J39">
            <v>0</v>
          </cell>
          <cell r="K39">
            <v>295.62831054632261</v>
          </cell>
          <cell r="L39">
            <v>1019.177093436192</v>
          </cell>
          <cell r="M39">
            <v>62.57851376151838</v>
          </cell>
          <cell r="N39">
            <v>92116.809432476817</v>
          </cell>
          <cell r="O39">
            <v>94870.000121398058</v>
          </cell>
        </row>
        <row r="40">
          <cell r="B40" t="str">
            <v>Dairy cattle</v>
          </cell>
          <cell r="C40" t="str">
            <v>Dairy cattle</v>
          </cell>
          <cell r="D40" t="str">
            <v>Central Africa</v>
          </cell>
          <cell r="E40" t="str">
            <v>MRT</v>
          </cell>
          <cell r="F40">
            <v>2607.8594953850416</v>
          </cell>
          <cell r="G40">
            <v>38.146184328239066</v>
          </cell>
          <cell r="H40"/>
          <cell r="I40">
            <v>1428.6975850951105</v>
          </cell>
          <cell r="J40">
            <v>857.21855105706629</v>
          </cell>
          <cell r="K40">
            <v>742.92274424945697</v>
          </cell>
          <cell r="L40">
            <v>902.46522101127846</v>
          </cell>
          <cell r="M40">
            <v>71.56838310099171</v>
          </cell>
          <cell r="N40">
            <v>6914.9905675232549</v>
          </cell>
          <cell r="O40">
            <v>4161.7998786019589</v>
          </cell>
        </row>
        <row r="41">
          <cell r="B41" t="str">
            <v>Goats / sheep for milk</v>
          </cell>
          <cell r="C41" t="str">
            <v>Small ruminants dairy</v>
          </cell>
          <cell r="D41" t="str">
            <v>Central Africa</v>
          </cell>
          <cell r="E41" t="str">
            <v>MRT</v>
          </cell>
          <cell r="F41">
            <v>64.440488503225581</v>
          </cell>
          <cell r="G41">
            <v>5.4993343803888841</v>
          </cell>
          <cell r="H41">
            <v>297.75071846359782</v>
          </cell>
          <cell r="I41"/>
          <cell r="J41">
            <v>0</v>
          </cell>
          <cell r="K41"/>
          <cell r="L41">
            <v>128.44188535896481</v>
          </cell>
          <cell r="M41">
            <v>6.1572612509010547</v>
          </cell>
          <cell r="N41">
            <v>562.67288678807938</v>
          </cell>
          <cell r="O41">
            <v>312.59604821559958</v>
          </cell>
        </row>
        <row r="42">
          <cell r="B42" t="str">
            <v>Goats / sheep for meat</v>
          </cell>
          <cell r="C42" t="str">
            <v>Small ruminants for meat</v>
          </cell>
          <cell r="D42" t="str">
            <v>Central Africa</v>
          </cell>
          <cell r="E42" t="str">
            <v>MRT</v>
          </cell>
          <cell r="F42"/>
          <cell r="G42">
            <v>5.0031509541278893</v>
          </cell>
          <cell r="H42">
            <v>239.94290232771252</v>
          </cell>
          <cell r="I42">
            <v>72.156045206810091</v>
          </cell>
          <cell r="J42"/>
          <cell r="K42">
            <v>72.156045206810091</v>
          </cell>
          <cell r="L42">
            <v>147.44684167219989</v>
          </cell>
          <cell r="M42">
            <v>8.502399935888084</v>
          </cell>
          <cell r="N42">
            <v>2018.8271132119203</v>
          </cell>
          <cell r="O42">
            <v>2268.9039517843999</v>
          </cell>
        </row>
        <row r="43">
          <cell r="B43" t="str">
            <v>Beef cattle</v>
          </cell>
          <cell r="C43" t="str">
            <v>Beef cattle and Dairy followers</v>
          </cell>
          <cell r="D43" t="str">
            <v>Central Africa</v>
          </cell>
          <cell r="E43" t="str">
            <v>Other</v>
          </cell>
          <cell r="F43"/>
          <cell r="G43">
            <v>17.061233038629656</v>
          </cell>
          <cell r="H43">
            <v>2875.6948280083029</v>
          </cell>
          <cell r="I43"/>
          <cell r="J43"/>
          <cell r="K43"/>
          <cell r="L43">
            <v>1245.5514350457236</v>
          </cell>
          <cell r="M43">
            <v>45.048027288770825</v>
          </cell>
          <cell r="N43">
            <v>1067296.4361691931</v>
          </cell>
          <cell r="O43">
            <v>1105395.5253699927</v>
          </cell>
        </row>
        <row r="44">
          <cell r="B44" t="str">
            <v>Dairy cattle</v>
          </cell>
          <cell r="C44" t="str">
            <v>Dairy cattle</v>
          </cell>
          <cell r="D44" t="str">
            <v>Central Africa</v>
          </cell>
          <cell r="E44" t="str">
            <v>Other</v>
          </cell>
          <cell r="F44">
            <v>931.89650537767739</v>
          </cell>
          <cell r="G44">
            <v>33.102017929191781</v>
          </cell>
          <cell r="H44">
            <v>2290.716560038104</v>
          </cell>
          <cell r="I44"/>
          <cell r="J44">
            <v>571.47903403804742</v>
          </cell>
          <cell r="K44"/>
          <cell r="L44">
            <v>1169.9257864839376</v>
          </cell>
          <cell r="M44">
            <v>41.03269100311342</v>
          </cell>
          <cell r="N44">
            <v>101162.46383080121</v>
          </cell>
          <cell r="O44">
            <v>63063.374630007092</v>
          </cell>
        </row>
        <row r="45">
          <cell r="B45" t="str">
            <v>Goats / sheep for milk</v>
          </cell>
          <cell r="C45" t="str">
            <v>Small ruminants dairy</v>
          </cell>
          <cell r="D45" t="str">
            <v>Central Africa</v>
          </cell>
          <cell r="E45" t="str">
            <v>Other</v>
          </cell>
          <cell r="F45">
            <v>50.902676971849608</v>
          </cell>
          <cell r="G45">
            <v>3.9795183334450486</v>
          </cell>
          <cell r="H45">
            <v>218.0324746780214</v>
          </cell>
          <cell r="I45"/>
          <cell r="J45">
            <v>76.948111762139177</v>
          </cell>
          <cell r="K45"/>
          <cell r="L45">
            <v>130.96725756578286</v>
          </cell>
          <cell r="M45">
            <v>6.4430162623381806</v>
          </cell>
          <cell r="N45">
            <v>15097.648725789486</v>
          </cell>
          <cell r="O45">
            <v>8387.5826254386157</v>
          </cell>
        </row>
        <row r="46">
          <cell r="B46" t="str">
            <v>Goats / sheep for meat</v>
          </cell>
          <cell r="C46" t="str">
            <v>Small ruminants for meat</v>
          </cell>
          <cell r="D46" t="str">
            <v>Central Africa</v>
          </cell>
          <cell r="E46" t="str">
            <v>Other</v>
          </cell>
          <cell r="F46"/>
          <cell r="G46">
            <v>3.620190990143374</v>
          </cell>
          <cell r="H46">
            <v>338.17133186924616</v>
          </cell>
          <cell r="I46"/>
          <cell r="J46"/>
          <cell r="K46">
            <v>48.104030137873202</v>
          </cell>
          <cell r="L46">
            <v>165.57757227340201</v>
          </cell>
          <cell r="M46">
            <v>6.6016418543290172</v>
          </cell>
          <cell r="N46">
            <v>74568.351274210596</v>
          </cell>
          <cell r="O46">
            <v>81278.417374561497</v>
          </cell>
        </row>
        <row r="47">
          <cell r="B47" t="str">
            <v>Beef cattle</v>
          </cell>
          <cell r="C47" t="str">
            <v>Beef cattle and Dairy followers</v>
          </cell>
          <cell r="D47" t="str">
            <v>Central Africa</v>
          </cell>
          <cell r="E47" t="str">
            <v>URBAN</v>
          </cell>
          <cell r="F47"/>
          <cell r="G47">
            <v>17.08271094208391</v>
          </cell>
          <cell r="H47">
            <v>2875.6948280082993</v>
          </cell>
          <cell r="I47"/>
          <cell r="J47"/>
          <cell r="K47"/>
          <cell r="L47">
            <v>1245.5514350457245</v>
          </cell>
          <cell r="M47">
            <v>45.045357207820238</v>
          </cell>
          <cell r="N47">
            <v>25030.858319624072</v>
          </cell>
          <cell r="O47">
            <v>25884.12821053985</v>
          </cell>
        </row>
        <row r="48">
          <cell r="B48" t="str">
            <v>Dairy cattle</v>
          </cell>
          <cell r="C48" t="str">
            <v>Dairy cattle</v>
          </cell>
          <cell r="D48" t="str">
            <v>Central Africa</v>
          </cell>
          <cell r="E48" t="str">
            <v>URBAN</v>
          </cell>
          <cell r="F48">
            <v>931.89650537767284</v>
          </cell>
          <cell r="G48">
            <v>31.423632732256081</v>
          </cell>
          <cell r="H48">
            <v>2290.7165600380958</v>
          </cell>
          <cell r="I48"/>
          <cell r="J48">
            <v>571.47903403804401</v>
          </cell>
          <cell r="K48"/>
          <cell r="L48">
            <v>1169.9257864839258</v>
          </cell>
          <cell r="M48">
            <v>41.130811983856916</v>
          </cell>
          <cell r="N48">
            <v>2265.6416803759371</v>
          </cell>
          <cell r="O48">
            <v>1412.3717894601602</v>
          </cell>
        </row>
        <row r="49">
          <cell r="B49" t="str">
            <v>Goats / sheep for milk</v>
          </cell>
          <cell r="C49" t="str">
            <v>Small ruminants dairy</v>
          </cell>
          <cell r="D49" t="str">
            <v>Central Africa</v>
          </cell>
          <cell r="E49" t="str">
            <v>URBAN</v>
          </cell>
          <cell r="F49">
            <v>50.902676971849594</v>
          </cell>
          <cell r="G49">
            <v>3.9795183334450446</v>
          </cell>
          <cell r="H49">
            <v>218.03247467802132</v>
          </cell>
          <cell r="I49"/>
          <cell r="J49">
            <v>76.94811176213922</v>
          </cell>
          <cell r="K49"/>
          <cell r="L49">
            <v>130.96725756578292</v>
          </cell>
          <cell r="M49">
            <v>6.443016262338169</v>
          </cell>
          <cell r="N49">
            <v>407.20832803171368</v>
          </cell>
          <cell r="O49">
            <v>226.22684890650771</v>
          </cell>
        </row>
        <row r="50">
          <cell r="B50" t="str">
            <v>Goats / sheep for meat</v>
          </cell>
          <cell r="C50" t="str">
            <v>Small ruminants for meat</v>
          </cell>
          <cell r="D50" t="str">
            <v>Central Africa</v>
          </cell>
          <cell r="E50" t="str">
            <v>URBAN</v>
          </cell>
          <cell r="F50"/>
          <cell r="G50">
            <v>3.5909068935490822</v>
          </cell>
          <cell r="H50">
            <v>338.1713318692498</v>
          </cell>
          <cell r="I50"/>
          <cell r="J50"/>
          <cell r="K50">
            <v>48.104030137873352</v>
          </cell>
          <cell r="L50">
            <v>165.57757227340301</v>
          </cell>
          <cell r="M50">
            <v>6.6180922797420836</v>
          </cell>
          <cell r="N50">
            <v>998.79167196828598</v>
          </cell>
          <cell r="O50">
            <v>1179.7731510934918</v>
          </cell>
        </row>
        <row r="51">
          <cell r="B51" t="str">
            <v>Beef cattle</v>
          </cell>
          <cell r="C51" t="str">
            <v>Beef cattle and Dairy followers</v>
          </cell>
          <cell r="D51" t="str">
            <v>Eastern Africa</v>
          </cell>
          <cell r="E51" t="str">
            <v>ANY</v>
          </cell>
          <cell r="F51"/>
          <cell r="G51">
            <v>15.499395694439883</v>
          </cell>
          <cell r="H51">
            <v>881.43016843655778</v>
          </cell>
          <cell r="I51">
            <v>388.77508934438083</v>
          </cell>
          <cell r="J51">
            <v>267.50933641578922</v>
          </cell>
          <cell r="K51"/>
          <cell r="L51">
            <v>485.86479131273956</v>
          </cell>
          <cell r="M51">
            <v>31.557559986820287</v>
          </cell>
          <cell r="N51">
            <v>26270185.571711883</v>
          </cell>
          <cell r="O51">
            <v>31350026.399999991</v>
          </cell>
        </row>
        <row r="52">
          <cell r="B52" t="str">
            <v>Dairy cattle</v>
          </cell>
          <cell r="C52" t="str">
            <v>Dairy cattle</v>
          </cell>
          <cell r="D52" t="str">
            <v>Eastern Africa</v>
          </cell>
          <cell r="E52" t="str">
            <v>ANY</v>
          </cell>
          <cell r="F52">
            <v>478.43725225738655</v>
          </cell>
          <cell r="G52">
            <v>22.809830252097267</v>
          </cell>
          <cell r="H52">
            <v>1912.8811113296674</v>
          </cell>
          <cell r="I52">
            <v>537.58382424083527</v>
          </cell>
          <cell r="J52"/>
          <cell r="K52">
            <v>18.664007054284326</v>
          </cell>
          <cell r="L52">
            <v>1130.8081338422751</v>
          </cell>
          <cell r="M52">
            <v>31.570241884243728</v>
          </cell>
          <cell r="N52">
            <v>14077255.828288151</v>
          </cell>
          <cell r="O52">
            <v>8997414.9999999981</v>
          </cell>
        </row>
        <row r="53">
          <cell r="B53" t="str">
            <v>Goats / sheep for milk</v>
          </cell>
          <cell r="C53" t="str">
            <v>Small ruminants dairy</v>
          </cell>
          <cell r="D53" t="str">
            <v>Eastern Africa</v>
          </cell>
          <cell r="E53" t="str">
            <v>ANY</v>
          </cell>
          <cell r="F53">
            <v>42.793771505079398</v>
          </cell>
          <cell r="G53">
            <v>4.3263830634792466</v>
          </cell>
          <cell r="H53">
            <v>305.20856688042647</v>
          </cell>
          <cell r="I53">
            <v>16.118557578737459</v>
          </cell>
          <cell r="J53">
            <v>18.080546286457476</v>
          </cell>
          <cell r="K53"/>
          <cell r="L53">
            <v>154.78284170992973</v>
          </cell>
          <cell r="M53">
            <v>4.9374238437879452</v>
          </cell>
          <cell r="N53">
            <v>1197188.1000000006</v>
          </cell>
          <cell r="O53">
            <v>665104.4999999993</v>
          </cell>
        </row>
        <row r="54">
          <cell r="B54" t="str">
            <v>Goats / sheep for meat</v>
          </cell>
          <cell r="C54" t="str">
            <v>Small ruminants for meat</v>
          </cell>
          <cell r="D54" t="str">
            <v>Eastern Africa</v>
          </cell>
          <cell r="E54" t="str">
            <v>ANY</v>
          </cell>
          <cell r="F54"/>
          <cell r="G54">
            <v>4.4421011172626939</v>
          </cell>
          <cell r="H54">
            <v>354.78861757796892</v>
          </cell>
          <cell r="I54">
            <v>49.350463397087353</v>
          </cell>
          <cell r="J54"/>
          <cell r="K54">
            <v>5.8447350342248487</v>
          </cell>
          <cell r="L54">
            <v>161.99685516498923</v>
          </cell>
          <cell r="M54">
            <v>9.195036775780622</v>
          </cell>
          <cell r="N54">
            <v>603775.80000000028</v>
          </cell>
          <cell r="O54">
            <v>1135859.4000000006</v>
          </cell>
        </row>
        <row r="55">
          <cell r="B55" t="str">
            <v>Beef cattle</v>
          </cell>
          <cell r="C55" t="str">
            <v>Beef cattle and Dairy followers</v>
          </cell>
          <cell r="D55" t="str">
            <v>Eastern Africa</v>
          </cell>
          <cell r="E55" t="str">
            <v>LGA</v>
          </cell>
          <cell r="F55"/>
          <cell r="G55">
            <v>0.63138856565852364</v>
          </cell>
          <cell r="H55">
            <v>1113.8883141676044</v>
          </cell>
          <cell r="I55"/>
          <cell r="J55"/>
          <cell r="K55"/>
          <cell r="L55">
            <v>491.57085635702458</v>
          </cell>
          <cell r="M55">
            <v>16.009154737423216</v>
          </cell>
          <cell r="N55">
            <v>6743068.100701414</v>
          </cell>
          <cell r="O55">
            <v>8071468.6907356344</v>
          </cell>
        </row>
        <row r="56">
          <cell r="B56" t="str">
            <v>Dairy cattle</v>
          </cell>
          <cell r="C56" t="str">
            <v>Dairy cattle</v>
          </cell>
          <cell r="D56" t="str">
            <v>Eastern Africa</v>
          </cell>
          <cell r="E56" t="str">
            <v>LGA</v>
          </cell>
          <cell r="F56">
            <v>238.31619706534966</v>
          </cell>
          <cell r="G56">
            <v>18.255693851031062</v>
          </cell>
          <cell r="H56">
            <v>2277.9521729630296</v>
          </cell>
          <cell r="I56"/>
          <cell r="J56"/>
          <cell r="K56"/>
          <cell r="L56">
            <v>1004.8112336933549</v>
          </cell>
          <cell r="M56">
            <v>30.591337596539709</v>
          </cell>
          <cell r="N56">
            <v>3825793.6992985946</v>
          </cell>
          <cell r="O56">
            <v>2497393.1092643621</v>
          </cell>
        </row>
        <row r="57">
          <cell r="B57" t="str">
            <v>Goats / sheep for milk</v>
          </cell>
          <cell r="C57" t="str">
            <v>Small ruminants dairy</v>
          </cell>
          <cell r="D57" t="str">
            <v>Eastern Africa</v>
          </cell>
          <cell r="E57" t="str">
            <v>LGA</v>
          </cell>
          <cell r="F57">
            <v>40.585988628870219</v>
          </cell>
          <cell r="G57">
            <v>3.5477600150104025</v>
          </cell>
          <cell r="H57">
            <v>339.0395067417582</v>
          </cell>
          <cell r="I57"/>
          <cell r="J57"/>
          <cell r="K57"/>
          <cell r="L57">
            <v>158.57843449496238</v>
          </cell>
          <cell r="M57">
            <v>4.9311499214418832</v>
          </cell>
          <cell r="N57">
            <v>612614.41908688843</v>
          </cell>
          <cell r="O57">
            <v>340341.34393715911</v>
          </cell>
        </row>
        <row r="58">
          <cell r="B58" t="str">
            <v>Goats / sheep for meat</v>
          </cell>
          <cell r="C58" t="str">
            <v>Small ruminants for meat</v>
          </cell>
          <cell r="D58" t="str">
            <v>Eastern Africa</v>
          </cell>
          <cell r="E58" t="str">
            <v>LGA</v>
          </cell>
          <cell r="F58"/>
          <cell r="G58">
            <v>4.4853867844721895</v>
          </cell>
          <cell r="H58">
            <v>352.53951833290193</v>
          </cell>
          <cell r="I58"/>
          <cell r="J58"/>
          <cell r="K58">
            <v>5.8447350342248967</v>
          </cell>
          <cell r="L58">
            <v>159.72391009543696</v>
          </cell>
          <cell r="M58">
            <v>9.0980042695643917</v>
          </cell>
          <cell r="N58">
            <v>155128.18091311341</v>
          </cell>
          <cell r="O58">
            <v>427401.25606284116</v>
          </cell>
        </row>
        <row r="59">
          <cell r="B59" t="str">
            <v>Beef cattle</v>
          </cell>
          <cell r="C59" t="str">
            <v>Beef cattle and Dairy followers</v>
          </cell>
          <cell r="D59" t="str">
            <v>Eastern Africa</v>
          </cell>
          <cell r="E59" t="str">
            <v>LGH</v>
          </cell>
          <cell r="F59"/>
          <cell r="G59">
            <v>25.642985609813127</v>
          </cell>
          <cell r="H59">
            <v>1465.8082059729431</v>
          </cell>
          <cell r="I59"/>
          <cell r="J59"/>
          <cell r="K59"/>
          <cell r="L59">
            <v>605.63746959302273</v>
          </cell>
          <cell r="M59">
            <v>27.210637677145375</v>
          </cell>
          <cell r="N59">
            <v>484385.5452993142</v>
          </cell>
          <cell r="O59">
            <v>622023.64717958751</v>
          </cell>
        </row>
        <row r="60">
          <cell r="B60" t="str">
            <v>Dairy cattle</v>
          </cell>
          <cell r="C60" t="str">
            <v>Dairy cattle</v>
          </cell>
          <cell r="D60" t="str">
            <v>Eastern Africa</v>
          </cell>
          <cell r="E60" t="str">
            <v>LGH</v>
          </cell>
          <cell r="F60">
            <v>524.25791036259579</v>
          </cell>
          <cell r="G60">
            <v>27.464162193606473</v>
          </cell>
          <cell r="H60">
            <v>2746.9257177438399</v>
          </cell>
          <cell r="I60"/>
          <cell r="J60"/>
          <cell r="K60"/>
          <cell r="L60">
            <v>1189.096120001961</v>
          </cell>
          <cell r="M60">
            <v>39.828776339765561</v>
          </cell>
          <cell r="N60">
            <v>344095.25470068579</v>
          </cell>
          <cell r="O60">
            <v>206457.15282041152</v>
          </cell>
        </row>
        <row r="61">
          <cell r="B61" t="str">
            <v>Goats / sheep for milk</v>
          </cell>
          <cell r="C61" t="str">
            <v>Small ruminants dairy</v>
          </cell>
          <cell r="D61" t="str">
            <v>Eastern Africa</v>
          </cell>
          <cell r="E61" t="str">
            <v>LGH</v>
          </cell>
          <cell r="F61">
            <v>63.690354951602437</v>
          </cell>
          <cell r="G61">
            <v>5.3081603461196467</v>
          </cell>
          <cell r="H61">
            <v>321.03622888278255</v>
          </cell>
          <cell r="I61"/>
          <cell r="J61"/>
          <cell r="K61"/>
          <cell r="L61">
            <v>139.99989126783146</v>
          </cell>
          <cell r="M61">
            <v>5.4046696258213744</v>
          </cell>
          <cell r="N61">
            <v>41979.330728584238</v>
          </cell>
          <cell r="O61">
            <v>23321.850404768993</v>
          </cell>
        </row>
        <row r="62">
          <cell r="B62" t="str">
            <v>Goats / sheep for meat</v>
          </cell>
          <cell r="C62" t="str">
            <v>Small ruminants for meat</v>
          </cell>
          <cell r="D62" t="str">
            <v>Eastern Africa</v>
          </cell>
          <cell r="E62" t="str">
            <v>LGH</v>
          </cell>
          <cell r="F62"/>
          <cell r="G62">
            <v>4.4042767160368888</v>
          </cell>
          <cell r="H62">
            <v>363.16837787709017</v>
          </cell>
          <cell r="I62"/>
          <cell r="J62"/>
          <cell r="K62">
            <v>5.8447350342249003</v>
          </cell>
          <cell r="L62">
            <v>170.90641688177683</v>
          </cell>
          <cell r="M62">
            <v>7.1143790623098333</v>
          </cell>
          <cell r="N62">
            <v>9153.6692714157853</v>
          </cell>
          <cell r="O62">
            <v>27811.149595230996</v>
          </cell>
        </row>
        <row r="63">
          <cell r="B63" t="str">
            <v>Beef cattle</v>
          </cell>
          <cell r="C63" t="str">
            <v>Beef cattle and Dairy followers</v>
          </cell>
          <cell r="D63" t="str">
            <v>Eastern Africa</v>
          </cell>
          <cell r="E63" t="str">
            <v>LGT</v>
          </cell>
          <cell r="F63"/>
          <cell r="G63">
            <v>38.299456403240789</v>
          </cell>
          <cell r="H63">
            <v>1489.3634215810675</v>
          </cell>
          <cell r="I63"/>
          <cell r="J63"/>
          <cell r="K63"/>
          <cell r="L63">
            <v>568.11520805236808</v>
          </cell>
          <cell r="M63">
            <v>27.041309674506387</v>
          </cell>
          <cell r="N63">
            <v>184561.31414358012</v>
          </cell>
          <cell r="O63">
            <v>265840.85928295733</v>
          </cell>
        </row>
        <row r="64">
          <cell r="B64" t="str">
            <v>Dairy cattle</v>
          </cell>
          <cell r="C64" t="str">
            <v>Dairy cattle</v>
          </cell>
          <cell r="D64" t="str">
            <v>Eastern Africa</v>
          </cell>
          <cell r="E64" t="str">
            <v>LGT</v>
          </cell>
          <cell r="F64">
            <v>581.07845200560064</v>
          </cell>
          <cell r="G64">
            <v>34.921316051746054</v>
          </cell>
          <cell r="H64">
            <v>2260.5597766002988</v>
          </cell>
          <cell r="I64">
            <v>564.6881935951983</v>
          </cell>
          <cell r="J64"/>
          <cell r="K64"/>
          <cell r="L64">
            <v>1212.5058479186828</v>
          </cell>
          <cell r="M64">
            <v>41.463220830819552</v>
          </cell>
          <cell r="N64">
            <v>192504.18585641999</v>
          </cell>
          <cell r="O64">
            <v>111224.64071704261</v>
          </cell>
        </row>
        <row r="65">
          <cell r="B65" t="str">
            <v>Goats / sheep for milk</v>
          </cell>
          <cell r="C65" t="str">
            <v>Small ruminants dairy</v>
          </cell>
          <cell r="D65" t="str">
            <v>Eastern Africa</v>
          </cell>
          <cell r="E65" t="str">
            <v>LGT</v>
          </cell>
          <cell r="F65">
            <v>94.68116742747965</v>
          </cell>
          <cell r="G65">
            <v>5.0107866262460981</v>
          </cell>
          <cell r="H65">
            <v>374.91270484594111</v>
          </cell>
          <cell r="I65"/>
          <cell r="J65"/>
          <cell r="K65"/>
          <cell r="L65">
            <v>155.49333850073171</v>
          </cell>
          <cell r="M65">
            <v>9.8374988160406822</v>
          </cell>
          <cell r="N65">
            <v>6383.8288095811586</v>
          </cell>
          <cell r="O65">
            <v>3546.5715608784194</v>
          </cell>
        </row>
        <row r="66">
          <cell r="B66" t="str">
            <v>Goats / sheep for meat</v>
          </cell>
          <cell r="C66" t="str">
            <v>Small ruminants for meat</v>
          </cell>
          <cell r="D66" t="str">
            <v>Eastern Africa</v>
          </cell>
          <cell r="E66" t="str">
            <v>LGT</v>
          </cell>
          <cell r="F66"/>
          <cell r="G66">
            <v>4.3961657091933573</v>
          </cell>
          <cell r="H66">
            <v>357.6187963451689</v>
          </cell>
          <cell r="I66"/>
          <cell r="J66"/>
          <cell r="K66">
            <v>5.8447350342248967</v>
          </cell>
          <cell r="L66">
            <v>164.63569475926658</v>
          </cell>
          <cell r="M66">
            <v>6.8235925750171411</v>
          </cell>
          <cell r="N66">
            <v>12896.871190418842</v>
          </cell>
          <cell r="O66">
            <v>15734.12843912158</v>
          </cell>
        </row>
        <row r="67">
          <cell r="B67" t="str">
            <v>Beef cattle</v>
          </cell>
          <cell r="C67" t="str">
            <v>Beef cattle and Dairy followers</v>
          </cell>
          <cell r="D67" t="str">
            <v>Eastern Africa</v>
          </cell>
          <cell r="E67" t="str">
            <v>MRA</v>
          </cell>
          <cell r="F67"/>
          <cell r="G67">
            <v>0.63138856565852153</v>
          </cell>
          <cell r="H67">
            <v>1113.888314167604</v>
          </cell>
          <cell r="I67">
            <v>690.36388066018901</v>
          </cell>
          <cell r="J67"/>
          <cell r="K67"/>
          <cell r="L67">
            <v>491.57085635702424</v>
          </cell>
          <cell r="M67">
            <v>38.100183030223356</v>
          </cell>
          <cell r="N67">
            <v>8382685.1325270403</v>
          </cell>
          <cell r="O67">
            <v>9837613.5550180133</v>
          </cell>
        </row>
        <row r="68">
          <cell r="B68" t="str">
            <v>Dairy cattle</v>
          </cell>
          <cell r="C68" t="str">
            <v>Dairy cattle</v>
          </cell>
          <cell r="D68" t="str">
            <v>Eastern Africa</v>
          </cell>
          <cell r="E68" t="str">
            <v>MRA</v>
          </cell>
          <cell r="F68">
            <v>325.64536148264864</v>
          </cell>
          <cell r="G68">
            <v>18.988280040292452</v>
          </cell>
          <cell r="H68">
            <v>1610.1519152173478</v>
          </cell>
          <cell r="I68">
            <v>847.03229039279631</v>
          </cell>
          <cell r="J68"/>
          <cell r="K68">
            <v>14.035416409150798</v>
          </cell>
          <cell r="L68">
            <v>1134.0672328549574</v>
          </cell>
          <cell r="M68">
            <v>32.40975988875212</v>
          </cell>
          <cell r="N68">
            <v>4364785.2674729815</v>
          </cell>
          <cell r="O68">
            <v>2909856.844981981</v>
          </cell>
        </row>
        <row r="69">
          <cell r="B69" t="str">
            <v>Goats / sheep for milk</v>
          </cell>
          <cell r="C69" t="str">
            <v>Small ruminants dairy</v>
          </cell>
          <cell r="D69" t="str">
            <v>Eastern Africa</v>
          </cell>
          <cell r="E69" t="str">
            <v>MRA</v>
          </cell>
          <cell r="F69">
            <v>27.690188715486876</v>
          </cell>
          <cell r="G69">
            <v>5.1396492257533808</v>
          </cell>
          <cell r="H69">
            <v>265.24829378891758</v>
          </cell>
          <cell r="I69">
            <v>44.452537923398324</v>
          </cell>
          <cell r="J69"/>
          <cell r="K69"/>
          <cell r="L69">
            <v>150.4646591710208</v>
          </cell>
          <cell r="M69">
            <v>3.9756529075733384</v>
          </cell>
          <cell r="N69">
            <v>434102.21831838257</v>
          </cell>
          <cell r="O69">
            <v>241167.89906576852</v>
          </cell>
        </row>
        <row r="70">
          <cell r="B70" t="str">
            <v>Goats / sheep for meat</v>
          </cell>
          <cell r="C70" t="str">
            <v>Small ruminants for meat</v>
          </cell>
          <cell r="D70" t="str">
            <v>Eastern Africa</v>
          </cell>
          <cell r="E70" t="str">
            <v>MRA</v>
          </cell>
          <cell r="F70"/>
          <cell r="G70">
            <v>4.4853867844722011</v>
          </cell>
          <cell r="H70">
            <v>352.53951833290222</v>
          </cell>
          <cell r="I70">
            <v>94.060703930870361</v>
          </cell>
          <cell r="J70"/>
          <cell r="K70">
            <v>5.8447350342249003</v>
          </cell>
          <cell r="L70">
            <v>159.72391009543685</v>
          </cell>
          <cell r="M70">
            <v>9.561302325261698</v>
          </cell>
          <cell r="N70">
            <v>147097.88168161587</v>
          </cell>
          <cell r="O70">
            <v>340032.20093423099</v>
          </cell>
        </row>
        <row r="71">
          <cell r="B71" t="str">
            <v>Beef cattle</v>
          </cell>
          <cell r="C71" t="str">
            <v>Beef cattle and Dairy followers</v>
          </cell>
          <cell r="D71" t="str">
            <v>Eastern Africa</v>
          </cell>
          <cell r="E71" t="str">
            <v>MRH</v>
          </cell>
          <cell r="F71"/>
          <cell r="G71">
            <v>26.432221316886306</v>
          </cell>
          <cell r="H71">
            <v>589.23937942108671</v>
          </cell>
          <cell r="I71"/>
          <cell r="J71"/>
          <cell r="K71"/>
          <cell r="L71">
            <v>456.84647678401922</v>
          </cell>
          <cell r="M71">
            <v>32.260322009928529</v>
          </cell>
          <cell r="N71"/>
          <cell r="O71"/>
        </row>
        <row r="72">
          <cell r="B72" t="str">
            <v>Dairy cattle</v>
          </cell>
          <cell r="C72" t="str">
            <v>Dairy cattle</v>
          </cell>
          <cell r="D72" t="str">
            <v>Eastern Africa</v>
          </cell>
          <cell r="E72" t="str">
            <v>MRH</v>
          </cell>
          <cell r="F72">
            <v>396.04624834821368</v>
          </cell>
          <cell r="G72">
            <v>27.488376859572909</v>
          </cell>
          <cell r="H72">
            <v>1740.1431373829621</v>
          </cell>
          <cell r="I72"/>
          <cell r="J72"/>
          <cell r="K72">
            <v>35.088541022876925</v>
          </cell>
          <cell r="L72">
            <v>1242.4776521123099</v>
          </cell>
          <cell r="M72">
            <v>27.585488138679377</v>
          </cell>
          <cell r="N72"/>
          <cell r="O72"/>
        </row>
        <row r="73">
          <cell r="B73" t="str">
            <v>Goats / sheep for milk</v>
          </cell>
          <cell r="C73" t="str">
            <v>Small ruminants dairy</v>
          </cell>
          <cell r="D73" t="str">
            <v>Eastern Africa</v>
          </cell>
          <cell r="E73" t="str">
            <v>MRH</v>
          </cell>
          <cell r="F73">
            <v>102.07105956357475</v>
          </cell>
          <cell r="G73">
            <v>5.3081603461196423</v>
          </cell>
          <cell r="H73">
            <v>244.80012634415445</v>
          </cell>
          <cell r="I73">
            <v>690.36388066019094</v>
          </cell>
          <cell r="J73">
            <v>217.62865322565432</v>
          </cell>
          <cell r="K73"/>
          <cell r="L73">
            <v>153.57340910524147</v>
          </cell>
          <cell r="M73">
            <v>7.9095108640406231</v>
          </cell>
          <cell r="N73">
            <v>2686562.1275349953</v>
          </cell>
          <cell r="O73">
            <v>3350662.5430716961</v>
          </cell>
        </row>
        <row r="74">
          <cell r="B74" t="str">
            <v>Goats / sheep for meat</v>
          </cell>
          <cell r="C74" t="str">
            <v>Small ruminants for meat</v>
          </cell>
          <cell r="D74" t="str">
            <v>Eastern Africa</v>
          </cell>
          <cell r="E74" t="str">
            <v>MRH</v>
          </cell>
          <cell r="F74"/>
          <cell r="G74">
            <v>4.4042767160368799</v>
          </cell>
          <cell r="H74">
            <v>363.16837787709005</v>
          </cell>
          <cell r="I74">
            <v>734.09465167375743</v>
          </cell>
          <cell r="J74"/>
          <cell r="K74">
            <v>5.8447350342248932</v>
          </cell>
          <cell r="L74">
            <v>170.90641688177658</v>
          </cell>
          <cell r="M74">
            <v>9.9771925347138222</v>
          </cell>
          <cell r="N74">
            <v>1747632.6724650052</v>
          </cell>
          <cell r="O74">
            <v>1083532.2569283028</v>
          </cell>
        </row>
        <row r="75">
          <cell r="B75" t="str">
            <v>Beef cattle</v>
          </cell>
          <cell r="C75" t="str">
            <v>Beef cattle and Dairy followers</v>
          </cell>
          <cell r="D75" t="str">
            <v>Eastern Africa</v>
          </cell>
          <cell r="E75" t="str">
            <v>MRT</v>
          </cell>
          <cell r="F75"/>
          <cell r="G75">
            <v>39.677031455586707</v>
          </cell>
          <cell r="H75">
            <v>239.52865203385932</v>
          </cell>
          <cell r="I75"/>
          <cell r="J75">
            <v>1126.6170512215074</v>
          </cell>
          <cell r="K75"/>
          <cell r="L75">
            <v>452.82222980253556</v>
          </cell>
          <cell r="M75">
            <v>41.09761496159129</v>
          </cell>
          <cell r="N75">
            <v>21534.03615154868</v>
          </cell>
          <cell r="O75">
            <v>11963.353417527043</v>
          </cell>
        </row>
        <row r="76">
          <cell r="B76" t="str">
            <v>Dairy cattle</v>
          </cell>
          <cell r="C76" t="str">
            <v>Dairy cattle</v>
          </cell>
          <cell r="D76" t="str">
            <v>Eastern Africa</v>
          </cell>
          <cell r="E76" t="str">
            <v>MRT</v>
          </cell>
          <cell r="F76">
            <v>944.49414863849654</v>
          </cell>
          <cell r="G76">
            <v>30.872492434849395</v>
          </cell>
          <cell r="H76">
            <v>1573.3342449949416</v>
          </cell>
          <cell r="I76">
            <v>94.060703930870204</v>
          </cell>
          <cell r="J76"/>
          <cell r="K76">
            <v>56.141665636603051</v>
          </cell>
          <cell r="L76">
            <v>1201.9239729007857</v>
          </cell>
          <cell r="M76">
            <v>26.751373710542005</v>
          </cell>
          <cell r="N76">
            <v>85748.663848451411</v>
          </cell>
          <cell r="O76">
            <v>95319.346582473023</v>
          </cell>
        </row>
        <row r="77">
          <cell r="B77" t="str">
            <v>Goats / sheep for milk</v>
          </cell>
          <cell r="C77" t="str">
            <v>Small ruminants dairy</v>
          </cell>
          <cell r="D77" t="str">
            <v>Eastern Africa</v>
          </cell>
          <cell r="E77" t="str">
            <v>MRT</v>
          </cell>
          <cell r="F77">
            <v>138.27568921847509</v>
          </cell>
          <cell r="G77">
            <v>5.2983847285393031</v>
          </cell>
          <cell r="H77">
            <v>230.39750405697259</v>
          </cell>
          <cell r="I77">
            <v>414.21832839611403</v>
          </cell>
          <cell r="J77">
            <v>290.17153763420555</v>
          </cell>
          <cell r="K77"/>
          <cell r="L77">
            <v>154.37445864566476</v>
          </cell>
          <cell r="M77">
            <v>10.266395901414034</v>
          </cell>
          <cell r="N77">
            <v>6394387.6238709865</v>
          </cell>
          <cell r="O77">
            <v>7443900.081033471</v>
          </cell>
        </row>
        <row r="78">
          <cell r="B78" t="str">
            <v>Goats / sheep for meat</v>
          </cell>
          <cell r="C78" t="str">
            <v>Small ruminants for meat</v>
          </cell>
          <cell r="D78" t="str">
            <v>Eastern Africa</v>
          </cell>
          <cell r="E78" t="str">
            <v>MRT</v>
          </cell>
          <cell r="F78"/>
          <cell r="G78">
            <v>4.3961657091933484</v>
          </cell>
          <cell r="H78">
            <v>357.61879634516816</v>
          </cell>
          <cell r="I78">
            <v>847.03229039279688</v>
          </cell>
          <cell r="J78"/>
          <cell r="K78">
            <v>5.8447350342248994</v>
          </cell>
          <cell r="L78">
            <v>164.63569475926622</v>
          </cell>
          <cell r="M78">
            <v>9.8129873240922958</v>
          </cell>
          <cell r="N78">
            <v>2635984.7761290143</v>
          </cell>
          <cell r="O78">
            <v>1586472.3189665372</v>
          </cell>
        </row>
        <row r="79">
          <cell r="B79" t="str">
            <v>Beef cattle</v>
          </cell>
          <cell r="C79" t="str">
            <v>Beef cattle and Dairy followers</v>
          </cell>
          <cell r="D79" t="str">
            <v>Eastern Africa</v>
          </cell>
          <cell r="E79" t="str">
            <v>Other</v>
          </cell>
          <cell r="F79"/>
          <cell r="G79">
            <v>38.299456403240796</v>
          </cell>
          <cell r="H79">
            <v>1489.3634215810696</v>
          </cell>
          <cell r="I79"/>
          <cell r="J79"/>
          <cell r="K79"/>
          <cell r="L79">
            <v>568.11520805236955</v>
          </cell>
          <cell r="M79">
            <v>26.822055577017018</v>
          </cell>
          <cell r="N79">
            <v>36317.911478456321</v>
          </cell>
          <cell r="O79">
            <v>20176.617488031316</v>
          </cell>
        </row>
        <row r="80">
          <cell r="B80" t="str">
            <v>Dairy cattle</v>
          </cell>
          <cell r="C80" t="str">
            <v>Dairy cattle</v>
          </cell>
          <cell r="D80" t="str">
            <v>Eastern Africa</v>
          </cell>
          <cell r="E80" t="str">
            <v>Other</v>
          </cell>
          <cell r="F80">
            <v>1098.0274960157781</v>
          </cell>
          <cell r="G80">
            <v>26.539787019807854</v>
          </cell>
          <cell r="H80">
            <v>2716.4890241090648</v>
          </cell>
          <cell r="I80">
            <v>94.060703930870133</v>
          </cell>
          <cell r="J80"/>
          <cell r="K80"/>
          <cell r="L80">
            <v>1214.1947743911112</v>
          </cell>
          <cell r="M80">
            <v>46.780102278002502</v>
          </cell>
          <cell r="N80">
            <v>144454.08852154386</v>
          </cell>
          <cell r="O80">
            <v>160595.38251196878</v>
          </cell>
        </row>
        <row r="81">
          <cell r="B81" t="str">
            <v>Goats / sheep for milk</v>
          </cell>
          <cell r="C81" t="str">
            <v>Small ruminants dairy</v>
          </cell>
          <cell r="D81" t="str">
            <v>Eastern Africa</v>
          </cell>
          <cell r="E81" t="str">
            <v>Other</v>
          </cell>
          <cell r="F81">
            <v>86.999184693119958</v>
          </cell>
          <cell r="G81">
            <v>4.7779888979408698</v>
          </cell>
          <cell r="H81">
            <v>294.58696881836045</v>
          </cell>
          <cell r="I81"/>
          <cell r="J81">
            <v>145.08576881710314</v>
          </cell>
          <cell r="K81"/>
          <cell r="L81">
            <v>159.44242132156282</v>
          </cell>
          <cell r="M81">
            <v>7.4914089649710807</v>
          </cell>
          <cell r="N81">
            <v>1230433.1308447968</v>
          </cell>
          <cell r="O81">
            <v>1553228.2645508284</v>
          </cell>
        </row>
        <row r="82">
          <cell r="B82" t="str">
            <v>Goats / sheep for meat</v>
          </cell>
          <cell r="C82" t="str">
            <v>Small ruminants for meat</v>
          </cell>
          <cell r="D82" t="str">
            <v>Eastern Africa</v>
          </cell>
          <cell r="E82" t="str">
            <v>Other</v>
          </cell>
          <cell r="F82"/>
          <cell r="G82">
            <v>4.396165709193359</v>
          </cell>
          <cell r="H82">
            <v>357.61879634516924</v>
          </cell>
          <cell r="I82">
            <v>282.34409679759943</v>
          </cell>
          <cell r="J82"/>
          <cell r="K82">
            <v>5.8447350342249038</v>
          </cell>
          <cell r="L82">
            <v>164.6356947592663</v>
          </cell>
          <cell r="M82">
            <v>6.8505316498175022</v>
          </cell>
          <cell r="N82">
            <v>857100.56915520423</v>
          </cell>
          <cell r="O82">
            <v>534305.43544917018</v>
          </cell>
        </row>
        <row r="83">
          <cell r="B83" t="str">
            <v>Beef cattle</v>
          </cell>
          <cell r="C83" t="str">
            <v>Beef cattle and Dairy followers</v>
          </cell>
          <cell r="D83" t="str">
            <v>Eastern Africa</v>
          </cell>
          <cell r="E83" t="str">
            <v>URBAN</v>
          </cell>
          <cell r="F83"/>
          <cell r="G83">
            <v>38.299456403240825</v>
          </cell>
          <cell r="H83">
            <v>1489.3634215810666</v>
          </cell>
          <cell r="I83"/>
          <cell r="J83"/>
          <cell r="K83"/>
          <cell r="L83">
            <v>568.11520805236796</v>
          </cell>
          <cell r="M83">
            <v>26.805942128341663</v>
          </cell>
          <cell r="N83">
            <v>40285.352554063604</v>
          </cell>
          <cell r="O83">
            <v>22380.751418924148</v>
          </cell>
        </row>
        <row r="84">
          <cell r="B84" t="str">
            <v>Dairy cattle</v>
          </cell>
          <cell r="C84" t="str">
            <v>Dairy cattle</v>
          </cell>
          <cell r="D84" t="str">
            <v>Eastern Africa</v>
          </cell>
          <cell r="E84" t="str">
            <v>URBAN</v>
          </cell>
          <cell r="F84">
            <v>1098.0274960157765</v>
          </cell>
          <cell r="G84">
            <v>27.68174799152802</v>
          </cell>
          <cell r="H84">
            <v>2716.4890241090611</v>
          </cell>
          <cell r="I84"/>
          <cell r="J84"/>
          <cell r="K84"/>
          <cell r="L84">
            <v>1214.1947743911089</v>
          </cell>
          <cell r="M84">
            <v>46.713341482732631</v>
          </cell>
          <cell r="N84">
            <v>44925.747445936482</v>
          </cell>
          <cell r="O84">
            <v>62830.348581075763</v>
          </cell>
        </row>
        <row r="85">
          <cell r="B85" t="str">
            <v>Goats / sheep for milk</v>
          </cell>
          <cell r="C85" t="str">
            <v>Small ruminants dairy</v>
          </cell>
          <cell r="D85" t="str">
            <v>Eastern Africa</v>
          </cell>
          <cell r="E85" t="str">
            <v>URBAN</v>
          </cell>
          <cell r="F85">
            <v>86.999184693119858</v>
          </cell>
          <cell r="G85">
            <v>5.2671516565139562</v>
          </cell>
          <cell r="H85">
            <v>294.58696881836033</v>
          </cell>
          <cell r="I85"/>
          <cell r="J85">
            <v>145.08576881710297</v>
          </cell>
          <cell r="K85"/>
          <cell r="L85">
            <v>159.44242132156268</v>
          </cell>
          <cell r="M85">
            <v>7.4627635938290302</v>
          </cell>
          <cell r="N85">
            <v>164102.59678975571</v>
          </cell>
          <cell r="O85">
            <v>205288.75912780748</v>
          </cell>
        </row>
        <row r="86">
          <cell r="B86" t="str">
            <v>Goats / sheep for meat</v>
          </cell>
          <cell r="C86" t="str">
            <v>Small ruminants for meat</v>
          </cell>
          <cell r="D86" t="str">
            <v>Eastern Africa</v>
          </cell>
          <cell r="E86" t="str">
            <v>URBAN</v>
          </cell>
          <cell r="F86"/>
          <cell r="G86">
            <v>4.3961657091933573</v>
          </cell>
          <cell r="H86">
            <v>357.61879634516885</v>
          </cell>
          <cell r="I86">
            <v>282.34409679759932</v>
          </cell>
          <cell r="J86"/>
          <cell r="K86">
            <v>5.8447350342248967</v>
          </cell>
          <cell r="L86">
            <v>164.63569475926641</v>
          </cell>
          <cell r="M86">
            <v>6.8512217733508782</v>
          </cell>
          <cell r="N86">
            <v>109359.40321024424</v>
          </cell>
          <cell r="O86">
            <v>68173.24087219256</v>
          </cell>
        </row>
        <row r="87">
          <cell r="B87" t="str">
            <v>Beef cattle</v>
          </cell>
          <cell r="C87" t="str">
            <v>Beef cattle and Dairy followers</v>
          </cell>
          <cell r="D87" t="str">
            <v>South Africa</v>
          </cell>
          <cell r="E87" t="str">
            <v>ANY</v>
          </cell>
          <cell r="F87"/>
          <cell r="G87">
            <v>32.374619564318351</v>
          </cell>
          <cell r="H87">
            <v>1938.0255626604965</v>
          </cell>
          <cell r="I87"/>
          <cell r="J87">
            <v>25.711973460451929</v>
          </cell>
          <cell r="K87">
            <v>2.6620851677547219</v>
          </cell>
          <cell r="L87">
            <v>803.9601079429558</v>
          </cell>
          <cell r="M87">
            <v>39.39760372031423</v>
          </cell>
          <cell r="N87">
            <v>3971.0028724953804</v>
          </cell>
          <cell r="O87">
            <v>2206.1127069418781</v>
          </cell>
        </row>
        <row r="88">
          <cell r="B88" t="str">
            <v>Dairy cattle</v>
          </cell>
          <cell r="C88" t="str">
            <v>Dairy cattle</v>
          </cell>
          <cell r="D88" t="str">
            <v>South Africa</v>
          </cell>
          <cell r="E88" t="str">
            <v>ANY</v>
          </cell>
          <cell r="F88">
            <v>954.64427301081309</v>
          </cell>
          <cell r="G88">
            <v>37.496832475824924</v>
          </cell>
          <cell r="H88">
            <v>1543.4830032312336</v>
          </cell>
          <cell r="I88"/>
          <cell r="J88">
            <v>71.225143026292116</v>
          </cell>
          <cell r="K88">
            <v>30.708511663524664</v>
          </cell>
          <cell r="L88">
            <v>876.27282774749222</v>
          </cell>
          <cell r="M88">
            <v>32.270034420713117</v>
          </cell>
          <cell r="N88">
            <v>4370.6971275046226</v>
          </cell>
          <cell r="O88">
            <v>6135.5872930581227</v>
          </cell>
        </row>
        <row r="89">
          <cell r="B89" t="str">
            <v>Goats / sheep for milk</v>
          </cell>
          <cell r="C89" t="str">
            <v>Small ruminants dairy</v>
          </cell>
          <cell r="D89" t="str">
            <v>South Africa</v>
          </cell>
          <cell r="E89" t="str">
            <v>ANY</v>
          </cell>
          <cell r="F89">
            <v>37.273528547644702</v>
          </cell>
          <cell r="G89">
            <v>3.1062817767138102</v>
          </cell>
          <cell r="H89">
            <v>245.54571429100247</v>
          </cell>
          <cell r="I89">
            <v>139.71570261406464</v>
          </cell>
          <cell r="J89"/>
          <cell r="K89">
            <v>0.33808992303281959</v>
          </cell>
          <cell r="L89">
            <v>121.63135437672216</v>
          </cell>
          <cell r="M89">
            <v>4.3061064028885907</v>
          </cell>
          <cell r="N89">
            <v>14143589.560237553</v>
          </cell>
          <cell r="O89">
            <v>15291194.099999996</v>
          </cell>
        </row>
        <row r="90">
          <cell r="B90" t="str">
            <v>Goats / sheep for meat</v>
          </cell>
          <cell r="C90" t="str">
            <v>Small ruminants for meat</v>
          </cell>
          <cell r="D90" t="str">
            <v>South Africa</v>
          </cell>
          <cell r="E90" t="str">
            <v>ANY</v>
          </cell>
          <cell r="F90"/>
          <cell r="G90">
            <v>3.7097997504933846</v>
          </cell>
          <cell r="H90">
            <v>110.02306738463186</v>
          </cell>
          <cell r="I90">
            <v>447.32615167711526</v>
          </cell>
          <cell r="J90">
            <v>188.65585975927581</v>
          </cell>
          <cell r="K90">
            <v>5.5637137176319609</v>
          </cell>
          <cell r="L90">
            <v>118.6122609084245</v>
          </cell>
          <cell r="M90">
            <v>6.719697457942349</v>
          </cell>
          <cell r="N90">
            <v>3270330.7397624291</v>
          </cell>
          <cell r="O90">
            <v>2122726.1999999997</v>
          </cell>
        </row>
        <row r="91">
          <cell r="B91" t="str">
            <v>Beef cattle</v>
          </cell>
          <cell r="C91" t="str">
            <v>Beef cattle and Dairy followers</v>
          </cell>
          <cell r="D91" t="str">
            <v>South Africa</v>
          </cell>
          <cell r="E91" t="str">
            <v>LGA</v>
          </cell>
          <cell r="F91"/>
          <cell r="G91">
            <v>4.1968110410596413</v>
          </cell>
          <cell r="H91">
            <v>1805.3369560766746</v>
          </cell>
          <cell r="I91">
            <v>19.687139347986719</v>
          </cell>
          <cell r="J91"/>
          <cell r="K91"/>
          <cell r="L91">
            <v>790.73890259873497</v>
          </cell>
          <cell r="M91">
            <v>26.442773460960634</v>
          </cell>
          <cell r="N91">
            <v>5513.9400000000014</v>
          </cell>
          <cell r="O91">
            <v>3063.3000000000011</v>
          </cell>
        </row>
        <row r="92">
          <cell r="B92" t="str">
            <v>Dairy cattle</v>
          </cell>
          <cell r="C92" t="str">
            <v>Dairy cattle</v>
          </cell>
          <cell r="D92" t="str">
            <v>South Africa</v>
          </cell>
          <cell r="E92" t="str">
            <v>LGA</v>
          </cell>
          <cell r="F92">
            <v>340.37206728612159</v>
          </cell>
          <cell r="G92">
            <v>32.792754984547585</v>
          </cell>
          <cell r="H92">
            <v>1923.7152159024979</v>
          </cell>
          <cell r="I92">
            <v>24.458391045343777</v>
          </cell>
          <cell r="J92">
            <v>0</v>
          </cell>
          <cell r="K92">
            <v>6.4619276037565472</v>
          </cell>
          <cell r="L92">
            <v>850.82605623566656</v>
          </cell>
          <cell r="M92">
            <v>24.724119995116975</v>
          </cell>
          <cell r="N92">
            <v>594351.35999999975</v>
          </cell>
          <cell r="O92">
            <v>596801.99999999965</v>
          </cell>
        </row>
        <row r="93">
          <cell r="B93" t="str">
            <v>Goats / sheep for milk</v>
          </cell>
          <cell r="C93" t="str">
            <v>Small ruminants dairy</v>
          </cell>
          <cell r="D93" t="str">
            <v>South Africa</v>
          </cell>
          <cell r="E93" t="str">
            <v>LGA</v>
          </cell>
          <cell r="F93">
            <v>33.005542929089636</v>
          </cell>
          <cell r="G93">
            <v>2.7018106108971258</v>
          </cell>
          <cell r="H93">
            <v>275.71542230370846</v>
          </cell>
          <cell r="I93"/>
          <cell r="J93"/>
          <cell r="K93"/>
          <cell r="L93">
            <v>128.95995648183379</v>
          </cell>
          <cell r="M93">
            <v>4.020869705264416</v>
          </cell>
          <cell r="N93">
            <v>5351650.7448810348</v>
          </cell>
          <cell r="O93">
            <v>5783082.6479713144</v>
          </cell>
        </row>
        <row r="94">
          <cell r="B94" t="str">
            <v>Goats / sheep for meat</v>
          </cell>
          <cell r="C94" t="str">
            <v>Small ruminants for meat</v>
          </cell>
          <cell r="D94" t="str">
            <v>South Africa</v>
          </cell>
          <cell r="E94" t="str">
            <v>LGA</v>
          </cell>
          <cell r="F94"/>
          <cell r="G94">
            <v>3.5527097820010045</v>
          </cell>
          <cell r="H94">
            <v>115.95193524019567</v>
          </cell>
          <cell r="I94">
            <v>0</v>
          </cell>
          <cell r="J94">
            <v>218.49233996857703</v>
          </cell>
          <cell r="K94">
            <v>5.3005300986015333</v>
          </cell>
          <cell r="L94">
            <v>121.66349211527498</v>
          </cell>
          <cell r="M94">
            <v>6.5352452392807763</v>
          </cell>
          <cell r="N94">
            <v>1249081.1551189478</v>
          </cell>
          <cell r="O94">
            <v>817649.25202867738</v>
          </cell>
        </row>
        <row r="95">
          <cell r="B95" t="str">
            <v>Beef cattle</v>
          </cell>
          <cell r="C95" t="str">
            <v>Beef cattle and Dairy followers</v>
          </cell>
          <cell r="D95" t="str">
            <v>South Africa</v>
          </cell>
          <cell r="E95" t="str">
            <v>LGH</v>
          </cell>
          <cell r="F95"/>
          <cell r="G95">
            <v>58.494348621973302</v>
          </cell>
          <cell r="H95">
            <v>2290.5706442098217</v>
          </cell>
          <cell r="I95"/>
          <cell r="J95"/>
          <cell r="K95"/>
          <cell r="L95">
            <v>873.73437485961415</v>
          </cell>
          <cell r="M95">
            <v>40.84859960847394</v>
          </cell>
          <cell r="N95">
            <v>2783.6073549985108</v>
          </cell>
          <cell r="O95">
            <v>1546.4485305547282</v>
          </cell>
        </row>
        <row r="96">
          <cell r="B96" t="str">
            <v>Dairy cattle</v>
          </cell>
          <cell r="C96" t="str">
            <v>Dairy cattle</v>
          </cell>
          <cell r="D96" t="str">
            <v>South Africa</v>
          </cell>
          <cell r="E96" t="str">
            <v>LGH</v>
          </cell>
          <cell r="F96">
            <v>1547.5293242343309</v>
          </cell>
          <cell r="G96">
            <v>35.905522180609218</v>
          </cell>
          <cell r="H96">
            <v>2440.4425161023892</v>
          </cell>
          <cell r="I96"/>
          <cell r="J96">
            <v>0</v>
          </cell>
          <cell r="K96">
            <v>17.480772760879635</v>
          </cell>
          <cell r="L96">
            <v>949.55584366670826</v>
          </cell>
          <cell r="M96">
            <v>37.832709742411097</v>
          </cell>
          <cell r="N96">
            <v>284964.29264500132</v>
          </cell>
          <cell r="O96">
            <v>286201.45146944508</v>
          </cell>
        </row>
        <row r="97">
          <cell r="B97" t="str">
            <v>Goats / sheep for milk</v>
          </cell>
          <cell r="C97" t="str">
            <v>Small ruminants dairy</v>
          </cell>
          <cell r="D97" t="str">
            <v>South Africa</v>
          </cell>
          <cell r="E97" t="str">
            <v>LGH</v>
          </cell>
          <cell r="F97">
            <v>70.167955244714406</v>
          </cell>
          <cell r="G97">
            <v>4.2693333851493884</v>
          </cell>
          <cell r="H97">
            <v>256.44751616920252</v>
          </cell>
          <cell r="I97"/>
          <cell r="J97"/>
          <cell r="K97">
            <v>5.0562880802754213</v>
          </cell>
          <cell r="L97">
            <v>121.2573227450723</v>
          </cell>
          <cell r="M97">
            <v>4.2768784736328405</v>
          </cell>
          <cell r="N97">
            <v>435086.61296419409</v>
          </cell>
          <cell r="O97">
            <v>478616.58289579314</v>
          </cell>
        </row>
        <row r="98">
          <cell r="B98" t="str">
            <v>Goats / sheep for meat</v>
          </cell>
          <cell r="C98" t="str">
            <v>Small ruminants for meat</v>
          </cell>
          <cell r="D98" t="str">
            <v>South Africa</v>
          </cell>
          <cell r="E98" t="str">
            <v>LGH</v>
          </cell>
          <cell r="F98"/>
          <cell r="G98">
            <v>4.0635284481460525</v>
          </cell>
          <cell r="H98">
            <v>126.64630547555436</v>
          </cell>
          <cell r="I98">
            <v>0</v>
          </cell>
          <cell r="J98">
            <v>217.91436586293068</v>
          </cell>
          <cell r="K98">
            <v>5.3005300986015254</v>
          </cell>
          <cell r="L98">
            <v>122.24878095116321</v>
          </cell>
          <cell r="M98">
            <v>7.2283793071396403</v>
          </cell>
          <cell r="N98">
            <v>111915.7870358059</v>
          </cell>
          <cell r="O98">
            <v>68385.817104207017</v>
          </cell>
        </row>
        <row r="99">
          <cell r="B99" t="str">
            <v>Beef cattle</v>
          </cell>
          <cell r="C99" t="str">
            <v>Beef cattle and Dairy followers</v>
          </cell>
          <cell r="D99" t="str">
            <v>South Africa</v>
          </cell>
          <cell r="E99" t="str">
            <v>LGT</v>
          </cell>
          <cell r="F99"/>
          <cell r="G99">
            <v>81.500204836206436</v>
          </cell>
          <cell r="H99">
            <v>2216.2140603170965</v>
          </cell>
          <cell r="I99"/>
          <cell r="J99"/>
          <cell r="K99"/>
          <cell r="L99">
            <v>811.07487613508829</v>
          </cell>
          <cell r="M99">
            <v>59.286191416376198</v>
          </cell>
          <cell r="N99">
            <v>91.06318671521808</v>
          </cell>
          <cell r="O99">
            <v>50.590659286232274</v>
          </cell>
        </row>
        <row r="100">
          <cell r="B100" t="str">
            <v>Dairy cattle</v>
          </cell>
          <cell r="C100" t="str">
            <v>Dairy cattle</v>
          </cell>
          <cell r="D100" t="str">
            <v>South Africa</v>
          </cell>
          <cell r="E100" t="str">
            <v>LGT</v>
          </cell>
          <cell r="F100">
            <v>3099.8656895663871</v>
          </cell>
          <cell r="G100">
            <v>43.589816623409092</v>
          </cell>
          <cell r="H100">
            <v>2085.2979726816138</v>
          </cell>
          <cell r="I100"/>
          <cell r="J100">
            <v>0</v>
          </cell>
          <cell r="K100">
            <v>105.09555012834045</v>
          </cell>
          <cell r="L100">
            <v>888.17035653335142</v>
          </cell>
          <cell r="M100">
            <v>45.655650405947206</v>
          </cell>
          <cell r="N100">
            <v>13650.436813284792</v>
          </cell>
          <cell r="O100">
            <v>13690.909340713777</v>
          </cell>
        </row>
        <row r="101">
          <cell r="B101" t="str">
            <v>Goats / sheep for milk</v>
          </cell>
          <cell r="C101" t="str">
            <v>Small ruminants dairy</v>
          </cell>
          <cell r="D101" t="str">
            <v>South Africa</v>
          </cell>
          <cell r="E101" t="str">
            <v>LGT</v>
          </cell>
          <cell r="F101"/>
          <cell r="G101">
            <v>81.500204836206436</v>
          </cell>
          <cell r="H101"/>
          <cell r="I101"/>
          <cell r="J101"/>
          <cell r="K101"/>
          <cell r="L101"/>
          <cell r="M101"/>
          <cell r="N101">
            <v>945038.62531674909</v>
          </cell>
          <cell r="O101">
            <v>995426.23653598526</v>
          </cell>
        </row>
        <row r="102">
          <cell r="B102" t="str">
            <v>Goats / sheep for meat</v>
          </cell>
          <cell r="C102" t="str">
            <v>Small ruminants for meat</v>
          </cell>
          <cell r="D102" t="str">
            <v>South Africa</v>
          </cell>
          <cell r="E102" t="str">
            <v>LGT</v>
          </cell>
          <cell r="F102"/>
          <cell r="G102">
            <v>43.589816623409092</v>
          </cell>
          <cell r="H102">
            <v>37.046834889209322</v>
          </cell>
          <cell r="I102">
            <v>0</v>
          </cell>
          <cell r="J102">
            <v>341.56966319499907</v>
          </cell>
          <cell r="K102">
            <v>5.3005300986015236</v>
          </cell>
          <cell r="L102">
            <v>116.3750289357794</v>
          </cell>
          <cell r="M102">
            <v>8.6065170709031449</v>
          </cell>
          <cell r="N102">
            <v>134561.57468325141</v>
          </cell>
          <cell r="O102">
            <v>84173.963464015789</v>
          </cell>
        </row>
        <row r="103">
          <cell r="B103" t="str">
            <v>Beef cattle</v>
          </cell>
          <cell r="C103" t="str">
            <v>Beef cattle and Dairy followers</v>
          </cell>
          <cell r="D103" t="str">
            <v>South Africa</v>
          </cell>
          <cell r="E103" t="str">
            <v>MRA</v>
          </cell>
          <cell r="F103"/>
          <cell r="G103"/>
          <cell r="H103">
            <v>1828.3083874901513</v>
          </cell>
          <cell r="I103"/>
          <cell r="J103"/>
          <cell r="K103"/>
          <cell r="L103">
            <v>798.58185480251632</v>
          </cell>
          <cell r="M103">
            <v>35.944886032490281</v>
          </cell>
          <cell r="N103" t="str">
            <v/>
          </cell>
          <cell r="O103" t="str">
            <v/>
          </cell>
        </row>
        <row r="104">
          <cell r="B104" t="str">
            <v>Dairy cattle</v>
          </cell>
          <cell r="C104" t="str">
            <v>Dairy cattle</v>
          </cell>
          <cell r="D104" t="str">
            <v>South Africa</v>
          </cell>
          <cell r="E104" t="str">
            <v>MRA</v>
          </cell>
          <cell r="F104">
            <v>388.96350036691166</v>
          </cell>
          <cell r="G104">
            <v>4.5124230927899385</v>
          </cell>
          <cell r="H104">
            <v>811.17559474622351</v>
          </cell>
          <cell r="I104"/>
          <cell r="J104">
            <v>0</v>
          </cell>
          <cell r="K104">
            <v>28.470272878848736</v>
          </cell>
          <cell r="L104">
            <v>914.74840225554328</v>
          </cell>
          <cell r="M104">
            <v>29.982342465668243</v>
          </cell>
          <cell r="N104">
            <v>48137.500000000007</v>
          </cell>
          <cell r="O104">
            <v>48137.500000000007</v>
          </cell>
        </row>
        <row r="105">
          <cell r="B105" t="str">
            <v>Goats / sheep for milk</v>
          </cell>
          <cell r="C105" t="str">
            <v>Small ruminants dairy</v>
          </cell>
          <cell r="D105" t="str">
            <v>South Africa</v>
          </cell>
          <cell r="E105" t="str">
            <v>MRA</v>
          </cell>
          <cell r="F105">
            <v>28.789289694175295</v>
          </cell>
          <cell r="G105">
            <v>5.9058986506192692</v>
          </cell>
          <cell r="H105">
            <v>178.03834467625083</v>
          </cell>
          <cell r="I105">
            <v>280.31626218602719</v>
          </cell>
          <cell r="J105"/>
          <cell r="K105"/>
          <cell r="L105">
            <v>112.59353855502512</v>
          </cell>
          <cell r="M105">
            <v>4.8059263893833197</v>
          </cell>
          <cell r="N105">
            <v>3519555.4246111689</v>
          </cell>
          <cell r="O105">
            <v>3807007.0691234278</v>
          </cell>
        </row>
        <row r="106">
          <cell r="B106" t="str">
            <v>Goats / sheep for meat</v>
          </cell>
          <cell r="C106" t="str">
            <v>Small ruminants for meat</v>
          </cell>
          <cell r="D106" t="str">
            <v>South Africa</v>
          </cell>
          <cell r="E106" t="str">
            <v>MRA</v>
          </cell>
          <cell r="F106"/>
          <cell r="G106">
            <v>37.571080299230644</v>
          </cell>
          <cell r="H106">
            <v>119.41998063788112</v>
          </cell>
          <cell r="I106">
            <v>1182.5213183320559</v>
          </cell>
          <cell r="J106">
            <v>89.320769802050592</v>
          </cell>
          <cell r="K106">
            <v>5.30053009860152</v>
          </cell>
          <cell r="L106">
            <v>120.05991813450403</v>
          </cell>
          <cell r="M106">
            <v>5.3920016524600625</v>
          </cell>
          <cell r="N106">
            <v>866812.57538883097</v>
          </cell>
          <cell r="O106">
            <v>579360.9308765711</v>
          </cell>
        </row>
        <row r="107">
          <cell r="B107" t="str">
            <v>Beef cattle</v>
          </cell>
          <cell r="C107" t="str">
            <v>Beef cattle and Dairy followers</v>
          </cell>
          <cell r="D107" t="str">
            <v>South Africa</v>
          </cell>
          <cell r="E107" t="str">
            <v>MRH</v>
          </cell>
          <cell r="F107"/>
          <cell r="G107">
            <v>2.6230406222412332</v>
          </cell>
          <cell r="H107">
            <v>2049.7379106090834</v>
          </cell>
          <cell r="I107">
            <v>72.299835401523211</v>
          </cell>
          <cell r="J107"/>
          <cell r="K107">
            <v>14.330430555038173</v>
          </cell>
          <cell r="L107">
            <v>798.63781948825101</v>
          </cell>
          <cell r="M107">
            <v>50.510544125056086</v>
          </cell>
          <cell r="N107">
            <v>1501.4377907442763</v>
          </cell>
          <cell r="O107">
            <v>834.13210596904264</v>
          </cell>
        </row>
        <row r="108">
          <cell r="B108" t="str">
            <v>Dairy cattle</v>
          </cell>
          <cell r="C108" t="str">
            <v>Dairy cattle</v>
          </cell>
          <cell r="D108" t="str">
            <v>South Africa</v>
          </cell>
          <cell r="E108" t="str">
            <v>MRH</v>
          </cell>
          <cell r="F108">
            <v>1839.0388890108188</v>
          </cell>
          <cell r="G108">
            <v>2.7334545960384777</v>
          </cell>
          <cell r="H108">
            <v>1022.828960085978</v>
          </cell>
          <cell r="I108">
            <v>75.792250675882357</v>
          </cell>
          <cell r="J108">
            <v>0</v>
          </cell>
          <cell r="K108">
            <v>66.001442284270382</v>
          </cell>
          <cell r="L108">
            <v>790.56535496073911</v>
          </cell>
          <cell r="M108">
            <v>48.949654446196966</v>
          </cell>
          <cell r="N108">
            <v>107244.86220925559</v>
          </cell>
          <cell r="O108">
            <v>107912.16789403078</v>
          </cell>
        </row>
        <row r="109">
          <cell r="B109" t="str">
            <v>Goats / sheep for milk</v>
          </cell>
          <cell r="C109" t="str">
            <v>Small ruminants dairy</v>
          </cell>
          <cell r="D109" t="str">
            <v>South Africa</v>
          </cell>
          <cell r="E109" t="str">
            <v>MRH</v>
          </cell>
          <cell r="F109">
            <v>70.167955244714378</v>
          </cell>
          <cell r="G109">
            <v>65.199033634979813</v>
          </cell>
          <cell r="H109">
            <v>256.44751616920269</v>
          </cell>
          <cell r="I109">
            <v>383.52829406074039</v>
          </cell>
          <cell r="J109"/>
          <cell r="K109">
            <v>5.0562880802754213</v>
          </cell>
          <cell r="L109">
            <v>121.25732274507239</v>
          </cell>
          <cell r="M109">
            <v>4.2321345994366579</v>
          </cell>
          <cell r="N109">
            <v>900799.2028763385</v>
          </cell>
          <cell r="O109">
            <v>981330.26456352579</v>
          </cell>
        </row>
        <row r="110">
          <cell r="B110" t="str">
            <v>Goats / sheep for meat</v>
          </cell>
          <cell r="C110" t="str">
            <v>Small ruminants for meat</v>
          </cell>
          <cell r="D110" t="str">
            <v>South Africa</v>
          </cell>
          <cell r="E110" t="str">
            <v>MRH</v>
          </cell>
          <cell r="F110"/>
          <cell r="G110">
            <v>40.233936372699766</v>
          </cell>
          <cell r="H110">
            <v>87.385882063914423</v>
          </cell>
          <cell r="I110">
            <v>937.67825690583788</v>
          </cell>
          <cell r="J110">
            <v>129.2331210307963</v>
          </cell>
          <cell r="K110">
            <v>6.9260498779661903</v>
          </cell>
          <cell r="L110">
            <v>108.10089760399883</v>
          </cell>
          <cell r="M110">
            <v>7.3808200317077439</v>
          </cell>
          <cell r="N110">
            <v>218669.49712366142</v>
          </cell>
          <cell r="O110">
            <v>138138.43543647497</v>
          </cell>
        </row>
        <row r="111">
          <cell r="B111" t="str">
            <v>Beef cattle</v>
          </cell>
          <cell r="C111" t="str">
            <v>Beef cattle and Dairy followers</v>
          </cell>
          <cell r="D111" t="str">
            <v>South Africa</v>
          </cell>
          <cell r="E111" t="str">
            <v>MRT</v>
          </cell>
          <cell r="F111"/>
          <cell r="G111">
            <v>5.0334022751115519</v>
          </cell>
          <cell r="H111">
            <v>2235.465613862018</v>
          </cell>
          <cell r="I111"/>
          <cell r="J111"/>
          <cell r="K111">
            <v>9.6978862871693163</v>
          </cell>
          <cell r="L111">
            <v>811.95977220194311</v>
          </cell>
          <cell r="M111">
            <v>74.838137258692683</v>
          </cell>
          <cell r="N111">
            <v>277.62774240329043</v>
          </cell>
          <cell r="O111">
            <v>154.23763466849465</v>
          </cell>
        </row>
        <row r="112">
          <cell r="B112" t="str">
            <v>Dairy cattle</v>
          </cell>
          <cell r="C112" t="str">
            <v>Dairy cattle</v>
          </cell>
          <cell r="D112" t="str">
            <v>South Africa</v>
          </cell>
          <cell r="E112" t="str">
            <v>MRT</v>
          </cell>
          <cell r="F112">
            <v>2954.5241764587613</v>
          </cell>
          <cell r="G112">
            <v>4.1607321570735349</v>
          </cell>
          <cell r="H112">
            <v>698.09173170721613</v>
          </cell>
          <cell r="I112">
            <v>75.79225067588203</v>
          </cell>
          <cell r="J112">
            <v>762.51496930242217</v>
          </cell>
          <cell r="K112">
            <v>125.31048999889208</v>
          </cell>
          <cell r="L112">
            <v>816.4231845843774</v>
          </cell>
          <cell r="M112">
            <v>45.534148407213877</v>
          </cell>
          <cell r="N112">
            <v>24565.472257596724</v>
          </cell>
          <cell r="O112">
            <v>24688.862365331526</v>
          </cell>
        </row>
        <row r="113">
          <cell r="B113" t="str">
            <v>Goats / sheep for milk</v>
          </cell>
          <cell r="C113" t="str">
            <v>Small ruminants dairy</v>
          </cell>
          <cell r="D113" t="str">
            <v>South Africa</v>
          </cell>
          <cell r="E113" t="str">
            <v>MRT</v>
          </cell>
          <cell r="F113"/>
          <cell r="G113">
            <v>98.360741611508246</v>
          </cell>
          <cell r="H113"/>
          <cell r="I113">
            <v>478.17690915671943</v>
          </cell>
          <cell r="J113"/>
          <cell r="K113"/>
          <cell r="L113">
            <v>0</v>
          </cell>
          <cell r="M113">
            <v>0</v>
          </cell>
          <cell r="N113">
            <v>1354763.7231488058</v>
          </cell>
          <cell r="O113">
            <v>1449016.0445028245</v>
          </cell>
        </row>
        <row r="114">
          <cell r="B114" t="str">
            <v>Goats / sheep for meat</v>
          </cell>
          <cell r="C114" t="str">
            <v>Small ruminants for meat</v>
          </cell>
          <cell r="D114" t="str">
            <v>South Africa</v>
          </cell>
          <cell r="E114" t="str">
            <v>MRT</v>
          </cell>
          <cell r="F114"/>
          <cell r="G114">
            <v>42.725257609067953</v>
          </cell>
          <cell r="H114">
            <v>114.89365736288799</v>
          </cell>
          <cell r="I114">
            <v>840.91991333358942</v>
          </cell>
          <cell r="J114">
            <v>101.20714942767647</v>
          </cell>
          <cell r="K114">
            <v>6.7686799534468225</v>
          </cell>
          <cell r="L114">
            <v>107.93264503203602</v>
          </cell>
          <cell r="M114">
            <v>8.0237351704416398</v>
          </cell>
          <cell r="N114">
            <v>254689.5768511935</v>
          </cell>
          <cell r="O114">
            <v>160437.2554971741</v>
          </cell>
        </row>
        <row r="115">
          <cell r="B115" t="str">
            <v>Beef cattle</v>
          </cell>
          <cell r="C115" t="str">
            <v>Beef cattle and Dairy followers</v>
          </cell>
          <cell r="D115" t="str">
            <v>South Africa</v>
          </cell>
          <cell r="E115" t="str">
            <v>Other</v>
          </cell>
          <cell r="F115"/>
          <cell r="G115"/>
          <cell r="H115">
            <v>2078.4027693484559</v>
          </cell>
          <cell r="I115"/>
          <cell r="J115">
            <v>169.38915255906988</v>
          </cell>
          <cell r="K115">
            <v>8.4160130828078756</v>
          </cell>
          <cell r="L115">
            <v>846.31438630354148</v>
          </cell>
          <cell r="M115">
            <v>39.173744413586775</v>
          </cell>
          <cell r="N115" t="str">
            <v/>
          </cell>
          <cell r="O115" t="str">
            <v/>
          </cell>
        </row>
        <row r="116">
          <cell r="B116" t="str">
            <v>Dairy cattle</v>
          </cell>
          <cell r="C116" t="str">
            <v>Dairy cattle</v>
          </cell>
          <cell r="D116" t="str">
            <v>South Africa</v>
          </cell>
          <cell r="E116" t="str">
            <v>Other</v>
          </cell>
          <cell r="F116">
            <v>1446.6505817768216</v>
          </cell>
          <cell r="G116">
            <v>4.5771250418600671</v>
          </cell>
          <cell r="H116">
            <v>2370.6325291564849</v>
          </cell>
          <cell r="I116">
            <v>75.79225067588213</v>
          </cell>
          <cell r="J116">
            <v>73.024490413095734</v>
          </cell>
          <cell r="K116">
            <v>11.454046875916145</v>
          </cell>
          <cell r="L116">
            <v>939.76958258854722</v>
          </cell>
          <cell r="M116">
            <v>37.234963411613876</v>
          </cell>
          <cell r="N116">
            <v>59988.800000000003</v>
          </cell>
          <cell r="O116">
            <v>59988.800000000003</v>
          </cell>
        </row>
        <row r="117">
          <cell r="B117" t="str">
            <v>Goats / sheep for milk</v>
          </cell>
          <cell r="C117" t="str">
            <v>Small ruminants dairy</v>
          </cell>
          <cell r="D117" t="str">
            <v>South Africa</v>
          </cell>
          <cell r="E117" t="str">
            <v>Other</v>
          </cell>
          <cell r="F117">
            <v>51.794592556228771</v>
          </cell>
          <cell r="G117">
            <v>65.429784640167625</v>
          </cell>
          <cell r="H117">
            <v>261.07470563490011</v>
          </cell>
          <cell r="I117"/>
          <cell r="J117"/>
          <cell r="K117"/>
          <cell r="L117">
            <v>113.85141960103358</v>
          </cell>
          <cell r="M117">
            <v>4.383688664899247</v>
          </cell>
          <cell r="N117">
            <v>1199430.12897581</v>
          </cell>
          <cell r="O117">
            <v>1333057.0589842319</v>
          </cell>
        </row>
        <row r="118">
          <cell r="B118" t="str">
            <v>Goats / sheep for meat</v>
          </cell>
          <cell r="C118" t="str">
            <v>Small ruminants for meat</v>
          </cell>
          <cell r="D118" t="str">
            <v>South Africa</v>
          </cell>
          <cell r="E118" t="str">
            <v>Other</v>
          </cell>
          <cell r="F118"/>
          <cell r="G118">
            <v>45.622273722974441</v>
          </cell>
          <cell r="H118">
            <v>162.89593276479002</v>
          </cell>
          <cell r="I118"/>
          <cell r="J118">
            <v>149.26497174137248</v>
          </cell>
          <cell r="K118">
            <v>5.9700643337429788</v>
          </cell>
          <cell r="L118">
            <v>118.41720396582565</v>
          </cell>
          <cell r="M118">
            <v>6.250901086146504</v>
          </cell>
          <cell r="N118">
            <v>360571.67102418822</v>
          </cell>
          <cell r="O118">
            <v>226944.741015768</v>
          </cell>
        </row>
        <row r="119">
          <cell r="B119" t="str">
            <v>Beef cattle</v>
          </cell>
          <cell r="C119" t="str">
            <v>Beef cattle and Dairy followers</v>
          </cell>
          <cell r="D119" t="str">
            <v>South Africa</v>
          </cell>
          <cell r="E119" t="str">
            <v>URBAN</v>
          </cell>
          <cell r="F119"/>
          <cell r="G119">
            <v>4.5135203499826559</v>
          </cell>
          <cell r="H119">
            <v>1963.1307967777507</v>
          </cell>
          <cell r="I119"/>
          <cell r="J119">
            <v>360.95850994491514</v>
          </cell>
          <cell r="K119">
            <v>2.9594156646347263</v>
          </cell>
          <cell r="L119">
            <v>790.21643614186075</v>
          </cell>
          <cell r="M119">
            <v>51.49775172921882</v>
          </cell>
          <cell r="N119">
            <v>793.695092849459</v>
          </cell>
          <cell r="O119">
            <v>440.94171824969959</v>
          </cell>
        </row>
        <row r="120">
          <cell r="B120" t="str">
            <v>Dairy cattle</v>
          </cell>
          <cell r="C120" t="str">
            <v>Dairy cattle</v>
          </cell>
          <cell r="D120" t="str">
            <v>South Africa</v>
          </cell>
          <cell r="E120" t="str">
            <v>URBAN</v>
          </cell>
          <cell r="F120">
            <v>2092.3064856853807</v>
          </cell>
          <cell r="G120">
            <v>4.2706108919428862</v>
          </cell>
          <cell r="H120">
            <v>2094.8550348162662</v>
          </cell>
          <cell r="I120"/>
          <cell r="J120">
            <v>257.85528962302567</v>
          </cell>
          <cell r="K120">
            <v>32.42559906444437</v>
          </cell>
          <cell r="L120">
            <v>866.48317590964314</v>
          </cell>
          <cell r="M120">
            <v>41.281386276081875</v>
          </cell>
          <cell r="N120">
            <v>38754.304907150574</v>
          </cell>
          <cell r="O120">
            <v>39107.058281750295</v>
          </cell>
        </row>
        <row r="121">
          <cell r="B121" t="str">
            <v>Goats / sheep for milk</v>
          </cell>
          <cell r="C121" t="str">
            <v>Small ruminants dairy</v>
          </cell>
          <cell r="D121" t="str">
            <v>South Africa</v>
          </cell>
          <cell r="E121" t="str">
            <v>URBAN</v>
          </cell>
          <cell r="F121">
            <v>51.79459255622875</v>
          </cell>
          <cell r="G121">
            <v>95.390920351969768</v>
          </cell>
          <cell r="H121">
            <v>261.07470563490023</v>
          </cell>
          <cell r="I121"/>
          <cell r="J121"/>
          <cell r="K121"/>
          <cell r="L121">
            <v>113.85141960103354</v>
          </cell>
          <cell r="M121">
            <v>4.383688664899247</v>
          </cell>
          <cell r="N121">
            <v>437265.09746345005</v>
          </cell>
          <cell r="O121">
            <v>463658.19542288943</v>
          </cell>
        </row>
        <row r="122">
          <cell r="B122" t="str">
            <v>Goats / sheep for meat</v>
          </cell>
          <cell r="C122" t="str">
            <v>Small ruminants for meat</v>
          </cell>
          <cell r="D122" t="str">
            <v>South Africa</v>
          </cell>
          <cell r="E122" t="str">
            <v>URBAN</v>
          </cell>
          <cell r="F122"/>
          <cell r="G122">
            <v>44.597835567117045</v>
          </cell>
          <cell r="H122">
            <v>38.189132471970026</v>
          </cell>
          <cell r="I122"/>
          <cell r="J122">
            <v>345.1538237325351</v>
          </cell>
          <cell r="K122">
            <v>5.4574949237285919</v>
          </cell>
          <cell r="L122">
            <v>114.87702461523212</v>
          </cell>
          <cell r="M122">
            <v>8.0114591375534001</v>
          </cell>
          <cell r="N122">
            <v>74028.9025365501</v>
          </cell>
          <cell r="O122">
            <v>47635.804577110939</v>
          </cell>
        </row>
        <row r="123">
          <cell r="B123" t="str">
            <v>Beef cattle</v>
          </cell>
          <cell r="C123" t="str">
            <v>Beef cattle and Dairy followers</v>
          </cell>
          <cell r="D123" t="str">
            <v>Western Africa</v>
          </cell>
          <cell r="E123" t="str">
            <v>ANY</v>
          </cell>
          <cell r="F123"/>
          <cell r="G123">
            <v>4.5135203499826604</v>
          </cell>
          <cell r="H123">
            <v>1736.3688668123984</v>
          </cell>
          <cell r="I123"/>
          <cell r="J123">
            <v>1273.3850029253358</v>
          </cell>
          <cell r="K123">
            <v>31.263144460634312</v>
          </cell>
          <cell r="L123">
            <v>1863.7460163170197</v>
          </cell>
          <cell r="M123">
            <v>62.309151595542282</v>
          </cell>
          <cell r="N123">
            <v>66.508832289246797</v>
          </cell>
          <cell r="O123">
            <v>36.949351271803785</v>
          </cell>
        </row>
        <row r="124">
          <cell r="B124" t="str">
            <v>Dairy cattle</v>
          </cell>
          <cell r="C124" t="str">
            <v>Dairy cattle</v>
          </cell>
          <cell r="D124" t="str">
            <v>Western Africa</v>
          </cell>
          <cell r="E124" t="str">
            <v>ANY</v>
          </cell>
          <cell r="F124">
            <v>294.90748447789201</v>
          </cell>
          <cell r="G124">
            <v>4.9515906402336833</v>
          </cell>
          <cell r="H124">
            <v>1280.2992150254238</v>
          </cell>
          <cell r="I124"/>
          <cell r="J124">
            <v>662.56463585920415</v>
          </cell>
          <cell r="K124">
            <v>20.975566391710913</v>
          </cell>
          <cell r="L124">
            <v>1067.4533666262037</v>
          </cell>
          <cell r="M124">
            <v>33.038752905750883</v>
          </cell>
          <cell r="N124">
            <v>17045.691167710789</v>
          </cell>
          <cell r="O124">
            <v>17075.25064872823</v>
          </cell>
        </row>
        <row r="125">
          <cell r="B125" t="str">
            <v>Goats / sheep for milk</v>
          </cell>
          <cell r="C125" t="str">
            <v>Small ruminants dairy</v>
          </cell>
          <cell r="D125" t="str">
            <v>Western Africa</v>
          </cell>
          <cell r="E125" t="str">
            <v>ANY</v>
          </cell>
          <cell r="F125">
            <v>42.87980325697017</v>
          </cell>
          <cell r="G125">
            <v>22.62186672790693</v>
          </cell>
          <cell r="H125">
            <v>178.59556182761185</v>
          </cell>
          <cell r="I125">
            <v>1495.9218410789217</v>
          </cell>
          <cell r="J125">
            <v>39.897711548611568</v>
          </cell>
          <cell r="K125"/>
          <cell r="L125">
            <v>102.14293801767894</v>
          </cell>
          <cell r="M125">
            <v>3.6853122979261794</v>
          </cell>
          <cell r="N125">
            <v>12479465.220372522</v>
          </cell>
          <cell r="O125">
            <v>13710584.300000004</v>
          </cell>
        </row>
        <row r="126">
          <cell r="B126" t="str">
            <v>Goats / sheep for meat</v>
          </cell>
          <cell r="C126" t="str">
            <v>Small ruminants for meat</v>
          </cell>
          <cell r="D126" t="str">
            <v>Western Africa</v>
          </cell>
          <cell r="E126" t="str">
            <v>ANY</v>
          </cell>
          <cell r="F126"/>
          <cell r="G126">
            <v>19.601284106622938</v>
          </cell>
          <cell r="H126">
            <v>201.52188885615806</v>
          </cell>
          <cell r="I126">
            <v>485.92591860246154</v>
          </cell>
          <cell r="J126">
            <v>13.755978884211741</v>
          </cell>
          <cell r="K126">
            <v>33.817119907594972</v>
          </cell>
          <cell r="L126">
            <v>151.70361545273556</v>
          </cell>
          <cell r="M126">
            <v>6.4008655655558133</v>
          </cell>
          <cell r="N126">
            <v>3556431.5796274873</v>
          </cell>
          <cell r="O126">
            <v>2325312.5</v>
          </cell>
        </row>
        <row r="127">
          <cell r="B127" t="str">
            <v>Beef cattle</v>
          </cell>
          <cell r="C127" t="str">
            <v>Beef cattle and Dairy followers</v>
          </cell>
          <cell r="D127" t="str">
            <v>Western Africa</v>
          </cell>
          <cell r="E127" t="str">
            <v>LGA</v>
          </cell>
          <cell r="F127"/>
          <cell r="G127">
            <v>3.1998763656474325</v>
          </cell>
          <cell r="H127">
            <v>2157.4009877189801</v>
          </cell>
          <cell r="I127">
            <v>35.414309516752169</v>
          </cell>
          <cell r="J127">
            <v>863.17268789364368</v>
          </cell>
          <cell r="K127"/>
          <cell r="L127">
            <v>1674.1027406951584</v>
          </cell>
          <cell r="M127">
            <v>54.360299082610865</v>
          </cell>
          <cell r="N127">
            <v>283691.88000000024</v>
          </cell>
          <cell r="O127">
            <v>157606.60000000006</v>
          </cell>
        </row>
        <row r="128">
          <cell r="B128" t="str">
            <v>Dairy cattle</v>
          </cell>
          <cell r="C128" t="str">
            <v>Dairy cattle</v>
          </cell>
          <cell r="D128" t="str">
            <v>Western Africa</v>
          </cell>
          <cell r="E128" t="str">
            <v>LGA</v>
          </cell>
          <cell r="F128">
            <v>153.86094777029876</v>
          </cell>
          <cell r="G128">
            <v>3.4928946601192155</v>
          </cell>
          <cell r="H128">
            <v>1384.1667940934253</v>
          </cell>
          <cell r="I128">
            <v>102.09212962565141</v>
          </cell>
          <cell r="J128">
            <v>561.54217887645632</v>
          </cell>
          <cell r="K128"/>
          <cell r="L128">
            <v>1102.6270796608085</v>
          </cell>
          <cell r="M128">
            <v>31.315972084777599</v>
          </cell>
          <cell r="N128">
            <v>1241714.6200000001</v>
          </cell>
          <cell r="O128">
            <v>1367799.9000000011</v>
          </cell>
        </row>
        <row r="129">
          <cell r="B129" t="str">
            <v>Goats / sheep for milk</v>
          </cell>
          <cell r="C129" t="str">
            <v>Small ruminants dairy</v>
          </cell>
          <cell r="D129" t="str">
            <v>Western Africa</v>
          </cell>
          <cell r="E129" t="str">
            <v>LGA</v>
          </cell>
          <cell r="F129">
            <v>41.364223461434314</v>
          </cell>
          <cell r="G129">
            <v>5.3850312045570252</v>
          </cell>
          <cell r="H129">
            <v>233.76925779687036</v>
          </cell>
          <cell r="I129">
            <v>797.14786717372715</v>
          </cell>
          <cell r="J129"/>
          <cell r="K129"/>
          <cell r="L129">
            <v>106.95805220843278</v>
          </cell>
          <cell r="M129">
            <v>3.9102800738759687</v>
          </cell>
          <cell r="N129">
            <v>2686811.4330399819</v>
          </cell>
          <cell r="O129">
            <v>3008800.2410122091</v>
          </cell>
        </row>
        <row r="130">
          <cell r="B130" t="str">
            <v>Goats / sheep for meat</v>
          </cell>
          <cell r="C130" t="str">
            <v>Small ruminants for meat</v>
          </cell>
          <cell r="D130" t="str">
            <v>Western Africa</v>
          </cell>
          <cell r="E130" t="str">
            <v>LGA</v>
          </cell>
          <cell r="F130"/>
          <cell r="G130">
            <v>16.568882236580748</v>
          </cell>
          <cell r="H130">
            <v>289.17428774705348</v>
          </cell>
          <cell r="I130">
            <v>518.58933501683146</v>
          </cell>
          <cell r="J130"/>
          <cell r="K130">
            <v>30.138878234940854</v>
          </cell>
          <cell r="L130">
            <v>170.19263830281466</v>
          </cell>
          <cell r="M130">
            <v>5.6114181915531898</v>
          </cell>
          <cell r="N130">
            <v>927327.76696002332</v>
          </cell>
          <cell r="O130">
            <v>605338.95898779249</v>
          </cell>
        </row>
        <row r="131">
          <cell r="B131" t="str">
            <v>Beef cattle</v>
          </cell>
          <cell r="C131" t="str">
            <v>Beef cattle and Dairy followers</v>
          </cell>
          <cell r="D131" t="str">
            <v>Western Africa</v>
          </cell>
          <cell r="E131" t="str">
            <v>LGH</v>
          </cell>
          <cell r="F131"/>
          <cell r="G131">
            <v>3.066587915082776</v>
          </cell>
          <cell r="H131">
            <v>3215.4553518186735</v>
          </cell>
          <cell r="I131"/>
          <cell r="J131"/>
          <cell r="K131"/>
          <cell r="L131">
            <v>1419.0149234597748</v>
          </cell>
          <cell r="M131">
            <v>46.207826845214974</v>
          </cell>
          <cell r="N131">
            <v>152273.38496190973</v>
          </cell>
          <cell r="O131">
            <v>84596.324978838733</v>
          </cell>
        </row>
        <row r="132">
          <cell r="B132" t="str">
            <v>Dairy cattle</v>
          </cell>
          <cell r="C132" t="str">
            <v>Dairy cattle</v>
          </cell>
          <cell r="D132" t="str">
            <v>Western Africa</v>
          </cell>
          <cell r="E132" t="str">
            <v>LGH</v>
          </cell>
          <cell r="F132">
            <v>481.45961646782405</v>
          </cell>
          <cell r="G132">
            <v>2.5444034978996779</v>
          </cell>
          <cell r="H132">
            <v>2522.6778201893803</v>
          </cell>
          <cell r="I132">
            <v>47.135173226903682</v>
          </cell>
          <cell r="J132"/>
          <cell r="K132"/>
          <cell r="L132">
            <v>1092.0231255710753</v>
          </cell>
          <cell r="M132">
            <v>36.310305273112057</v>
          </cell>
          <cell r="N132">
            <v>188380.81503809019</v>
          </cell>
          <cell r="O132">
            <v>256057.87502116157</v>
          </cell>
        </row>
        <row r="133">
          <cell r="B133" t="str">
            <v>Goats / sheep for milk</v>
          </cell>
          <cell r="C133" t="str">
            <v>Small ruminants dairy</v>
          </cell>
          <cell r="D133" t="str">
            <v>Western Africa</v>
          </cell>
          <cell r="E133" t="str">
            <v>LGH</v>
          </cell>
          <cell r="F133">
            <v>44.003563306216272</v>
          </cell>
          <cell r="G133">
            <v>1.8226259461577687</v>
          </cell>
          <cell r="H133">
            <v>229.96532016999842</v>
          </cell>
          <cell r="I133"/>
          <cell r="J133"/>
          <cell r="K133"/>
          <cell r="L133">
            <v>101.96107321344184</v>
          </cell>
          <cell r="M133">
            <v>3.6520760900904303</v>
          </cell>
          <cell r="N133">
            <v>526343.9064638674</v>
          </cell>
          <cell r="O133">
            <v>592036.9838783202</v>
          </cell>
        </row>
        <row r="134">
          <cell r="B134" t="str">
            <v>Goats / sheep for meat</v>
          </cell>
          <cell r="C134" t="str">
            <v>Small ruminants for meat</v>
          </cell>
          <cell r="D134" t="str">
            <v>Western Africa</v>
          </cell>
          <cell r="E134" t="str">
            <v>LGH</v>
          </cell>
          <cell r="F134"/>
          <cell r="G134">
            <v>29.78939208071326</v>
          </cell>
          <cell r="H134">
            <v>353.32525850886987</v>
          </cell>
          <cell r="I134"/>
          <cell r="J134"/>
          <cell r="K134">
            <v>30.13887823494089</v>
          </cell>
          <cell r="L134">
            <v>160.079902790435</v>
          </cell>
          <cell r="M134">
            <v>9.6551609293030651</v>
          </cell>
          <cell r="N134">
            <v>164232.69353613208</v>
          </cell>
          <cell r="O134">
            <v>98539.616121679268</v>
          </cell>
        </row>
        <row r="135">
          <cell r="B135" t="str">
            <v>Beef cattle</v>
          </cell>
          <cell r="C135" t="str">
            <v>Beef cattle and Dairy followers</v>
          </cell>
          <cell r="D135" t="str">
            <v>Western Africa</v>
          </cell>
          <cell r="E135" t="str">
            <v>LGT</v>
          </cell>
          <cell r="F135"/>
          <cell r="G135">
            <v>5.4179652301622143</v>
          </cell>
          <cell r="H135"/>
          <cell r="I135"/>
          <cell r="J135"/>
          <cell r="K135"/>
          <cell r="L135"/>
          <cell r="M135"/>
          <cell r="N135">
            <v>1296.7222585728125</v>
          </cell>
          <cell r="O135">
            <v>720.4012547626744</v>
          </cell>
        </row>
        <row r="136">
          <cell r="B136" t="str">
            <v>Dairy cattle</v>
          </cell>
          <cell r="C136" t="str">
            <v>Dairy cattle</v>
          </cell>
          <cell r="D136" t="str">
            <v>Western Africa</v>
          </cell>
          <cell r="E136" t="str">
            <v>LGT</v>
          </cell>
          <cell r="F136"/>
          <cell r="G136">
            <v>4.4953838157780144</v>
          </cell>
          <cell r="H136"/>
          <cell r="I136"/>
          <cell r="J136"/>
          <cell r="K136"/>
          <cell r="L136"/>
          <cell r="M136"/>
          <cell r="N136">
            <v>28134.477741427196</v>
          </cell>
          <cell r="O136">
            <v>28710.798745237353</v>
          </cell>
        </row>
        <row r="137">
          <cell r="B137" t="str">
            <v>Goats / sheep for milk</v>
          </cell>
          <cell r="C137" t="str">
            <v>Small ruminants dairy</v>
          </cell>
          <cell r="D137" t="str">
            <v>Western Africa</v>
          </cell>
          <cell r="E137" t="str">
            <v>LGT</v>
          </cell>
          <cell r="F137"/>
          <cell r="G137"/>
          <cell r="H137"/>
          <cell r="I137"/>
          <cell r="J137"/>
          <cell r="K137"/>
          <cell r="L137">
            <v>0</v>
          </cell>
          <cell r="M137">
            <v>0</v>
          </cell>
          <cell r="N137" t="str">
            <v/>
          </cell>
          <cell r="O137" t="str">
            <v/>
          </cell>
        </row>
        <row r="138">
          <cell r="B138" t="str">
            <v>Goats / sheep for meat</v>
          </cell>
          <cell r="C138" t="str">
            <v>Small ruminants for meat</v>
          </cell>
          <cell r="D138" t="str">
            <v>Western Africa</v>
          </cell>
          <cell r="E138" t="str">
            <v>LGT</v>
          </cell>
          <cell r="F138"/>
          <cell r="G138"/>
          <cell r="H138"/>
          <cell r="I138"/>
          <cell r="J138"/>
          <cell r="K138"/>
          <cell r="L138"/>
          <cell r="M138"/>
          <cell r="N138" t="str">
            <v/>
          </cell>
          <cell r="O138" t="str">
            <v/>
          </cell>
        </row>
        <row r="139">
          <cell r="B139" t="str">
            <v>Beef cattle</v>
          </cell>
          <cell r="C139" t="str">
            <v>Beef cattle and Dairy followers</v>
          </cell>
          <cell r="D139" t="str">
            <v>Western Africa</v>
          </cell>
          <cell r="E139" t="str">
            <v>MRA</v>
          </cell>
          <cell r="F139"/>
          <cell r="G139"/>
          <cell r="H139">
            <v>1594.2957343474561</v>
          </cell>
          <cell r="I139"/>
          <cell r="J139">
            <v>1726.3453757872858</v>
          </cell>
          <cell r="K139"/>
          <cell r="L139">
            <v>2107.3261462506021</v>
          </cell>
          <cell r="M139">
            <v>62.190818840664825</v>
          </cell>
          <cell r="N139" t="str">
            <v/>
          </cell>
          <cell r="O139" t="str">
            <v/>
          </cell>
        </row>
        <row r="140">
          <cell r="B140" t="str">
            <v>Dairy cattle</v>
          </cell>
          <cell r="C140" t="str">
            <v>Dairy cattle</v>
          </cell>
          <cell r="D140" t="str">
            <v>Western Africa</v>
          </cell>
          <cell r="E140" t="str">
            <v>MRA</v>
          </cell>
          <cell r="F140">
            <v>192.70509923383872</v>
          </cell>
          <cell r="G140"/>
          <cell r="H140">
            <v>1082.8145315151435</v>
          </cell>
          <cell r="I140"/>
          <cell r="J140">
            <v>842.31326831468334</v>
          </cell>
          <cell r="K140"/>
          <cell r="L140">
            <v>1075.4664950860072</v>
          </cell>
          <cell r="M140">
            <v>31.968868007684573</v>
          </cell>
          <cell r="N140" t="str">
            <v/>
          </cell>
          <cell r="O140" t="str">
            <v/>
          </cell>
        </row>
        <row r="141">
          <cell r="B141" t="str">
            <v>Goats / sheep for milk</v>
          </cell>
          <cell r="C141" t="str">
            <v>Small ruminants dairy</v>
          </cell>
          <cell r="D141" t="str">
            <v>Western Africa</v>
          </cell>
          <cell r="E141" t="str">
            <v>MRA</v>
          </cell>
          <cell r="F141">
            <v>43.916167947117572</v>
          </cell>
          <cell r="G141">
            <v>21.250161599521224</v>
          </cell>
          <cell r="H141">
            <v>112.25606143636703</v>
          </cell>
          <cell r="I141">
            <v>1833.4400944995712</v>
          </cell>
          <cell r="J141">
            <v>86.412666393777201</v>
          </cell>
          <cell r="K141"/>
          <cell r="L141">
            <v>96.617184984291384</v>
          </cell>
          <cell r="M141">
            <v>3.3866044215231534</v>
          </cell>
          <cell r="N141">
            <v>7456730.853707755</v>
          </cell>
          <cell r="O141">
            <v>8121686.135805171</v>
          </cell>
        </row>
        <row r="142">
          <cell r="B142" t="str">
            <v>Goats / sheep for meat</v>
          </cell>
          <cell r="C142" t="str">
            <v>Small ruminants for meat</v>
          </cell>
          <cell r="D142" t="str">
            <v>Western Africa</v>
          </cell>
          <cell r="E142" t="str">
            <v>MRA</v>
          </cell>
          <cell r="F142"/>
          <cell r="G142">
            <v>18.658080378619385</v>
          </cell>
          <cell r="H142">
            <v>167.70694634132298</v>
          </cell>
          <cell r="I142">
            <v>518.58933501683146</v>
          </cell>
          <cell r="J142"/>
          <cell r="K142">
            <v>30.138878234940865</v>
          </cell>
          <cell r="L142">
            <v>151.31594731339632</v>
          </cell>
          <cell r="M142">
            <v>5.3966969013570569</v>
          </cell>
          <cell r="N142">
            <v>1994865.8462922447</v>
          </cell>
          <cell r="O142">
            <v>1329910.5641948311</v>
          </cell>
        </row>
        <row r="143">
          <cell r="B143" t="str">
            <v>Beef cattle</v>
          </cell>
          <cell r="C143" t="str">
            <v>Beef cattle and Dairy followers</v>
          </cell>
          <cell r="D143" t="str">
            <v>Western Africa</v>
          </cell>
          <cell r="E143" t="str">
            <v>MRH</v>
          </cell>
          <cell r="F143"/>
          <cell r="G143">
            <v>3.2625360246727251</v>
          </cell>
          <cell r="H143">
            <v>887.14586137764149</v>
          </cell>
          <cell r="I143">
            <v>79.802887277038224</v>
          </cell>
          <cell r="J143">
            <v>431.58634394682082</v>
          </cell>
          <cell r="K143">
            <v>254.85365661368567</v>
          </cell>
          <cell r="L143">
            <v>1247.6802258238208</v>
          </cell>
          <cell r="M143">
            <v>84.857116912199629</v>
          </cell>
          <cell r="N143">
            <v>124601.59796776593</v>
          </cell>
          <cell r="O143">
            <v>69223.109982092166</v>
          </cell>
        </row>
        <row r="144">
          <cell r="B144" t="str">
            <v>Dairy cattle</v>
          </cell>
          <cell r="C144" t="str">
            <v>Dairy cattle</v>
          </cell>
          <cell r="D144" t="str">
            <v>Western Africa</v>
          </cell>
          <cell r="E144" t="str">
            <v>MRH</v>
          </cell>
          <cell r="F144">
            <v>1090.4510345634355</v>
          </cell>
          <cell r="G144">
            <v>2.7069851910562024</v>
          </cell>
          <cell r="H144">
            <v>1440.1225833417411</v>
          </cell>
          <cell r="I144">
            <v>141.40551968071102</v>
          </cell>
          <cell r="J144">
            <v>280.77108943822805</v>
          </cell>
          <cell r="K144">
            <v>198.95589325752383</v>
          </cell>
          <cell r="L144">
            <v>942.32540674647601</v>
          </cell>
          <cell r="M144">
            <v>41.942065688877527</v>
          </cell>
          <cell r="N144">
            <v>624220.7020322344</v>
          </cell>
          <cell r="O144">
            <v>679599.1900179087</v>
          </cell>
        </row>
        <row r="145">
          <cell r="B145" t="str">
            <v>Goats / sheep for milk</v>
          </cell>
          <cell r="C145" t="str">
            <v>Small ruminants dairy</v>
          </cell>
          <cell r="D145" t="str">
            <v>Western Africa</v>
          </cell>
          <cell r="E145" t="str">
            <v>MRH</v>
          </cell>
          <cell r="F145">
            <v>62.103142175565601</v>
          </cell>
          <cell r="G145">
            <v>67.602853275669759</v>
          </cell>
          <cell r="H145">
            <v>133.85604292601863</v>
          </cell>
          <cell r="I145">
            <v>1913.1548812169447</v>
          </cell>
          <cell r="J145">
            <v>115.21688852503615</v>
          </cell>
          <cell r="K145"/>
          <cell r="L145">
            <v>95.893192306566235</v>
          </cell>
          <cell r="M145">
            <v>4.874536874342275</v>
          </cell>
          <cell r="N145">
            <v>1495776.2267401882</v>
          </cell>
          <cell r="O145">
            <v>1642229.9265789175</v>
          </cell>
        </row>
        <row r="146">
          <cell r="B146" t="str">
            <v>Goats / sheep for meat</v>
          </cell>
          <cell r="C146" t="str">
            <v>Small ruminants for meat</v>
          </cell>
          <cell r="D146" t="str">
            <v>Western Africa</v>
          </cell>
          <cell r="E146" t="str">
            <v>MRH</v>
          </cell>
          <cell r="F146"/>
          <cell r="G146">
            <v>27.051985971993521</v>
          </cell>
          <cell r="H146">
            <v>169.16813671135728</v>
          </cell>
          <cell r="I146">
            <v>518.58933501683248</v>
          </cell>
          <cell r="J146">
            <v>51.039205954159542</v>
          </cell>
          <cell r="K146">
            <v>45.20831735241137</v>
          </cell>
          <cell r="L146">
            <v>135.39546491335273</v>
          </cell>
          <cell r="M146">
            <v>8.9559996430986093</v>
          </cell>
          <cell r="N146">
            <v>385404.47325981501</v>
          </cell>
          <cell r="O146">
            <v>238950.77342108526</v>
          </cell>
        </row>
        <row r="147">
          <cell r="B147" t="str">
            <v>Beef cattle</v>
          </cell>
          <cell r="C147" t="str">
            <v>Beef cattle and Dairy followers</v>
          </cell>
          <cell r="D147" t="str">
            <v>Western Africa</v>
          </cell>
          <cell r="E147" t="str">
            <v>MRT</v>
          </cell>
          <cell r="F147"/>
          <cell r="G147">
            <v>6.7014253479764152</v>
          </cell>
          <cell r="H147">
            <v>1100.7017749934844</v>
          </cell>
          <cell r="I147">
            <v>39.901443638519083</v>
          </cell>
          <cell r="J147">
            <v>0</v>
          </cell>
          <cell r="K147">
            <v>254.85365661368627</v>
          </cell>
          <cell r="L147">
            <v>1202.6589701441615</v>
          </cell>
          <cell r="M147">
            <v>72.258853749555669</v>
          </cell>
          <cell r="N147">
            <v>2585.9908599713694</v>
          </cell>
          <cell r="O147">
            <v>1436.6615888729859</v>
          </cell>
        </row>
        <row r="148">
          <cell r="B148" t="str">
            <v>Dairy cattle</v>
          </cell>
          <cell r="C148" t="str">
            <v>Dairy cattle</v>
          </cell>
          <cell r="D148" t="str">
            <v>Western Africa</v>
          </cell>
          <cell r="E148" t="str">
            <v>MRT</v>
          </cell>
          <cell r="F148">
            <v>1752.7070081776139</v>
          </cell>
          <cell r="G148">
            <v>5.5602939059532872</v>
          </cell>
          <cell r="H148">
            <v>1806.6615253316393</v>
          </cell>
          <cell r="I148">
            <v>94.270346453807477</v>
          </cell>
          <cell r="J148">
            <v>0</v>
          </cell>
          <cell r="K148">
            <v>265.27452434336595</v>
          </cell>
          <cell r="L148">
            <v>946.44421982607832</v>
          </cell>
          <cell r="M148">
            <v>54.262158154515575</v>
          </cell>
          <cell r="N148">
            <v>331144.80914002884</v>
          </cell>
          <cell r="O148">
            <v>332294.13841112715</v>
          </cell>
        </row>
        <row r="149">
          <cell r="B149" t="str">
            <v>Goats / sheep for milk</v>
          </cell>
          <cell r="C149" t="str">
            <v>Small ruminants dairy</v>
          </cell>
          <cell r="D149" t="str">
            <v>Western Africa</v>
          </cell>
          <cell r="E149" t="str">
            <v>MRT</v>
          </cell>
          <cell r="F149"/>
          <cell r="G149">
            <v>61.26508578107584</v>
          </cell>
          <cell r="H149"/>
          <cell r="I149">
            <v>1992.8696679343211</v>
          </cell>
          <cell r="J149"/>
          <cell r="K149"/>
          <cell r="L149"/>
          <cell r="M149"/>
          <cell r="N149">
            <v>36583.166067994018</v>
          </cell>
          <cell r="O149">
            <v>39660.705503885285</v>
          </cell>
        </row>
        <row r="150">
          <cell r="B150" t="str">
            <v>Goats / sheep for meat</v>
          </cell>
          <cell r="C150" t="str">
            <v>Small ruminants for meat</v>
          </cell>
          <cell r="D150" t="str">
            <v>Western Africa</v>
          </cell>
          <cell r="E150" t="str">
            <v>MRT</v>
          </cell>
          <cell r="F150"/>
          <cell r="G150">
            <v>34.397324913892078</v>
          </cell>
          <cell r="H150">
            <v>171.00640846720648</v>
          </cell>
          <cell r="I150">
            <v>518.58933501683202</v>
          </cell>
          <cell r="J150">
            <v>51.03920595415947</v>
          </cell>
          <cell r="K150">
            <v>45.20831735241137</v>
          </cell>
          <cell r="L150">
            <v>141.18583549165365</v>
          </cell>
          <cell r="M150">
            <v>7.9208212702162744</v>
          </cell>
          <cell r="N150">
            <v>7729.6339320059742</v>
          </cell>
          <cell r="O150">
            <v>4652.094496114707</v>
          </cell>
        </row>
        <row r="151">
          <cell r="B151" t="str">
            <v>Beef cattle</v>
          </cell>
          <cell r="C151" t="str">
            <v>Beef cattle and Dairy followers</v>
          </cell>
          <cell r="D151" t="str">
            <v>Western Africa</v>
          </cell>
          <cell r="E151" t="str">
            <v>Other</v>
          </cell>
          <cell r="F151"/>
          <cell r="G151"/>
          <cell r="H151">
            <v>3144.828050787075</v>
          </cell>
          <cell r="I151"/>
          <cell r="J151">
            <v>431.58634394682099</v>
          </cell>
          <cell r="K151"/>
          <cell r="L151">
            <v>1516.0816055666598</v>
          </cell>
          <cell r="M151">
            <v>52.464864160156104</v>
          </cell>
          <cell r="N151" t="str">
            <v/>
          </cell>
          <cell r="O151" t="str">
            <v/>
          </cell>
        </row>
        <row r="152">
          <cell r="B152" t="str">
            <v>Dairy cattle</v>
          </cell>
          <cell r="C152" t="str">
            <v>Dairy cattle</v>
          </cell>
          <cell r="D152" t="str">
            <v>Western Africa</v>
          </cell>
          <cell r="E152" t="str">
            <v>Other</v>
          </cell>
          <cell r="F152">
            <v>420.96320666340353</v>
          </cell>
          <cell r="G152">
            <v>5.3326795355341412</v>
          </cell>
          <cell r="H152">
            <v>2046.1460802424128</v>
          </cell>
          <cell r="I152">
            <v>94.270346453807335</v>
          </cell>
          <cell r="J152">
            <v>280.77108943822839</v>
          </cell>
          <cell r="K152"/>
          <cell r="L152">
            <v>985.91228398212172</v>
          </cell>
          <cell r="M152">
            <v>31.255674104846079</v>
          </cell>
          <cell r="N152">
            <v>1566.9</v>
          </cell>
          <cell r="O152">
            <v>1566.9</v>
          </cell>
        </row>
        <row r="153">
          <cell r="B153" t="str">
            <v>Goats / sheep for milk</v>
          </cell>
          <cell r="C153" t="str">
            <v>Small ruminants dairy</v>
          </cell>
          <cell r="D153" t="str">
            <v>Western Africa</v>
          </cell>
          <cell r="E153" t="str">
            <v>Other</v>
          </cell>
          <cell r="F153">
            <v>60.08430938038471</v>
          </cell>
          <cell r="G153">
            <v>18.2676827785358</v>
          </cell>
          <cell r="H153">
            <v>149.15159632078436</v>
          </cell>
          <cell r="I153"/>
          <cell r="J153">
            <v>86.412666393777272</v>
          </cell>
          <cell r="K153"/>
          <cell r="L153">
            <v>92.498530608978328</v>
          </cell>
          <cell r="M153">
            <v>3.6616764995013336</v>
          </cell>
          <cell r="N153">
            <v>148600.60889128028</v>
          </cell>
          <cell r="O153">
            <v>163774.4147362579</v>
          </cell>
        </row>
        <row r="154">
          <cell r="B154" t="str">
            <v>Goats / sheep for meat</v>
          </cell>
          <cell r="C154" t="str">
            <v>Small ruminants for meat</v>
          </cell>
          <cell r="D154" t="str">
            <v>Western Africa</v>
          </cell>
          <cell r="E154" t="str">
            <v>Other</v>
          </cell>
          <cell r="F154"/>
          <cell r="G154">
            <v>25.472545992504703</v>
          </cell>
          <cell r="H154">
            <v>301.80651417186402</v>
          </cell>
          <cell r="I154"/>
          <cell r="J154">
            <v>25.519602977079714</v>
          </cell>
          <cell r="K154">
            <v>30.138878234940904</v>
          </cell>
          <cell r="L154">
            <v>162.11445209640223</v>
          </cell>
          <cell r="M154">
            <v>5.5344187415993309</v>
          </cell>
          <cell r="N154">
            <v>40290.191108719686</v>
          </cell>
          <cell r="O154">
            <v>25116.385263742184</v>
          </cell>
        </row>
        <row r="155">
          <cell r="B155" t="str">
            <v>Beef cattle</v>
          </cell>
          <cell r="C155" t="str">
            <v>Beef cattle and Dairy followers</v>
          </cell>
          <cell r="D155" t="str">
            <v>Western Africa</v>
          </cell>
          <cell r="E155" t="str">
            <v>URBAN</v>
          </cell>
          <cell r="F155"/>
          <cell r="G155">
            <v>3.3899022959061953</v>
          </cell>
          <cell r="H155">
            <v>3144.8280507870754</v>
          </cell>
          <cell r="I155"/>
          <cell r="J155">
            <v>431.58634394682144</v>
          </cell>
          <cell r="K155"/>
          <cell r="L155">
            <v>1516.0816055666598</v>
          </cell>
          <cell r="M155">
            <v>52.469242573085715</v>
          </cell>
          <cell r="N155">
            <v>1399.0736885432937</v>
          </cell>
          <cell r="O155">
            <v>777.26316030183023</v>
          </cell>
        </row>
        <row r="156">
          <cell r="B156" t="str">
            <v>Dairy cattle</v>
          </cell>
          <cell r="C156" t="str">
            <v>Dairy cattle</v>
          </cell>
          <cell r="D156" t="str">
            <v>Western Africa</v>
          </cell>
          <cell r="E156" t="str">
            <v>URBAN</v>
          </cell>
          <cell r="F156">
            <v>420.96320666340364</v>
          </cell>
          <cell r="G156">
            <v>2.8126632916079464</v>
          </cell>
          <cell r="H156">
            <v>2046.1460802424122</v>
          </cell>
          <cell r="I156"/>
          <cell r="J156">
            <v>280.77108943822805</v>
          </cell>
          <cell r="K156"/>
          <cell r="L156">
            <v>985.91228398212093</v>
          </cell>
          <cell r="M156">
            <v>31.369658625281598</v>
          </cell>
          <cell r="N156">
            <v>30369.826311456705</v>
          </cell>
          <cell r="O156">
            <v>30991.636839698182</v>
          </cell>
        </row>
        <row r="157">
          <cell r="B157" t="str">
            <v>Goats / sheep for meat</v>
          </cell>
          <cell r="C157" t="str">
            <v>Small ruminants for meat</v>
          </cell>
          <cell r="D157" t="str">
            <v>Western Africa</v>
          </cell>
          <cell r="E157" t="str">
            <v>URBAN</v>
          </cell>
          <cell r="F157"/>
          <cell r="G157">
            <v>18.267682778535782</v>
          </cell>
          <cell r="H157">
            <v>301.80651417186414</v>
          </cell>
          <cell r="I157"/>
          <cell r="J157">
            <v>25.519602977079728</v>
          </cell>
          <cell r="K157">
            <v>30.138878234940904</v>
          </cell>
          <cell r="L157">
            <v>162.11445209640229</v>
          </cell>
          <cell r="M157">
            <v>5.5340269073348409</v>
          </cell>
          <cell r="N157">
            <v>128619.02546145367</v>
          </cell>
          <cell r="O157">
            <v>142395.89248524487</v>
          </cell>
        </row>
        <row r="158">
          <cell r="B158" t="str">
            <v>Dairy cattle</v>
          </cell>
          <cell r="C158" t="str">
            <v>Dairy cattle</v>
          </cell>
          <cell r="D158" t="str">
            <v>Western Africa</v>
          </cell>
          <cell r="E158" t="str">
            <v>URBAN</v>
          </cell>
          <cell r="F158">
            <v>420.96320666340364</v>
          </cell>
          <cell r="G158">
            <v>23.522810774527816</v>
          </cell>
          <cell r="H158">
            <v>2046.1460802424122</v>
          </cell>
          <cell r="I158"/>
          <cell r="J158">
            <v>280.77108943822805</v>
          </cell>
          <cell r="K158"/>
          <cell r="L158">
            <v>985.91228398212093</v>
          </cell>
          <cell r="M158">
            <v>31.369658625281598</v>
          </cell>
          <cell r="N158">
            <v>36580.974538546339</v>
          </cell>
          <cell r="O158">
            <v>22804.107514755113</v>
          </cell>
        </row>
        <row r="159">
          <cell r="B159" t="str">
            <v>Goats / sheep for meat</v>
          </cell>
          <cell r="C159" t="str">
            <v>Small ruminants for meat</v>
          </cell>
          <cell r="D159" t="str">
            <v>Western Africa</v>
          </cell>
          <cell r="E159" t="str">
            <v>URBAN</v>
          </cell>
          <cell r="F159"/>
          <cell r="G159">
            <v>2.8126632916079446</v>
          </cell>
          <cell r="H159">
            <v>301.80651417186414</v>
          </cell>
          <cell r="I159"/>
          <cell r="J159">
            <v>25.519602977079728</v>
          </cell>
          <cell r="K159">
            <v>30.138878234940904</v>
          </cell>
          <cell r="L159">
            <v>162.11445209640229</v>
          </cell>
          <cell r="M159">
            <v>5.5340269073348409</v>
          </cell>
          <cell r="N159">
            <v>37897.089736762937</v>
          </cell>
          <cell r="O159">
            <v>38579.360964868298</v>
          </cell>
        </row>
      </sheetData>
      <sheetData sheetId="29">
        <row r="14">
          <cell r="C14">
            <v>7</v>
          </cell>
        </row>
        <row r="25">
          <cell r="B25" t="str">
            <v xml:space="preserve">10 year average </v>
          </cell>
        </row>
      </sheetData>
      <sheetData sheetId="30">
        <row r="21">
          <cell r="E21">
            <v>5</v>
          </cell>
        </row>
        <row r="30">
          <cell r="E30">
            <v>0</v>
          </cell>
        </row>
        <row r="31">
          <cell r="E31">
            <v>0</v>
          </cell>
        </row>
        <row r="34">
          <cell r="E34">
            <v>0</v>
          </cell>
        </row>
        <row r="36">
          <cell r="E36">
            <v>0</v>
          </cell>
        </row>
        <row r="38">
          <cell r="G38">
            <v>221.67789909411727</v>
          </cell>
          <cell r="I38"/>
        </row>
        <row r="52">
          <cell r="I52"/>
        </row>
        <row r="66">
          <cell r="I66"/>
        </row>
      </sheetData>
      <sheetData sheetId="31"/>
      <sheetData sheetId="32">
        <row r="14">
          <cell r="C14">
            <v>5</v>
          </cell>
          <cell r="D14">
            <v>0</v>
          </cell>
          <cell r="E14">
            <v>0</v>
          </cell>
          <cell r="F14">
            <v>0</v>
          </cell>
          <cell r="G14">
            <v>0</v>
          </cell>
        </row>
        <row r="15">
          <cell r="B15" t="str">
            <v>Typical energy consumption (MJ y-1)</v>
          </cell>
        </row>
      </sheetData>
      <sheetData sheetId="33">
        <row r="8">
          <cell r="C8">
            <v>5</v>
          </cell>
        </row>
        <row r="20">
          <cell r="C20">
            <v>0</v>
          </cell>
          <cell r="D20"/>
          <cell r="E20"/>
          <cell r="F20"/>
          <cell r="G20"/>
          <cell r="H20"/>
          <cell r="I20"/>
        </row>
        <row r="24">
          <cell r="C24">
            <v>0</v>
          </cell>
          <cell r="D24"/>
          <cell r="E24"/>
          <cell r="F24"/>
          <cell r="G24"/>
          <cell r="H24"/>
          <cell r="I24"/>
        </row>
        <row r="34">
          <cell r="C34" t="e">
            <v>#NAME?</v>
          </cell>
          <cell r="D34"/>
          <cell r="E34"/>
          <cell r="F34"/>
          <cell r="G34"/>
          <cell r="H34"/>
          <cell r="I34"/>
        </row>
        <row r="38">
          <cell r="C38" t="e">
            <v>#NAME?</v>
          </cell>
          <cell r="D38"/>
          <cell r="E38"/>
          <cell r="F38"/>
          <cell r="G38"/>
          <cell r="H38"/>
          <cell r="I38"/>
        </row>
      </sheetData>
      <sheetData sheetId="34"/>
      <sheetData sheetId="35">
        <row r="16">
          <cell r="C16" t="str">
            <v>Time spent collecting wood (hrs d-1)</v>
          </cell>
        </row>
        <row r="24">
          <cell r="C24" t="str">
            <v>Time spent collecting wood (hrs d-1)</v>
          </cell>
        </row>
        <row r="32">
          <cell r="C32" t="str">
            <v>Time spent collecting wood (hrs d-1)</v>
          </cell>
        </row>
      </sheetData>
      <sheetData sheetId="36">
        <row r="37">
          <cell r="C37" t="str">
            <v>Time spent collecting water (hrs d-1)</v>
          </cell>
        </row>
        <row r="58">
          <cell r="C58" t="str">
            <v>Time spent collecting water (hrs d-1)</v>
          </cell>
        </row>
        <row r="79">
          <cell r="C79" t="str">
            <v>Time spent collecting water (hrs d-1)</v>
          </cell>
        </row>
      </sheetData>
      <sheetData sheetId="37"/>
      <sheetData sheetId="38"/>
      <sheetData sheetId="39"/>
      <sheetData sheetId="40"/>
      <sheetData sheetId="41"/>
      <sheetData sheetId="42"/>
      <sheetData sheetId="43"/>
      <sheetData sheetId="44"/>
      <sheetData sheetId="45"/>
      <sheetData sheetId="46"/>
      <sheetData sheetId="47">
        <row r="25">
          <cell r="D25">
            <v>0</v>
          </cell>
          <cell r="E25">
            <v>0</v>
          </cell>
          <cell r="F25">
            <v>0</v>
          </cell>
          <cell r="G25">
            <v>0</v>
          </cell>
          <cell r="H25">
            <v>0</v>
          </cell>
          <cell r="I25">
            <v>0</v>
          </cell>
          <cell r="J25">
            <v>0</v>
          </cell>
          <cell r="K25">
            <v>0</v>
          </cell>
          <cell r="L25">
            <v>0</v>
          </cell>
          <cell r="M25">
            <v>0</v>
          </cell>
          <cell r="N25">
            <v>1</v>
          </cell>
          <cell r="O25">
            <v>0</v>
          </cell>
          <cell r="P25">
            <v>1</v>
          </cell>
        </row>
        <row r="26">
          <cell r="D26">
            <v>0</v>
          </cell>
          <cell r="E26">
            <v>0</v>
          </cell>
          <cell r="F26">
            <v>0</v>
          </cell>
          <cell r="G26">
            <v>0</v>
          </cell>
          <cell r="H26">
            <v>0</v>
          </cell>
          <cell r="I26">
            <v>0</v>
          </cell>
          <cell r="J26">
            <v>0</v>
          </cell>
          <cell r="K26">
            <v>0</v>
          </cell>
          <cell r="L26">
            <v>0</v>
          </cell>
          <cell r="M26">
            <v>0</v>
          </cell>
          <cell r="N26">
            <v>0</v>
          </cell>
          <cell r="O26">
            <v>0</v>
          </cell>
          <cell r="P26">
            <v>0</v>
          </cell>
        </row>
        <row r="33">
          <cell r="D33">
            <v>0</v>
          </cell>
          <cell r="E33">
            <v>0</v>
          </cell>
          <cell r="F33">
            <v>0</v>
          </cell>
          <cell r="G33">
            <v>0</v>
          </cell>
          <cell r="H33">
            <v>0</v>
          </cell>
          <cell r="I33">
            <v>0</v>
          </cell>
          <cell r="J33">
            <v>0</v>
          </cell>
          <cell r="K33">
            <v>0</v>
          </cell>
          <cell r="L33">
            <v>0</v>
          </cell>
          <cell r="M33">
            <v>0</v>
          </cell>
          <cell r="N33">
            <v>0</v>
          </cell>
          <cell r="O33">
            <v>0</v>
          </cell>
          <cell r="P33">
            <v>0</v>
          </cell>
        </row>
        <row r="34">
          <cell r="D34">
            <v>0</v>
          </cell>
          <cell r="E34">
            <v>0</v>
          </cell>
          <cell r="F34">
            <v>0</v>
          </cell>
          <cell r="G34">
            <v>0</v>
          </cell>
          <cell r="H34">
            <v>0</v>
          </cell>
          <cell r="I34">
            <v>0</v>
          </cell>
          <cell r="J34">
            <v>0</v>
          </cell>
          <cell r="K34">
            <v>0</v>
          </cell>
          <cell r="L34">
            <v>0</v>
          </cell>
          <cell r="M34">
            <v>0</v>
          </cell>
          <cell r="N34">
            <v>0</v>
          </cell>
          <cell r="O34">
            <v>0</v>
          </cell>
          <cell r="P34">
            <v>0</v>
          </cell>
        </row>
        <row r="41">
          <cell r="D41">
            <v>0</v>
          </cell>
          <cell r="E41">
            <v>0</v>
          </cell>
          <cell r="F41">
            <v>0</v>
          </cell>
          <cell r="G41">
            <v>0</v>
          </cell>
          <cell r="H41">
            <v>0</v>
          </cell>
          <cell r="I41">
            <v>0</v>
          </cell>
          <cell r="J41">
            <v>0</v>
          </cell>
          <cell r="K41">
            <v>0</v>
          </cell>
          <cell r="L41">
            <v>0</v>
          </cell>
          <cell r="M41">
            <v>0</v>
          </cell>
          <cell r="N41">
            <v>0</v>
          </cell>
          <cell r="O41">
            <v>0</v>
          </cell>
          <cell r="P41">
            <v>0</v>
          </cell>
        </row>
        <row r="42">
          <cell r="D42">
            <v>0</v>
          </cell>
          <cell r="E42">
            <v>0</v>
          </cell>
          <cell r="F42">
            <v>0</v>
          </cell>
          <cell r="G42">
            <v>0</v>
          </cell>
          <cell r="H42">
            <v>0</v>
          </cell>
          <cell r="I42">
            <v>0</v>
          </cell>
          <cell r="J42">
            <v>0</v>
          </cell>
          <cell r="K42">
            <v>0</v>
          </cell>
          <cell r="L42">
            <v>0</v>
          </cell>
          <cell r="M42">
            <v>0</v>
          </cell>
          <cell r="N42">
            <v>0</v>
          </cell>
          <cell r="O42">
            <v>0</v>
          </cell>
          <cell r="P42">
            <v>0</v>
          </cell>
        </row>
        <row r="49">
          <cell r="D49">
            <v>0</v>
          </cell>
          <cell r="E49">
            <v>0</v>
          </cell>
          <cell r="F49">
            <v>0</v>
          </cell>
          <cell r="G49">
            <v>0</v>
          </cell>
          <cell r="H49">
            <v>0</v>
          </cell>
          <cell r="I49">
            <v>0</v>
          </cell>
          <cell r="J49">
            <v>0</v>
          </cell>
          <cell r="K49">
            <v>0</v>
          </cell>
          <cell r="L49">
            <v>0</v>
          </cell>
          <cell r="M49">
            <v>0</v>
          </cell>
          <cell r="N49">
            <v>0</v>
          </cell>
          <cell r="O49">
            <v>0</v>
          </cell>
          <cell r="P49">
            <v>0</v>
          </cell>
        </row>
        <row r="50">
          <cell r="D50">
            <v>0</v>
          </cell>
          <cell r="E50">
            <v>0</v>
          </cell>
          <cell r="F50">
            <v>0</v>
          </cell>
          <cell r="G50">
            <v>0</v>
          </cell>
          <cell r="H50">
            <v>0</v>
          </cell>
          <cell r="I50">
            <v>0</v>
          </cell>
          <cell r="J50">
            <v>0</v>
          </cell>
          <cell r="K50">
            <v>0</v>
          </cell>
          <cell r="L50">
            <v>0</v>
          </cell>
          <cell r="M50">
            <v>0</v>
          </cell>
          <cell r="N50">
            <v>0</v>
          </cell>
          <cell r="O50">
            <v>0</v>
          </cell>
          <cell r="P50">
            <v>0</v>
          </cell>
        </row>
        <row r="57">
          <cell r="D57">
            <v>0</v>
          </cell>
          <cell r="E57">
            <v>0</v>
          </cell>
          <cell r="F57">
            <v>0</v>
          </cell>
          <cell r="G57">
            <v>0</v>
          </cell>
          <cell r="H57">
            <v>0</v>
          </cell>
          <cell r="I57">
            <v>0</v>
          </cell>
          <cell r="J57">
            <v>0</v>
          </cell>
          <cell r="K57">
            <v>0</v>
          </cell>
          <cell r="L57">
            <v>0</v>
          </cell>
          <cell r="M57">
            <v>0</v>
          </cell>
          <cell r="N57">
            <v>0</v>
          </cell>
          <cell r="O57">
            <v>0</v>
          </cell>
          <cell r="P57">
            <v>0</v>
          </cell>
        </row>
        <row r="58">
          <cell r="D58">
            <v>0</v>
          </cell>
          <cell r="E58">
            <v>0</v>
          </cell>
          <cell r="F58">
            <v>0</v>
          </cell>
          <cell r="G58">
            <v>0</v>
          </cell>
          <cell r="H58">
            <v>0</v>
          </cell>
          <cell r="I58">
            <v>0</v>
          </cell>
          <cell r="J58">
            <v>0</v>
          </cell>
          <cell r="K58">
            <v>0</v>
          </cell>
          <cell r="L58">
            <v>0</v>
          </cell>
          <cell r="M58">
            <v>0</v>
          </cell>
          <cell r="N58">
            <v>0</v>
          </cell>
          <cell r="O58">
            <v>0</v>
          </cell>
          <cell r="P58">
            <v>0</v>
          </cell>
        </row>
        <row r="65">
          <cell r="D65">
            <v>0</v>
          </cell>
          <cell r="E65">
            <v>0</v>
          </cell>
          <cell r="F65">
            <v>0</v>
          </cell>
          <cell r="G65">
            <v>0</v>
          </cell>
          <cell r="H65">
            <v>0</v>
          </cell>
          <cell r="I65">
            <v>0</v>
          </cell>
          <cell r="J65">
            <v>0</v>
          </cell>
          <cell r="K65">
            <v>0</v>
          </cell>
          <cell r="L65">
            <v>0</v>
          </cell>
          <cell r="M65">
            <v>0</v>
          </cell>
          <cell r="N65">
            <v>0</v>
          </cell>
          <cell r="O65">
            <v>0</v>
          </cell>
          <cell r="P65">
            <v>0</v>
          </cell>
        </row>
        <row r="66">
          <cell r="D66">
            <v>0</v>
          </cell>
          <cell r="E66">
            <v>0</v>
          </cell>
          <cell r="F66">
            <v>0</v>
          </cell>
          <cell r="G66">
            <v>0</v>
          </cell>
          <cell r="H66">
            <v>0</v>
          </cell>
          <cell r="I66">
            <v>0</v>
          </cell>
          <cell r="J66">
            <v>0</v>
          </cell>
          <cell r="K66">
            <v>0</v>
          </cell>
          <cell r="L66">
            <v>0</v>
          </cell>
          <cell r="M66">
            <v>0</v>
          </cell>
          <cell r="N66">
            <v>0</v>
          </cell>
          <cell r="O66">
            <v>0</v>
          </cell>
          <cell r="P66">
            <v>0</v>
          </cell>
        </row>
        <row r="73">
          <cell r="D73">
            <v>0</v>
          </cell>
          <cell r="E73">
            <v>0</v>
          </cell>
          <cell r="F73">
            <v>0</v>
          </cell>
          <cell r="G73">
            <v>0</v>
          </cell>
          <cell r="H73">
            <v>0</v>
          </cell>
          <cell r="I73">
            <v>0</v>
          </cell>
          <cell r="J73">
            <v>0</v>
          </cell>
          <cell r="K73">
            <v>0</v>
          </cell>
          <cell r="L73">
            <v>0</v>
          </cell>
          <cell r="M73">
            <v>0</v>
          </cell>
          <cell r="N73">
            <v>0</v>
          </cell>
          <cell r="O73">
            <v>0</v>
          </cell>
          <cell r="P73">
            <v>0</v>
          </cell>
        </row>
        <row r="74">
          <cell r="D74">
            <v>0</v>
          </cell>
          <cell r="E74">
            <v>0</v>
          </cell>
          <cell r="F74">
            <v>0</v>
          </cell>
          <cell r="G74">
            <v>0</v>
          </cell>
          <cell r="H74">
            <v>0</v>
          </cell>
          <cell r="I74">
            <v>0</v>
          </cell>
          <cell r="J74">
            <v>0</v>
          </cell>
          <cell r="K74">
            <v>0</v>
          </cell>
          <cell r="L74">
            <v>0</v>
          </cell>
          <cell r="M74">
            <v>0</v>
          </cell>
          <cell r="N74">
            <v>0</v>
          </cell>
          <cell r="O74">
            <v>0</v>
          </cell>
          <cell r="P74">
            <v>0</v>
          </cell>
        </row>
        <row r="81">
          <cell r="D81">
            <v>0</v>
          </cell>
          <cell r="E81">
            <v>0</v>
          </cell>
          <cell r="F81">
            <v>0</v>
          </cell>
          <cell r="G81">
            <v>0</v>
          </cell>
          <cell r="H81">
            <v>0</v>
          </cell>
          <cell r="I81">
            <v>0</v>
          </cell>
          <cell r="J81">
            <v>0</v>
          </cell>
          <cell r="K81">
            <v>0</v>
          </cell>
          <cell r="L81">
            <v>0</v>
          </cell>
          <cell r="M81">
            <v>0</v>
          </cell>
          <cell r="N81">
            <v>0</v>
          </cell>
          <cell r="O81">
            <v>0</v>
          </cell>
          <cell r="P81">
            <v>0</v>
          </cell>
        </row>
        <row r="82">
          <cell r="D82">
            <v>0</v>
          </cell>
          <cell r="E82">
            <v>0</v>
          </cell>
          <cell r="F82">
            <v>0</v>
          </cell>
          <cell r="G82">
            <v>0</v>
          </cell>
          <cell r="H82">
            <v>0</v>
          </cell>
          <cell r="I82">
            <v>0</v>
          </cell>
          <cell r="J82">
            <v>0</v>
          </cell>
          <cell r="K82">
            <v>0</v>
          </cell>
          <cell r="L82">
            <v>0</v>
          </cell>
          <cell r="M82">
            <v>0</v>
          </cell>
          <cell r="N82">
            <v>0</v>
          </cell>
          <cell r="O82">
            <v>0</v>
          </cell>
          <cell r="P82">
            <v>0</v>
          </cell>
        </row>
        <row r="89">
          <cell r="D89">
            <v>0</v>
          </cell>
          <cell r="E89">
            <v>0</v>
          </cell>
          <cell r="F89">
            <v>0</v>
          </cell>
          <cell r="G89">
            <v>0</v>
          </cell>
          <cell r="H89">
            <v>0</v>
          </cell>
          <cell r="I89">
            <v>0</v>
          </cell>
          <cell r="J89">
            <v>0</v>
          </cell>
          <cell r="K89">
            <v>0</v>
          </cell>
          <cell r="L89">
            <v>0</v>
          </cell>
          <cell r="M89">
            <v>0</v>
          </cell>
          <cell r="N89">
            <v>0</v>
          </cell>
          <cell r="O89">
            <v>0</v>
          </cell>
          <cell r="P89">
            <v>0</v>
          </cell>
        </row>
        <row r="90">
          <cell r="D90">
            <v>0</v>
          </cell>
          <cell r="E90">
            <v>0</v>
          </cell>
          <cell r="F90">
            <v>0</v>
          </cell>
          <cell r="G90">
            <v>0</v>
          </cell>
          <cell r="H90">
            <v>0</v>
          </cell>
          <cell r="I90">
            <v>0</v>
          </cell>
          <cell r="J90">
            <v>0</v>
          </cell>
          <cell r="K90">
            <v>0</v>
          </cell>
          <cell r="L90">
            <v>0</v>
          </cell>
          <cell r="M90">
            <v>0</v>
          </cell>
          <cell r="N90">
            <v>0</v>
          </cell>
          <cell r="O90">
            <v>0</v>
          </cell>
          <cell r="P90">
            <v>0</v>
          </cell>
        </row>
        <row r="97">
          <cell r="D97">
            <v>0</v>
          </cell>
          <cell r="E97">
            <v>0</v>
          </cell>
          <cell r="F97">
            <v>0</v>
          </cell>
          <cell r="G97">
            <v>0</v>
          </cell>
          <cell r="H97">
            <v>0</v>
          </cell>
          <cell r="I97">
            <v>0</v>
          </cell>
          <cell r="J97">
            <v>0</v>
          </cell>
          <cell r="K97">
            <v>0</v>
          </cell>
          <cell r="L97">
            <v>0</v>
          </cell>
          <cell r="M97">
            <v>0</v>
          </cell>
          <cell r="N97">
            <v>0</v>
          </cell>
          <cell r="O97">
            <v>0</v>
          </cell>
          <cell r="P97">
            <v>0</v>
          </cell>
        </row>
        <row r="98">
          <cell r="D98">
            <v>0</v>
          </cell>
          <cell r="E98">
            <v>0</v>
          </cell>
          <cell r="F98">
            <v>0</v>
          </cell>
          <cell r="G98">
            <v>0</v>
          </cell>
          <cell r="H98">
            <v>0</v>
          </cell>
          <cell r="I98">
            <v>0</v>
          </cell>
          <cell r="J98">
            <v>0</v>
          </cell>
          <cell r="K98">
            <v>0</v>
          </cell>
          <cell r="L98">
            <v>0</v>
          </cell>
          <cell r="M98">
            <v>0</v>
          </cell>
          <cell r="N98">
            <v>0</v>
          </cell>
          <cell r="O98">
            <v>0</v>
          </cell>
          <cell r="P98">
            <v>0</v>
          </cell>
        </row>
        <row r="106">
          <cell r="D106">
            <v>0</v>
          </cell>
          <cell r="E106">
            <v>0</v>
          </cell>
          <cell r="F106">
            <v>0</v>
          </cell>
          <cell r="G106">
            <v>0</v>
          </cell>
          <cell r="H106">
            <v>0</v>
          </cell>
          <cell r="I106">
            <v>0</v>
          </cell>
          <cell r="J106">
            <v>1</v>
          </cell>
          <cell r="K106">
            <v>0</v>
          </cell>
          <cell r="L106">
            <v>0</v>
          </cell>
          <cell r="M106">
            <v>0</v>
          </cell>
          <cell r="N106">
            <v>0</v>
          </cell>
          <cell r="O106">
            <v>0</v>
          </cell>
          <cell r="P106">
            <v>1</v>
          </cell>
        </row>
        <row r="107">
          <cell r="D107">
            <v>0</v>
          </cell>
          <cell r="E107">
            <v>0</v>
          </cell>
          <cell r="F107">
            <v>0</v>
          </cell>
          <cell r="G107">
            <v>0</v>
          </cell>
          <cell r="H107">
            <v>0</v>
          </cell>
          <cell r="I107">
            <v>0</v>
          </cell>
          <cell r="J107">
            <v>0</v>
          </cell>
          <cell r="K107">
            <v>0</v>
          </cell>
          <cell r="L107">
            <v>0</v>
          </cell>
          <cell r="M107">
            <v>0</v>
          </cell>
          <cell r="N107">
            <v>0</v>
          </cell>
          <cell r="O107">
            <v>0</v>
          </cell>
          <cell r="P107">
            <v>0</v>
          </cell>
        </row>
      </sheetData>
      <sheetData sheetId="48"/>
      <sheetData sheetId="49"/>
      <sheetData sheetId="50"/>
      <sheetData sheetId="51"/>
      <sheetData sheetId="52"/>
      <sheetData sheetId="53"/>
      <sheetData sheetId="54"/>
      <sheetData sheetId="55">
        <row r="15">
          <cell r="C15">
            <v>1</v>
          </cell>
        </row>
      </sheetData>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3d- Changes in rotations"/>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sheetData sheetId="1">
        <row r="10">
          <cell r="E10">
            <v>6</v>
          </cell>
        </row>
        <row r="15">
          <cell r="D15" t="str">
            <v>Maharastra</v>
          </cell>
        </row>
      </sheetData>
      <sheetData sheetId="2"/>
      <sheetData sheetId="3">
        <row r="9">
          <cell r="F9">
            <v>23</v>
          </cell>
        </row>
        <row r="10">
          <cell r="F10">
            <v>5</v>
          </cell>
          <cell r="I10" t="str">
            <v>Crop rotation</v>
          </cell>
        </row>
        <row r="16">
          <cell r="D16" t="str">
            <v>Area (ha)</v>
          </cell>
        </row>
        <row r="18">
          <cell r="D18" t="str">
            <v>Soil depth (cm)</v>
          </cell>
        </row>
        <row r="19">
          <cell r="D19" t="str">
            <v>% clay content</v>
          </cell>
        </row>
        <row r="20">
          <cell r="D20" t="str">
            <v>% silt content</v>
          </cell>
        </row>
        <row r="22">
          <cell r="D22" t="str">
            <v>% carbon content</v>
          </cell>
        </row>
        <row r="23">
          <cell r="D23" t="str">
            <v>Soil bulk density (g/ cm³)</v>
          </cell>
        </row>
        <row r="24">
          <cell r="D24" t="str">
            <v>Soil pH</v>
          </cell>
        </row>
        <row r="25">
          <cell r="D25" t="str">
            <v>Soil salinity (EC 1:5)</v>
          </cell>
        </row>
        <row r="27">
          <cell r="D27" t="str">
            <v>Amount of fertiliser N applied (kg ha-1)</v>
          </cell>
        </row>
        <row r="30">
          <cell r="D30" t="str">
            <v>Month of fertiliser application</v>
          </cell>
        </row>
        <row r="32">
          <cell r="D32" t="str">
            <v>Type of organic waste applied</v>
          </cell>
        </row>
        <row r="33">
          <cell r="D33" t="str">
            <v>Month organic waste applied</v>
          </cell>
        </row>
        <row r="34">
          <cell r="D34" t="str">
            <v>Typical amount of organic waste applied (t ha-1)</v>
          </cell>
        </row>
      </sheetData>
      <sheetData sheetId="4">
        <row r="9">
          <cell r="F9">
            <v>26</v>
          </cell>
        </row>
        <row r="14">
          <cell r="E14" t="str">
            <v>Control (no N input)</v>
          </cell>
          <cell r="F14" t="str">
            <v>Conventional</v>
          </cell>
          <cell r="G14" t="str">
            <v>Organic</v>
          </cell>
          <cell r="H14" t="str">
            <v>Strict ZBNF</v>
          </cell>
          <cell r="I14" t="str">
            <v>ZBNF + manure</v>
          </cell>
        </row>
        <row r="15">
          <cell r="D15" t="str">
            <v>Area (ha)</v>
          </cell>
          <cell r="E15">
            <v>0.2</v>
          </cell>
          <cell r="F15">
            <v>0.2</v>
          </cell>
          <cell r="G15">
            <v>0.2</v>
          </cell>
          <cell r="H15">
            <v>0.2</v>
          </cell>
          <cell r="I15">
            <v>0.2</v>
          </cell>
        </row>
        <row r="17">
          <cell r="D17" t="str">
            <v>Soil depth (cm)</v>
          </cell>
        </row>
        <row r="18">
          <cell r="D18" t="str">
            <v>% clay content</v>
          </cell>
        </row>
        <row r="19">
          <cell r="D19" t="str">
            <v>% silt content</v>
          </cell>
        </row>
        <row r="21">
          <cell r="D21" t="str">
            <v>% carbon content</v>
          </cell>
        </row>
        <row r="22">
          <cell r="D22" t="str">
            <v>Soil bulk density (g/ cm³)</v>
          </cell>
        </row>
        <row r="23">
          <cell r="D23" t="str">
            <v>Soil pH</v>
          </cell>
        </row>
        <row r="24">
          <cell r="D24" t="str">
            <v>Soil salinity (EC 1:5)</v>
          </cell>
        </row>
        <row r="26">
          <cell r="D26" t="str">
            <v>Length of rotation (crops)</v>
          </cell>
        </row>
        <row r="151">
          <cell r="D151" t="str">
            <v>Land use / crop</v>
          </cell>
          <cell r="E151" t="str">
            <v>Rice IR36</v>
          </cell>
          <cell r="F151" t="str">
            <v>Rice IR36</v>
          </cell>
          <cell r="G151" t="str">
            <v>Rice IR36</v>
          </cell>
          <cell r="H151" t="str">
            <v>Rice IR36</v>
          </cell>
          <cell r="I151" t="str">
            <v>Rice IR36</v>
          </cell>
        </row>
        <row r="152">
          <cell r="D152" t="str">
            <v>Month of sowing</v>
          </cell>
          <cell r="E152">
            <v>2</v>
          </cell>
          <cell r="F152">
            <v>2</v>
          </cell>
          <cell r="G152">
            <v>2</v>
          </cell>
          <cell r="H152">
            <v>2</v>
          </cell>
          <cell r="I152">
            <v>2</v>
          </cell>
        </row>
        <row r="153">
          <cell r="D153" t="str">
            <v>Month of harvest / ploughing out</v>
          </cell>
          <cell r="E153">
            <v>5</v>
          </cell>
          <cell r="F153">
            <v>5</v>
          </cell>
          <cell r="G153">
            <v>5</v>
          </cell>
          <cell r="H153">
            <v>5</v>
          </cell>
          <cell r="I153">
            <v>5</v>
          </cell>
        </row>
        <row r="154">
          <cell r="D154" t="str">
            <v>Typical yield of harvested product (t ha-1)</v>
          </cell>
        </row>
        <row r="156">
          <cell r="D156" t="str">
            <v>Fertiliser type</v>
          </cell>
        </row>
        <row r="157">
          <cell r="D157" t="str">
            <v>Amount of fertiliser N applied (kg ha-1)</v>
          </cell>
        </row>
        <row r="159">
          <cell r="D159" t="str">
            <v>Month of inorganic fertiliser application</v>
          </cell>
        </row>
        <row r="161">
          <cell r="D161" t="str">
            <v>Type of organic waste applied</v>
          </cell>
        </row>
        <row r="162">
          <cell r="D162" t="str">
            <v>Month organic waste applied</v>
          </cell>
        </row>
        <row r="163">
          <cell r="D163" t="str">
            <v>Typical amount of organic waste applied (t ha-1)</v>
          </cell>
        </row>
        <row r="206">
          <cell r="E206">
            <v>4.18</v>
          </cell>
          <cell r="F206">
            <v>4.18</v>
          </cell>
          <cell r="G206">
            <v>4.18</v>
          </cell>
          <cell r="H206">
            <v>4.18</v>
          </cell>
          <cell r="I206">
            <v>4.18</v>
          </cell>
        </row>
        <row r="232">
          <cell r="E232">
            <v>5.38</v>
          </cell>
          <cell r="F232">
            <v>5.38</v>
          </cell>
          <cell r="G232">
            <v>5.38</v>
          </cell>
          <cell r="H232">
            <v>5.38</v>
          </cell>
          <cell r="I232">
            <v>5.38</v>
          </cell>
        </row>
        <row r="258">
          <cell r="E258">
            <v>4.18</v>
          </cell>
          <cell r="F258">
            <v>4.18</v>
          </cell>
          <cell r="G258">
            <v>4.18</v>
          </cell>
          <cell r="H258">
            <v>4.18</v>
          </cell>
          <cell r="I258">
            <v>4.18</v>
          </cell>
        </row>
        <row r="284">
          <cell r="E284">
            <v>5.38</v>
          </cell>
          <cell r="F284">
            <v>5.38</v>
          </cell>
          <cell r="G284">
            <v>5.38</v>
          </cell>
          <cell r="H284">
            <v>5.38</v>
          </cell>
          <cell r="I284">
            <v>5.38</v>
          </cell>
        </row>
        <row r="310">
          <cell r="E310">
            <v>4.18</v>
          </cell>
          <cell r="F310">
            <v>4.18</v>
          </cell>
          <cell r="G310">
            <v>4.18</v>
          </cell>
          <cell r="H310">
            <v>4.18</v>
          </cell>
          <cell r="I310">
            <v>4.18</v>
          </cell>
        </row>
        <row r="336">
          <cell r="E336">
            <v>5.38</v>
          </cell>
          <cell r="F336">
            <v>5.38</v>
          </cell>
          <cell r="G336">
            <v>5.38</v>
          </cell>
          <cell r="H336">
            <v>5.38</v>
          </cell>
          <cell r="I336">
            <v>5.38</v>
          </cell>
        </row>
        <row r="362">
          <cell r="E362">
            <v>4.18</v>
          </cell>
          <cell r="F362">
            <v>4.18</v>
          </cell>
          <cell r="G362">
            <v>4.18</v>
          </cell>
          <cell r="H362">
            <v>4.18</v>
          </cell>
          <cell r="I362">
            <v>4.18</v>
          </cell>
        </row>
        <row r="388">
          <cell r="E388">
            <v>5.38</v>
          </cell>
          <cell r="F388">
            <v>5.38</v>
          </cell>
          <cell r="G388">
            <v>5.38</v>
          </cell>
          <cell r="H388">
            <v>5.38</v>
          </cell>
          <cell r="I388">
            <v>5.38</v>
          </cell>
        </row>
        <row r="414">
          <cell r="E414">
            <v>4.18</v>
          </cell>
          <cell r="F414">
            <v>4.18</v>
          </cell>
          <cell r="G414">
            <v>4.18</v>
          </cell>
          <cell r="H414">
            <v>4.18</v>
          </cell>
          <cell r="I414">
            <v>4.18</v>
          </cell>
        </row>
        <row r="440">
          <cell r="E440">
            <v>5.38</v>
          </cell>
          <cell r="F440">
            <v>5.38</v>
          </cell>
          <cell r="G440">
            <v>5.38</v>
          </cell>
          <cell r="H440">
            <v>5.38</v>
          </cell>
          <cell r="I440">
            <v>5.38</v>
          </cell>
        </row>
        <row r="466">
          <cell r="E466">
            <v>4.18</v>
          </cell>
          <cell r="F466">
            <v>4.18</v>
          </cell>
          <cell r="G466">
            <v>4.18</v>
          </cell>
          <cell r="H466">
            <v>4.18</v>
          </cell>
          <cell r="I466">
            <v>4.18</v>
          </cell>
        </row>
        <row r="492">
          <cell r="E492">
            <v>5.38</v>
          </cell>
          <cell r="F492">
            <v>5.38</v>
          </cell>
          <cell r="G492">
            <v>5.38</v>
          </cell>
          <cell r="H492">
            <v>5.38</v>
          </cell>
          <cell r="I492">
            <v>5.38</v>
          </cell>
        </row>
        <row r="518">
          <cell r="E518">
            <v>4.18</v>
          </cell>
          <cell r="F518">
            <v>4.18</v>
          </cell>
          <cell r="G518">
            <v>4.18</v>
          </cell>
          <cell r="H518">
            <v>4.18</v>
          </cell>
          <cell r="I518">
            <v>4.18</v>
          </cell>
        </row>
        <row r="544">
          <cell r="E544">
            <v>5.38</v>
          </cell>
          <cell r="F544">
            <v>5.38</v>
          </cell>
          <cell r="G544">
            <v>5.38</v>
          </cell>
          <cell r="H544">
            <v>5.38</v>
          </cell>
          <cell r="I544">
            <v>5.38</v>
          </cell>
        </row>
        <row r="570">
          <cell r="E570">
            <v>4.18</v>
          </cell>
          <cell r="F570">
            <v>4.18</v>
          </cell>
          <cell r="G570">
            <v>4.18</v>
          </cell>
          <cell r="H570">
            <v>4.18</v>
          </cell>
          <cell r="I570">
            <v>4.18</v>
          </cell>
        </row>
        <row r="596">
          <cell r="E596">
            <v>5.38</v>
          </cell>
          <cell r="F596">
            <v>5.38</v>
          </cell>
          <cell r="G596">
            <v>5.38</v>
          </cell>
          <cell r="H596">
            <v>5.38</v>
          </cell>
          <cell r="I596">
            <v>5.38</v>
          </cell>
        </row>
        <row r="622">
          <cell r="E622">
            <v>4.18</v>
          </cell>
          <cell r="F622">
            <v>4.18</v>
          </cell>
          <cell r="G622">
            <v>4.18</v>
          </cell>
          <cell r="H622">
            <v>4.18</v>
          </cell>
          <cell r="I622">
            <v>4.18</v>
          </cell>
        </row>
        <row r="643">
          <cell r="E643">
            <v>2015</v>
          </cell>
        </row>
        <row r="648">
          <cell r="E648">
            <v>5.38</v>
          </cell>
          <cell r="F648">
            <v>5.38</v>
          </cell>
          <cell r="G648">
            <v>5.38</v>
          </cell>
          <cell r="H648">
            <v>5.38</v>
          </cell>
          <cell r="I648">
            <v>5.38</v>
          </cell>
        </row>
      </sheetData>
      <sheetData sheetId="5">
        <row r="17">
          <cell r="D17" t="str">
            <v>Amount of fertiliser N applied (kg ha-1)</v>
          </cell>
        </row>
        <row r="19">
          <cell r="D19" t="str">
            <v>Month of fertiliser application</v>
          </cell>
        </row>
        <row r="21">
          <cell r="D21" t="str">
            <v>Type of organic waste applied</v>
          </cell>
        </row>
      </sheetData>
      <sheetData sheetId="6"/>
      <sheetData sheetId="7"/>
      <sheetData sheetId="8"/>
      <sheetData sheetId="9"/>
      <sheetData sheetId="10"/>
      <sheetData sheetId="11"/>
      <sheetData sheetId="12">
        <row r="3">
          <cell r="AO3">
            <v>25</v>
          </cell>
        </row>
        <row r="27">
          <cell r="I27" t="str">
            <v>Org. inputs for steady state (t ha-1)</v>
          </cell>
          <cell r="J27" t="str">
            <v>Org. inputs for forward run (t ha-1)</v>
          </cell>
          <cell r="K27" t="str">
            <v>Stock (t ha-1)</v>
          </cell>
          <cell r="L27" t="str">
            <v>Input (t ha-1)</v>
          </cell>
          <cell r="M27" t="str">
            <v>Loss   (t ha-1)</v>
          </cell>
          <cell r="N27" t="str">
            <v>Stock (t ha-1)</v>
          </cell>
          <cell r="O27" t="str">
            <v>Input (t ha-1)</v>
          </cell>
          <cell r="P27" t="str">
            <v>Loss   (t ha-1)</v>
          </cell>
          <cell r="S27" t="str">
            <v>Loss   (t ha-1)</v>
          </cell>
          <cell r="T27" t="str">
            <v>Stock (t ha-1)</v>
          </cell>
          <cell r="W27" t="str">
            <v>Loss   (t ha-1)</v>
          </cell>
        </row>
      </sheetData>
      <sheetData sheetId="13">
        <row r="31">
          <cell r="C31" t="str">
            <v>Proportion of biomass produced on decomposition</v>
          </cell>
        </row>
        <row r="32">
          <cell r="C32" t="str">
            <v>Proportion of humus produced on decomposition</v>
          </cell>
        </row>
        <row r="33">
          <cell r="C33" t="str">
            <v>Proportion of carbon dioxide produced on decomposition</v>
          </cell>
        </row>
        <row r="47">
          <cell r="C47" t="str">
            <v>Month</v>
          </cell>
          <cell r="K47" t="str">
            <v>Crop no. in rotn</v>
          </cell>
          <cell r="P47" t="str">
            <v>Land use</v>
          </cell>
          <cell r="U47" t="str">
            <v>Harvest month</v>
          </cell>
          <cell r="AE47" t="str">
            <v>Growing season (m)</v>
          </cell>
        </row>
        <row r="170">
          <cell r="P170" t="str">
            <v>Organic waste type</v>
          </cell>
        </row>
      </sheetData>
      <sheetData sheetId="14"/>
      <sheetData sheetId="15">
        <row r="10">
          <cell r="C10" t="str">
            <v>None</v>
          </cell>
          <cell r="D10" t="str">
            <v>Grassland</v>
          </cell>
          <cell r="E10" t="str">
            <v>Shrubland</v>
          </cell>
          <cell r="F10" t="str">
            <v>Maize</v>
          </cell>
          <cell r="G10" t="str">
            <v>Haricot beans</v>
          </cell>
          <cell r="H10" t="str">
            <v>Teff</v>
          </cell>
          <cell r="I10" t="str">
            <v>Finger Millet</v>
          </cell>
          <cell r="J10" t="str">
            <v>Pepper</v>
          </cell>
          <cell r="K10" t="str">
            <v>Coffee</v>
          </cell>
          <cell r="L10" t="str">
            <v>Chat</v>
          </cell>
          <cell r="M10" t="str">
            <v>Tomatoes</v>
          </cell>
          <cell r="N10" t="str">
            <v>Cabbage</v>
          </cell>
          <cell r="O10" t="str">
            <v>Wheat</v>
          </cell>
          <cell r="P10" t="str">
            <v>Sorghum</v>
          </cell>
        </row>
        <row r="11">
          <cell r="B11" t="str">
            <v>DPM:RPM ratioa</v>
          </cell>
        </row>
        <row r="12">
          <cell r="B12" t="str">
            <v>Harvest index</v>
          </cell>
        </row>
        <row r="13">
          <cell r="B13" t="str">
            <v>Proportion of NPP that is returned to the soil</v>
          </cell>
        </row>
        <row r="14">
          <cell r="B14" t="str">
            <v>Sowing month (arable crops)</v>
          </cell>
        </row>
        <row r="15">
          <cell r="B15" t="str">
            <v>Harvest month (arable crops)</v>
          </cell>
        </row>
        <row r="38">
          <cell r="B38" t="str">
            <v>Organic waste type</v>
          </cell>
        </row>
        <row r="40">
          <cell r="B40" t="str">
            <v>Proportion of N in organic waste that is ammonium  or urea</v>
          </cell>
        </row>
        <row r="41">
          <cell r="B41" t="str">
            <v>Average DPM:HUM ratio</v>
          </cell>
        </row>
        <row r="42">
          <cell r="B42" t="str">
            <v>Percent IOM</v>
          </cell>
        </row>
        <row r="46">
          <cell r="B46" t="str">
            <v>Annual C inputs as a percent of the untreated organic residue (%)</v>
          </cell>
        </row>
      </sheetData>
      <sheetData sheetId="16">
        <row r="24">
          <cell r="N24">
            <v>26</v>
          </cell>
        </row>
        <row r="36">
          <cell r="G36" t="str">
            <v>Fertiliser</v>
          </cell>
          <cell r="S36" t="str">
            <v>Fertiliser</v>
          </cell>
        </row>
        <row r="38">
          <cell r="E38">
            <v>14.247251457667057</v>
          </cell>
          <cell r="I38">
            <v>13.177472315511418</v>
          </cell>
          <cell r="O38">
            <v>1</v>
          </cell>
          <cell r="Q38">
            <v>1.2049979647379416E-3</v>
          </cell>
          <cell r="U38">
            <v>12.938621605800712</v>
          </cell>
          <cell r="AA38">
            <v>1</v>
          </cell>
        </row>
        <row r="282">
          <cell r="I282">
            <v>0</v>
          </cell>
        </row>
      </sheetData>
      <sheetData sheetId="17"/>
      <sheetData sheetId="18">
        <row r="11">
          <cell r="H11">
            <v>7</v>
          </cell>
        </row>
      </sheetData>
      <sheetData sheetId="19"/>
      <sheetData sheetId="20"/>
      <sheetData sheetId="21"/>
      <sheetData sheetId="22"/>
      <sheetData sheetId="23"/>
      <sheetData sheetId="24"/>
      <sheetData sheetId="25"/>
      <sheetData sheetId="26">
        <row r="13">
          <cell r="H13" t="str">
            <v>Number of columns in area block =</v>
          </cell>
        </row>
        <row r="17">
          <cell r="J17" t="str">
            <v>Potential Evapotranspiration during growing season = PET (mm)</v>
          </cell>
        </row>
      </sheetData>
      <sheetData sheetId="27">
        <row r="13">
          <cell r="M13">
            <v>12</v>
          </cell>
        </row>
        <row r="17">
          <cell r="G17" t="str">
            <v>Land use</v>
          </cell>
          <cell r="N17" t="str">
            <v>Yield scaled wrt optimum</v>
          </cell>
        </row>
      </sheetData>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Questions"/>
      <sheetName val="Inputs1- Farm location"/>
      <sheetName val="Inputs2- Weather"/>
      <sheetName val="Inputs3- Soils &amp; Crops"/>
      <sheetName val="Inputs3b- Soils &amp; Rotations"/>
      <sheetName val="Inputs3c- Changes in management"/>
      <sheetName val="Inputs3d- Changes in rotations"/>
      <sheetName val="Inputs4- Livestock"/>
      <sheetName val="Inputs5 - Org.Resource &amp; Energy"/>
      <sheetName val="Inputs6 - Labour"/>
      <sheetName val="Inputs7 - Purchases &amp; Sales"/>
      <sheetName val="R2. Impact extra organic waste"/>
      <sheetName val="A1. SOM change"/>
      <sheetName val="A1a. Soils and land use data"/>
      <sheetName val="A1b. Weather inputs"/>
      <sheetName val="A1c. Parameters for SOM calcs"/>
      <sheetName val="A2. Mineral N"/>
      <sheetName val="A2a. Soil N supply"/>
      <sheetName val="A2b. Crop N uptake"/>
      <sheetName val="A2c - Leached N loss"/>
      <sheetName val="A2d - Denitrified N loss"/>
      <sheetName val="A2e - Volatilised N loss"/>
      <sheetName val="A2f - Nitrification"/>
      <sheetName val="A3 - Soil water"/>
      <sheetName val="B1. Change in crop production"/>
      <sheetName val="B1a. Change from temp &amp; rain"/>
      <sheetName val="B1b. NPP - ddays &amp; water stress"/>
      <sheetName val="B1c. Nitrogen limitation"/>
      <sheetName val="C1. Change in animal production"/>
      <sheetName val="C1a. Typical animal production"/>
      <sheetName val="D1. Water use"/>
      <sheetName val="D2. Water use for crops"/>
      <sheetName val="E1. Change in energy use"/>
      <sheetName val="E2. Energy use"/>
      <sheetName val="E3. Proportion energy available"/>
      <sheetName val="F1. Change in labour"/>
      <sheetName val="F2. Labour collecting wood"/>
      <sheetName val="F3. Labour collecting water"/>
      <sheetName val="F4. Labour managing livestock"/>
      <sheetName val="F5. Labour managing crops"/>
      <sheetName val="F6. Other activities"/>
      <sheetName val="G2. Energy"/>
      <sheetName val="G3. Water"/>
      <sheetName val="G4. Food"/>
      <sheetName val="G5. Animal feed &amp; bedding"/>
      <sheetName val="G6. Fertilisers"/>
      <sheetName val="G7. Labour"/>
      <sheetName val="G8. Equipment and other"/>
      <sheetName val="G9. Harvest and sowing months"/>
      <sheetName val="G1. Purchases &amp; Sales"/>
      <sheetName val="H1. Wellbeing"/>
      <sheetName val="Model structure"/>
      <sheetName val="Assumptions &amp; boundaries "/>
      <sheetName val="Limitations"/>
      <sheetName val="References"/>
      <sheetName val="Non-functional sheets -&gt;"/>
      <sheetName val="R1. Impact organic waste (%)"/>
      <sheetName val="Results - Farm"/>
    </sheetNames>
    <sheetDataSet>
      <sheetData sheetId="0" refreshError="1"/>
      <sheetData sheetId="1" refreshError="1"/>
      <sheetData sheetId="2">
        <row r="15">
          <cell r="F15">
            <v>2005</v>
          </cell>
        </row>
      </sheetData>
      <sheetData sheetId="3" refreshError="1"/>
      <sheetData sheetId="4">
        <row r="177">
          <cell r="E177" t="str">
            <v>Rice Kranti</v>
          </cell>
          <cell r="F177" t="str">
            <v>Rice Kranti</v>
          </cell>
          <cell r="G177" t="str">
            <v>Rice Kranti</v>
          </cell>
          <cell r="H177" t="str">
            <v>Rice Kranti</v>
          </cell>
          <cell r="I177" t="str">
            <v>Rice Kranti</v>
          </cell>
        </row>
        <row r="178">
          <cell r="E178">
            <v>7</v>
          </cell>
          <cell r="F178">
            <v>7</v>
          </cell>
          <cell r="G178">
            <v>7</v>
          </cell>
          <cell r="H178">
            <v>7</v>
          </cell>
          <cell r="I178">
            <v>7</v>
          </cell>
        </row>
        <row r="179">
          <cell r="E179">
            <v>10</v>
          </cell>
          <cell r="F179">
            <v>10</v>
          </cell>
          <cell r="G179">
            <v>10</v>
          </cell>
          <cell r="H179">
            <v>10</v>
          </cell>
          <cell r="I179">
            <v>10</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1c. Parameters for SOM calc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88B00-2726-4486-8131-2C3BE46CFD78}">
  <dimension ref="A1:G30"/>
  <sheetViews>
    <sheetView topLeftCell="A7" workbookViewId="0">
      <selection activeCell="F33" sqref="F33"/>
    </sheetView>
  </sheetViews>
  <sheetFormatPr defaultColWidth="9.140625" defaultRowHeight="15" x14ac:dyDescent="0.25"/>
  <cols>
    <col min="1" max="1" width="0.85546875" style="317" customWidth="1"/>
    <col min="2" max="2" width="9.85546875" style="317" bestFit="1" customWidth="1"/>
    <col min="3" max="3" width="32.140625" style="317" customWidth="1"/>
    <col min="4" max="4" width="16.42578125" style="318" customWidth="1"/>
    <col min="5" max="5" width="13" style="318" customWidth="1"/>
    <col min="6" max="6" width="85.42578125" style="319" customWidth="1"/>
    <col min="7" max="7" width="2.28515625" style="318" customWidth="1"/>
    <col min="8" max="16384" width="9.140625" style="317"/>
  </cols>
  <sheetData>
    <row r="1" spans="1:7" x14ac:dyDescent="0.25">
      <c r="A1" s="317" t="s">
        <v>189</v>
      </c>
      <c r="B1" s="317" t="s">
        <v>190</v>
      </c>
    </row>
    <row r="2" spans="1:7" ht="18.75" x14ac:dyDescent="0.25">
      <c r="B2" s="320" t="s">
        <v>191</v>
      </c>
      <c r="C2" s="321"/>
      <c r="D2" s="321"/>
      <c r="E2" s="321"/>
      <c r="F2" s="322"/>
      <c r="G2" s="323"/>
    </row>
    <row r="3" spans="1:7" x14ac:dyDescent="0.25">
      <c r="B3" s="324"/>
      <c r="C3" s="194"/>
      <c r="D3" s="194"/>
      <c r="E3" s="194"/>
      <c r="F3" s="193"/>
      <c r="G3" s="323"/>
    </row>
    <row r="4" spans="1:7" x14ac:dyDescent="0.25">
      <c r="B4" s="324"/>
      <c r="C4" s="194"/>
      <c r="D4" s="194"/>
      <c r="E4" s="194"/>
      <c r="F4" s="193"/>
      <c r="G4" s="323"/>
    </row>
    <row r="5" spans="1:7" x14ac:dyDescent="0.25">
      <c r="B5" s="324"/>
      <c r="C5" s="194"/>
      <c r="D5" s="194"/>
      <c r="E5" s="194"/>
      <c r="F5" s="193"/>
      <c r="G5" s="323"/>
    </row>
    <row r="6" spans="1:7" x14ac:dyDescent="0.25">
      <c r="B6" s="324" t="s">
        <v>192</v>
      </c>
      <c r="C6" s="194"/>
      <c r="D6" s="194"/>
      <c r="E6" s="194"/>
      <c r="F6" s="193"/>
      <c r="G6" s="323"/>
    </row>
    <row r="7" spans="1:7" x14ac:dyDescent="0.25">
      <c r="B7" s="324" t="s">
        <v>193</v>
      </c>
      <c r="C7" s="194"/>
      <c r="D7" s="194"/>
      <c r="E7" s="194"/>
      <c r="F7" s="193"/>
      <c r="G7" s="323"/>
    </row>
    <row r="8" spans="1:7" x14ac:dyDescent="0.25">
      <c r="B8" s="324" t="s">
        <v>194</v>
      </c>
      <c r="C8" s="194"/>
      <c r="D8" s="194"/>
      <c r="E8" s="194"/>
      <c r="F8" s="193"/>
      <c r="G8" s="323"/>
    </row>
    <row r="9" spans="1:7" x14ac:dyDescent="0.25">
      <c r="B9" s="324"/>
      <c r="C9" s="194"/>
      <c r="D9" s="194"/>
      <c r="E9" s="194"/>
      <c r="F9" s="193"/>
      <c r="G9" s="323"/>
    </row>
    <row r="10" spans="1:7" x14ac:dyDescent="0.25">
      <c r="B10" s="325"/>
      <c r="C10" s="200" t="s">
        <v>195</v>
      </c>
      <c r="D10" s="200"/>
      <c r="E10" s="2">
        <v>6</v>
      </c>
      <c r="F10" s="193"/>
      <c r="G10" s="323"/>
    </row>
    <row r="11" spans="1:7" x14ac:dyDescent="0.25">
      <c r="B11" s="326"/>
      <c r="C11" s="327"/>
      <c r="D11" s="327"/>
      <c r="E11" s="327"/>
      <c r="F11" s="328"/>
      <c r="G11" s="323"/>
    </row>
    <row r="12" spans="1:7" ht="15.75" thickBot="1" x14ac:dyDescent="0.3"/>
    <row r="13" spans="1:7" ht="18" customHeight="1" x14ac:dyDescent="0.25">
      <c r="B13" s="329" t="s">
        <v>196</v>
      </c>
      <c r="C13" s="3"/>
      <c r="D13" s="330"/>
      <c r="E13" s="331" t="s">
        <v>211</v>
      </c>
      <c r="F13" s="332" t="s">
        <v>197</v>
      </c>
      <c r="G13" s="333"/>
    </row>
    <row r="14" spans="1:7" ht="18" customHeight="1" x14ac:dyDescent="0.25">
      <c r="B14" s="334" t="s">
        <v>228</v>
      </c>
      <c r="C14" s="335"/>
      <c r="D14" s="4"/>
      <c r="E14" s="336"/>
      <c r="F14" s="337"/>
    </row>
    <row r="15" spans="1:7" ht="18" customHeight="1" x14ac:dyDescent="0.25">
      <c r="A15" s="318"/>
      <c r="B15" s="5"/>
      <c r="C15" s="92" t="s">
        <v>0</v>
      </c>
      <c r="D15" s="163" t="s">
        <v>1</v>
      </c>
      <c r="E15" s="338"/>
      <c r="F15" s="339"/>
    </row>
    <row r="16" spans="1:7" s="340" customFormat="1" ht="18" customHeight="1" x14ac:dyDescent="0.25">
      <c r="B16" s="341"/>
      <c r="C16" s="21"/>
      <c r="D16" s="386"/>
      <c r="E16" s="342"/>
      <c r="F16" s="339"/>
      <c r="G16" s="343"/>
    </row>
    <row r="17" spans="2:7" ht="18" customHeight="1" x14ac:dyDescent="0.25">
      <c r="B17" s="344"/>
      <c r="C17" s="92"/>
      <c r="D17" s="387"/>
      <c r="E17" s="345"/>
      <c r="F17" s="346"/>
    </row>
    <row r="18" spans="2:7" ht="18" customHeight="1" x14ac:dyDescent="0.25">
      <c r="B18" s="334" t="s">
        <v>44</v>
      </c>
      <c r="C18" s="368"/>
      <c r="D18" s="370"/>
      <c r="E18" s="347"/>
      <c r="F18" s="337"/>
    </row>
    <row r="19" spans="2:7" ht="18" customHeight="1" x14ac:dyDescent="0.25">
      <c r="B19" s="92"/>
      <c r="C19" s="92" t="s">
        <v>0</v>
      </c>
      <c r="D19" s="163" t="s">
        <v>227</v>
      </c>
      <c r="E19" s="369"/>
      <c r="F19" s="339"/>
    </row>
    <row r="20" spans="2:7" ht="18" customHeight="1" x14ac:dyDescent="0.25">
      <c r="B20" s="21"/>
      <c r="C20" s="21" t="s">
        <v>2</v>
      </c>
      <c r="D20" s="164">
        <v>7.4932999999999996</v>
      </c>
      <c r="E20" s="365"/>
      <c r="F20" s="348"/>
    </row>
    <row r="21" spans="2:7" ht="18" customHeight="1" x14ac:dyDescent="0.25">
      <c r="B21" s="92"/>
      <c r="C21" s="92" t="s">
        <v>3</v>
      </c>
      <c r="D21" s="163">
        <v>38.19</v>
      </c>
      <c r="E21" s="369"/>
      <c r="F21" s="339"/>
    </row>
    <row r="22" spans="2:7" ht="18" customHeight="1" x14ac:dyDescent="0.25">
      <c r="B22" s="92"/>
      <c r="C22" s="92" t="s">
        <v>4</v>
      </c>
      <c r="D22" s="163">
        <v>62</v>
      </c>
      <c r="E22" s="369"/>
      <c r="F22" s="339"/>
    </row>
    <row r="23" spans="2:7" ht="18" customHeight="1" x14ac:dyDescent="0.25">
      <c r="B23" s="92"/>
      <c r="C23" s="92" t="s">
        <v>225</v>
      </c>
      <c r="D23" s="163">
        <v>1</v>
      </c>
      <c r="E23" s="369" t="s">
        <v>226</v>
      </c>
      <c r="F23" s="339"/>
    </row>
    <row r="24" spans="2:7" ht="18" customHeight="1" x14ac:dyDescent="0.25">
      <c r="B24" s="368"/>
      <c r="C24" s="368"/>
      <c r="D24" s="370"/>
      <c r="E24" s="347"/>
      <c r="F24" s="337"/>
    </row>
    <row r="25" spans="2:7" s="340" customFormat="1" ht="18" customHeight="1" x14ac:dyDescent="0.25">
      <c r="B25" s="92"/>
      <c r="C25" s="371"/>
      <c r="D25" s="364"/>
      <c r="E25" s="365"/>
      <c r="F25" s="339"/>
      <c r="G25" s="343"/>
    </row>
    <row r="26" spans="2:7" s="367" customFormat="1" ht="18" customHeight="1" x14ac:dyDescent="0.25">
      <c r="B26" s="92"/>
      <c r="C26" s="371"/>
      <c r="D26" s="364"/>
      <c r="E26" s="365"/>
      <c r="F26" s="339"/>
      <c r="G26" s="366"/>
    </row>
    <row r="27" spans="2:7" ht="18" customHeight="1" x14ac:dyDescent="0.25"/>
    <row r="28" spans="2:7" ht="18" customHeight="1" x14ac:dyDescent="0.25"/>
    <row r="29" spans="2:7" ht="18" customHeight="1" x14ac:dyDescent="0.25"/>
    <row r="30" spans="2:7" ht="18" customHeight="1"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AF51B-2BCA-4E28-BDF8-733594A147C1}">
  <sheetPr codeName="Sheet24">
    <tabColor rgb="FFDA9694"/>
  </sheetPr>
  <dimension ref="A1:AE22"/>
  <sheetViews>
    <sheetView topLeftCell="A7" workbookViewId="0">
      <selection activeCell="B21" sqref="B21"/>
    </sheetView>
  </sheetViews>
  <sheetFormatPr defaultColWidth="9.140625" defaultRowHeight="15" x14ac:dyDescent="0.25"/>
  <cols>
    <col min="1" max="1" width="0.85546875" style="443" customWidth="1"/>
    <col min="2" max="2" width="47.5703125" style="443" customWidth="1"/>
    <col min="3" max="3" width="9.5703125" style="448" customWidth="1"/>
    <col min="4" max="27" width="9.7109375" style="448" customWidth="1"/>
    <col min="28" max="69" width="9.7109375" style="443" customWidth="1"/>
    <col min="70" max="16384" width="9.140625" style="443"/>
  </cols>
  <sheetData>
    <row r="1" spans="1:31" s="423" customFormat="1" ht="3.75" customHeight="1" x14ac:dyDescent="0.25">
      <c r="B1" s="424"/>
      <c r="C1" s="472"/>
      <c r="D1" s="424"/>
      <c r="E1" s="424"/>
      <c r="F1" s="424"/>
      <c r="G1" s="424"/>
      <c r="H1" s="424"/>
      <c r="I1" s="424"/>
      <c r="J1" s="424"/>
      <c r="K1" s="424"/>
      <c r="L1" s="424"/>
      <c r="M1" s="424"/>
      <c r="N1" s="424"/>
      <c r="O1" s="424"/>
      <c r="P1" s="424"/>
      <c r="Q1" s="424"/>
      <c r="R1" s="424"/>
      <c r="S1" s="424"/>
      <c r="T1" s="424"/>
      <c r="U1" s="424"/>
      <c r="V1" s="424"/>
      <c r="W1" s="424"/>
      <c r="X1" s="424"/>
      <c r="Y1" s="424"/>
      <c r="Z1" s="424"/>
      <c r="AA1" s="424"/>
    </row>
    <row r="2" spans="1:31" s="423" customFormat="1" ht="15.95" customHeight="1" x14ac:dyDescent="0.25">
      <c r="B2" s="320" t="e">
        <f ca="1">CONCATENATE("C1. Change in animal producton in kebele """,OFFSET(IN1_NAMEKEBELE,0,0),"""")</f>
        <v>#VALUE!</v>
      </c>
      <c r="C2" s="473"/>
      <c r="D2" s="426"/>
      <c r="E2" s="426"/>
      <c r="F2" s="426"/>
      <c r="G2" s="426"/>
      <c r="H2" s="426"/>
      <c r="I2" s="426"/>
      <c r="J2" s="426"/>
      <c r="K2" s="426"/>
      <c r="L2" s="426"/>
      <c r="M2" s="426"/>
      <c r="N2" s="426"/>
      <c r="O2" s="426"/>
      <c r="P2" s="426"/>
      <c r="Q2" s="426"/>
      <c r="R2" s="426"/>
      <c r="S2" s="426"/>
      <c r="T2" s="426"/>
      <c r="U2" s="426"/>
      <c r="V2" s="426"/>
      <c r="W2" s="426"/>
      <c r="X2" s="427"/>
      <c r="Y2" s="424"/>
      <c r="Z2" s="424"/>
      <c r="AA2" s="424"/>
      <c r="AB2" s="424"/>
      <c r="AC2" s="424"/>
      <c r="AD2" s="424"/>
      <c r="AE2" s="424"/>
    </row>
    <row r="3" spans="1:31" s="423" customFormat="1" ht="15.95" customHeight="1" x14ac:dyDescent="0.25">
      <c r="B3" s="428"/>
      <c r="C3" s="474"/>
      <c r="D3" s="430"/>
      <c r="E3" s="430"/>
      <c r="F3" s="430"/>
      <c r="G3" s="430"/>
      <c r="H3" s="430"/>
      <c r="I3" s="430"/>
      <c r="J3" s="430"/>
      <c r="K3" s="430"/>
      <c r="L3" s="430"/>
      <c r="M3" s="430"/>
      <c r="N3" s="430"/>
      <c r="O3" s="430"/>
      <c r="P3" s="430"/>
      <c r="Q3" s="430"/>
      <c r="R3" s="430"/>
      <c r="S3" s="430"/>
      <c r="T3" s="430"/>
      <c r="U3" s="430"/>
      <c r="V3" s="430"/>
      <c r="W3" s="430"/>
      <c r="X3" s="431"/>
      <c r="Y3" s="424"/>
      <c r="Z3" s="424"/>
      <c r="AA3" s="424"/>
      <c r="AB3" s="424"/>
      <c r="AC3" s="424"/>
      <c r="AD3" s="424"/>
      <c r="AE3" s="424"/>
    </row>
    <row r="4" spans="1:31" s="423" customFormat="1" ht="15.95" customHeight="1" x14ac:dyDescent="0.25">
      <c r="B4" s="428"/>
      <c r="C4" s="474"/>
      <c r="D4" s="430"/>
      <c r="E4" s="430"/>
      <c r="F4" s="430"/>
      <c r="G4" s="430"/>
      <c r="H4" s="430"/>
      <c r="I4" s="430"/>
      <c r="J4" s="430"/>
      <c r="K4" s="430"/>
      <c r="L4" s="430"/>
      <c r="M4" s="430"/>
      <c r="N4" s="430"/>
      <c r="O4" s="430"/>
      <c r="P4" s="430"/>
      <c r="Q4" s="430"/>
      <c r="R4" s="430"/>
      <c r="S4" s="430"/>
      <c r="T4" s="430"/>
      <c r="U4" s="430"/>
      <c r="V4" s="430"/>
      <c r="W4" s="430"/>
      <c r="X4" s="431"/>
      <c r="Y4" s="424"/>
      <c r="Z4" s="424"/>
      <c r="AA4" s="424"/>
      <c r="AB4" s="424"/>
      <c r="AC4" s="424"/>
      <c r="AD4" s="424"/>
      <c r="AE4" s="424"/>
    </row>
    <row r="5" spans="1:31" s="423" customFormat="1" ht="15.95" customHeight="1" x14ac:dyDescent="0.25">
      <c r="B5" s="428"/>
      <c r="C5" s="474"/>
      <c r="D5" s="430"/>
      <c r="E5" s="430"/>
      <c r="F5" s="430"/>
      <c r="G5" s="430"/>
      <c r="H5" s="430"/>
      <c r="I5" s="430"/>
      <c r="J5" s="430"/>
      <c r="K5" s="430"/>
      <c r="L5" s="430"/>
      <c r="M5" s="430"/>
      <c r="N5" s="430"/>
      <c r="O5" s="430"/>
      <c r="P5" s="430"/>
      <c r="Q5" s="430"/>
      <c r="R5" s="430"/>
      <c r="S5" s="430"/>
      <c r="T5" s="430"/>
      <c r="U5" s="430"/>
      <c r="V5" s="430"/>
      <c r="W5" s="430"/>
      <c r="X5" s="431"/>
      <c r="Y5" s="424"/>
      <c r="Z5" s="424"/>
      <c r="AA5" s="424"/>
      <c r="AB5" s="424"/>
      <c r="AC5" s="424"/>
      <c r="AD5" s="424"/>
      <c r="AE5" s="424"/>
    </row>
    <row r="6" spans="1:31" s="423" customFormat="1" ht="15.95" customHeight="1" x14ac:dyDescent="0.25">
      <c r="B6" s="475" t="s">
        <v>297</v>
      </c>
      <c r="C6" s="474"/>
      <c r="D6" s="430"/>
      <c r="E6" s="430"/>
      <c r="F6" s="430"/>
      <c r="G6" s="430"/>
      <c r="H6" s="430"/>
      <c r="I6" s="430"/>
      <c r="J6" s="430"/>
      <c r="K6" s="430"/>
      <c r="L6" s="430"/>
      <c r="M6" s="430"/>
      <c r="N6" s="430"/>
      <c r="O6" s="430"/>
      <c r="P6" s="430"/>
      <c r="Q6" s="430"/>
      <c r="R6" s="430"/>
      <c r="S6" s="430"/>
      <c r="T6" s="430"/>
      <c r="U6" s="430"/>
      <c r="V6" s="430"/>
      <c r="W6" s="430"/>
      <c r="X6" s="431"/>
      <c r="Y6" s="424"/>
      <c r="Z6" s="424"/>
      <c r="AA6" s="424"/>
      <c r="AB6" s="424"/>
      <c r="AC6" s="424"/>
      <c r="AD6" s="424"/>
      <c r="AE6" s="424"/>
    </row>
    <row r="7" spans="1:31" s="423" customFormat="1" ht="15.95" customHeight="1" x14ac:dyDescent="0.25">
      <c r="B7" s="324" t="s">
        <v>262</v>
      </c>
      <c r="C7" s="430"/>
      <c r="D7" s="433"/>
      <c r="E7" s="433"/>
      <c r="F7" s="433"/>
      <c r="G7" s="433"/>
      <c r="H7" s="433"/>
      <c r="I7" s="433"/>
      <c r="J7" s="433"/>
      <c r="K7" s="433"/>
      <c r="L7" s="433"/>
      <c r="M7" s="433"/>
      <c r="N7" s="433"/>
      <c r="O7" s="430"/>
      <c r="P7" s="430"/>
      <c r="Q7" s="430"/>
      <c r="R7" s="430"/>
      <c r="S7" s="430"/>
      <c r="T7" s="430"/>
      <c r="U7" s="430"/>
      <c r="V7" s="430"/>
      <c r="W7" s="430"/>
      <c r="X7" s="431"/>
      <c r="Y7" s="424"/>
      <c r="Z7" s="424"/>
      <c r="AA7" s="424"/>
      <c r="AB7" s="424"/>
      <c r="AC7" s="424"/>
      <c r="AD7" s="424"/>
      <c r="AE7" s="424"/>
    </row>
    <row r="8" spans="1:31" s="423" customFormat="1" ht="15.95" customHeight="1" x14ac:dyDescent="0.25">
      <c r="B8" s="324" t="s">
        <v>263</v>
      </c>
      <c r="C8" s="476"/>
      <c r="D8" s="430"/>
      <c r="E8" s="430"/>
      <c r="F8" s="430"/>
      <c r="G8" s="430"/>
      <c r="H8" s="430"/>
      <c r="I8" s="430"/>
      <c r="J8" s="430"/>
      <c r="K8" s="430"/>
      <c r="L8" s="430"/>
      <c r="M8" s="430"/>
      <c r="N8" s="430"/>
      <c r="O8" s="430"/>
      <c r="P8" s="399"/>
      <c r="Q8" s="430"/>
      <c r="R8" s="430"/>
      <c r="S8" s="430"/>
      <c r="T8" s="399"/>
      <c r="U8" s="430"/>
      <c r="V8" s="430"/>
      <c r="W8" s="430"/>
      <c r="X8" s="431"/>
      <c r="Y8" s="424"/>
      <c r="Z8" s="424"/>
      <c r="AA8" s="424"/>
      <c r="AB8" s="424"/>
      <c r="AC8" s="424"/>
      <c r="AD8" s="424"/>
      <c r="AE8" s="424"/>
    </row>
    <row r="9" spans="1:31" s="423" customFormat="1" ht="15.95" customHeight="1" x14ac:dyDescent="0.25">
      <c r="B9" s="324" t="s">
        <v>298</v>
      </c>
      <c r="C9" s="476"/>
      <c r="D9" s="430"/>
      <c r="E9" s="430"/>
      <c r="F9" s="430"/>
      <c r="G9" s="430"/>
      <c r="H9" s="430"/>
      <c r="I9" s="430"/>
      <c r="J9" s="430"/>
      <c r="K9" s="430"/>
      <c r="L9" s="430"/>
      <c r="M9" s="430"/>
      <c r="N9" s="430"/>
      <c r="O9" s="430"/>
      <c r="P9" s="399"/>
      <c r="Q9" s="430"/>
      <c r="R9" s="430"/>
      <c r="S9" s="430"/>
      <c r="T9" s="399"/>
      <c r="U9" s="430"/>
      <c r="V9" s="430"/>
      <c r="W9" s="430"/>
      <c r="X9" s="431"/>
      <c r="Y9" s="424"/>
      <c r="Z9" s="424"/>
      <c r="AA9" s="424"/>
      <c r="AB9" s="424"/>
      <c r="AC9" s="424"/>
      <c r="AD9" s="424"/>
      <c r="AE9" s="424"/>
    </row>
    <row r="10" spans="1:31" s="423" customFormat="1" ht="15.95" customHeight="1" x14ac:dyDescent="0.25">
      <c r="B10" s="398"/>
      <c r="C10" s="430"/>
      <c r="D10" s="430"/>
      <c r="E10" s="430"/>
      <c r="F10" s="430"/>
      <c r="G10" s="430"/>
      <c r="H10" s="430"/>
      <c r="I10" s="430"/>
      <c r="J10" s="430"/>
      <c r="K10" s="430"/>
      <c r="L10" s="430"/>
      <c r="M10" s="430"/>
      <c r="N10" s="430"/>
      <c r="O10" s="430"/>
      <c r="P10" s="399"/>
      <c r="Q10" s="430"/>
      <c r="R10" s="430"/>
      <c r="S10" s="430"/>
      <c r="T10" s="399"/>
      <c r="U10" s="430"/>
      <c r="V10" s="430"/>
      <c r="W10" s="430"/>
      <c r="X10" s="431"/>
      <c r="Y10" s="424"/>
      <c r="Z10" s="424"/>
      <c r="AA10" s="424"/>
      <c r="AB10" s="424"/>
      <c r="AC10" s="424"/>
      <c r="AD10" s="424"/>
      <c r="AE10" s="424"/>
    </row>
    <row r="11" spans="1:31" s="423" customFormat="1" ht="15.95" customHeight="1" x14ac:dyDescent="0.25">
      <c r="B11" s="398"/>
      <c r="C11" s="399" t="s">
        <v>299</v>
      </c>
      <c r="D11" s="430"/>
      <c r="E11" s="430"/>
      <c r="F11" s="430"/>
      <c r="G11" s="430"/>
      <c r="H11" s="430"/>
      <c r="I11" s="430"/>
      <c r="J11" s="430"/>
      <c r="K11" s="430"/>
      <c r="L11" s="430"/>
      <c r="M11" s="430"/>
      <c r="N11" s="430"/>
      <c r="O11" s="430"/>
      <c r="P11" s="430"/>
      <c r="Q11" s="430"/>
      <c r="R11" s="430"/>
      <c r="S11" s="430"/>
      <c r="T11" s="430"/>
      <c r="U11" s="430"/>
      <c r="V11" s="430"/>
      <c r="W11" s="430"/>
      <c r="X11" s="431"/>
      <c r="Y11" s="424"/>
      <c r="Z11" s="424"/>
      <c r="AA11" s="424"/>
      <c r="AB11" s="424"/>
      <c r="AC11" s="424"/>
      <c r="AD11" s="424"/>
      <c r="AE11" s="424"/>
    </row>
    <row r="12" spans="1:31" s="423" customFormat="1" x14ac:dyDescent="0.25">
      <c r="B12" s="398"/>
      <c r="C12" s="430"/>
      <c r="D12" s="430" t="s">
        <v>300</v>
      </c>
      <c r="E12" s="430"/>
      <c r="F12" s="430"/>
      <c r="G12" s="430"/>
      <c r="H12" s="430"/>
      <c r="I12" s="430"/>
      <c r="J12" s="430"/>
      <c r="K12" s="430"/>
      <c r="L12" s="430"/>
      <c r="M12" s="430"/>
      <c r="N12" s="430"/>
      <c r="O12" s="430"/>
      <c r="P12" s="430"/>
      <c r="Q12" s="430"/>
      <c r="R12" s="430"/>
      <c r="S12" s="430"/>
      <c r="T12" s="430"/>
      <c r="U12" s="430"/>
      <c r="V12" s="430"/>
      <c r="W12" s="430"/>
      <c r="X12" s="431"/>
      <c r="Y12" s="424"/>
      <c r="Z12" s="424"/>
      <c r="AA12" s="424"/>
      <c r="AB12" s="424"/>
      <c r="AC12" s="424"/>
      <c r="AD12" s="424"/>
      <c r="AE12" s="424"/>
    </row>
    <row r="13" spans="1:31" s="423" customFormat="1" ht="15.95" customHeight="1" x14ac:dyDescent="0.25">
      <c r="B13" s="398"/>
      <c r="C13" s="400"/>
      <c r="D13" s="430"/>
      <c r="E13" s="438"/>
      <c r="F13" s="430"/>
      <c r="G13" s="430"/>
      <c r="H13" s="430"/>
      <c r="I13" s="430"/>
      <c r="J13" s="430"/>
      <c r="K13" s="430"/>
      <c r="L13" s="430"/>
      <c r="M13" s="430"/>
      <c r="N13" s="430"/>
      <c r="O13" s="430"/>
      <c r="P13" s="430"/>
      <c r="Q13" s="430"/>
      <c r="R13" s="430"/>
      <c r="S13" s="430"/>
      <c r="T13" s="430"/>
      <c r="U13" s="430"/>
      <c r="V13" s="430"/>
      <c r="W13" s="430"/>
      <c r="X13" s="431"/>
      <c r="Y13" s="424"/>
      <c r="Z13" s="424"/>
      <c r="AA13" s="424"/>
      <c r="AB13" s="424"/>
      <c r="AC13" s="424"/>
      <c r="AD13" s="424"/>
      <c r="AE13" s="424"/>
    </row>
    <row r="14" spans="1:31" s="423" customFormat="1" ht="5.0999999999999996" customHeight="1" x14ac:dyDescent="0.25">
      <c r="B14" s="439"/>
      <c r="C14" s="441"/>
      <c r="D14" s="441"/>
      <c r="E14" s="441"/>
      <c r="F14" s="441"/>
      <c r="G14" s="441"/>
      <c r="H14" s="441"/>
      <c r="I14" s="441"/>
      <c r="J14" s="441"/>
      <c r="K14" s="441"/>
      <c r="L14" s="441"/>
      <c r="M14" s="441"/>
      <c r="N14" s="441"/>
      <c r="O14" s="441"/>
      <c r="P14" s="441"/>
      <c r="Q14" s="441"/>
      <c r="R14" s="441"/>
      <c r="S14" s="441"/>
      <c r="T14" s="441"/>
      <c r="U14" s="441"/>
      <c r="V14" s="441"/>
      <c r="W14" s="441"/>
      <c r="X14" s="442"/>
      <c r="Y14" s="424"/>
      <c r="Z14" s="424"/>
      <c r="AA14" s="424"/>
      <c r="AB14" s="424"/>
      <c r="AC14" s="424"/>
      <c r="AD14" s="424"/>
      <c r="AE14" s="424"/>
    </row>
    <row r="15" spans="1:31" s="423" customFormat="1" ht="5.0999999999999996" customHeight="1" x14ac:dyDescent="0.25">
      <c r="A15" s="424"/>
      <c r="B15" s="424"/>
      <c r="C15" s="424"/>
      <c r="D15" s="424"/>
      <c r="E15" s="424"/>
      <c r="F15" s="424"/>
      <c r="G15" s="424"/>
      <c r="H15" s="424"/>
      <c r="I15" s="424"/>
      <c r="J15" s="424"/>
      <c r="K15" s="424"/>
      <c r="L15" s="424"/>
      <c r="M15" s="424"/>
      <c r="N15" s="424"/>
      <c r="O15" s="424"/>
      <c r="P15" s="424"/>
      <c r="Q15" s="424"/>
      <c r="R15" s="424"/>
      <c r="S15" s="424"/>
      <c r="T15" s="424"/>
      <c r="U15" s="424"/>
      <c r="V15" s="424"/>
      <c r="W15" s="424"/>
      <c r="X15" s="424"/>
      <c r="Y15" s="424"/>
      <c r="Z15" s="424"/>
      <c r="AA15" s="424"/>
      <c r="AB15" s="424"/>
      <c r="AC15" s="424"/>
      <c r="AD15" s="424"/>
      <c r="AE15" s="424"/>
    </row>
    <row r="16" spans="1:31" s="423" customFormat="1" ht="255" customHeight="1" x14ac:dyDescent="0.25">
      <c r="B16" s="424"/>
      <c r="C16" s="472"/>
      <c r="D16" s="424"/>
      <c r="E16" s="424"/>
      <c r="F16" s="424"/>
      <c r="G16" s="424"/>
      <c r="H16" s="424"/>
      <c r="I16" s="424"/>
      <c r="J16" s="424"/>
      <c r="K16" s="424"/>
      <c r="L16" s="424"/>
      <c r="M16" s="424"/>
      <c r="N16" s="424"/>
      <c r="O16" s="424"/>
      <c r="P16" s="424"/>
      <c r="Q16" s="424"/>
      <c r="R16" s="424"/>
      <c r="S16" s="448"/>
      <c r="T16" s="424"/>
      <c r="U16" s="424"/>
      <c r="V16" s="424"/>
      <c r="W16" s="424"/>
      <c r="X16" s="424"/>
      <c r="Y16" s="424"/>
      <c r="Z16" s="424"/>
      <c r="AA16" s="424"/>
      <c r="AB16" s="424"/>
      <c r="AC16" s="424"/>
      <c r="AD16" s="424"/>
      <c r="AE16" s="424"/>
    </row>
    <row r="17" spans="2:27" s="423" customFormat="1" x14ac:dyDescent="0.25">
      <c r="B17" s="424"/>
      <c r="C17" s="472"/>
      <c r="D17" s="424"/>
      <c r="E17" s="424"/>
      <c r="F17" s="424"/>
      <c r="G17" s="424"/>
      <c r="H17" s="424"/>
      <c r="I17" s="424"/>
      <c r="J17" s="424"/>
      <c r="K17" s="424"/>
      <c r="L17" s="424"/>
      <c r="M17" s="424"/>
      <c r="N17" s="424"/>
      <c r="O17" s="424"/>
      <c r="P17" s="424"/>
      <c r="Q17" s="424"/>
      <c r="R17" s="424"/>
      <c r="S17" s="448"/>
      <c r="T17" s="424"/>
      <c r="U17" s="424"/>
      <c r="V17" s="424"/>
      <c r="W17" s="424"/>
      <c r="X17" s="424"/>
      <c r="Y17" s="424"/>
      <c r="Z17" s="424"/>
      <c r="AA17" s="424"/>
    </row>
    <row r="18" spans="2:27" s="423" customFormat="1" ht="15" customHeight="1" x14ac:dyDescent="0.25">
      <c r="B18" s="477" t="s">
        <v>301</v>
      </c>
      <c r="C18" s="478" t="s">
        <v>293</v>
      </c>
      <c r="D18" s="479"/>
      <c r="E18" s="479" t="s">
        <v>302</v>
      </c>
      <c r="F18" s="480" t="s">
        <v>303</v>
      </c>
      <c r="G18" s="477" t="s">
        <v>304</v>
      </c>
      <c r="H18" s="478" t="s">
        <v>305</v>
      </c>
      <c r="J18" s="477" t="s">
        <v>306</v>
      </c>
      <c r="K18" s="480" t="str">
        <f>IF(AND(F18="Mixed",H18="Arid/semi-arid"),"MR"&amp;"A",                                                                                                                                                          IF(AND(F18="Mixed",H18="Humid/sub-humid"),"MR"&amp;"H",                                                                                                                                                             IF(AND(F18="Mixed",H18="Temperate/Tropical highland"),"MR"&amp;"T",                                                                                                                                         IF(AND(F18="Livestock",H18="Arid/semi-arid"),"LG"&amp;"A",                                                                                                                                                          IF(AND(F18="Livestock",H18="Humid/sub-humid"),"LG"&amp;"H",                                                                                                                                                             IF(AND(F18="Livestock",H18="Temperate/Tropical highland"),"LG"&amp;"T",))))))</f>
        <v>MRA</v>
      </c>
      <c r="R18" s="424"/>
      <c r="S18" s="424"/>
      <c r="T18" s="424"/>
      <c r="U18" s="424"/>
      <c r="V18" s="424"/>
      <c r="W18" s="424"/>
      <c r="X18" s="424"/>
      <c r="Y18" s="424"/>
      <c r="Z18" s="424"/>
      <c r="AA18" s="424"/>
    </row>
    <row r="19" spans="2:27" s="423" customFormat="1" ht="15" customHeight="1" x14ac:dyDescent="0.25">
      <c r="B19" s="481"/>
      <c r="C19" s="472"/>
      <c r="D19" s="424"/>
      <c r="E19" s="424"/>
      <c r="F19" s="424"/>
      <c r="G19" s="424"/>
      <c r="H19" s="424"/>
      <c r="I19" s="424"/>
      <c r="J19" s="424"/>
      <c r="K19" s="424"/>
      <c r="L19" s="424"/>
      <c r="M19" s="424"/>
      <c r="N19" s="424"/>
      <c r="O19" s="424"/>
      <c r="P19" s="424"/>
      <c r="Q19" s="424"/>
      <c r="R19" s="424"/>
      <c r="S19" s="424"/>
      <c r="T19" s="424"/>
      <c r="U19" s="424"/>
      <c r="V19" s="424"/>
      <c r="W19" s="424"/>
      <c r="X19" s="424"/>
      <c r="Y19" s="424"/>
      <c r="Z19" s="424"/>
      <c r="AA19" s="424"/>
    </row>
    <row r="22" spans="2:27" x14ac:dyDescent="0.25">
      <c r="B22" s="443" t="s">
        <v>307</v>
      </c>
    </row>
  </sheetData>
  <pageMargins left="0.7" right="0.7" top="0.75" bottom="0.75" header="0.3" footer="0.3"/>
  <pageSetup paperSize="9" orientation="portrait" horizontalDpi="4294967293"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4A9E7-C1CB-49D0-BC2A-B70BB04695D9}">
  <sheetPr codeName="Sheet12">
    <tabColor rgb="FFDA9694"/>
  </sheetPr>
  <dimension ref="A1:P159"/>
  <sheetViews>
    <sheetView workbookViewId="0">
      <selection activeCell="K20" sqref="K20"/>
    </sheetView>
  </sheetViews>
  <sheetFormatPr defaultColWidth="9.140625" defaultRowHeight="15" x14ac:dyDescent="0.25"/>
  <cols>
    <col min="1" max="1" width="0.85546875" style="443" customWidth="1"/>
    <col min="2" max="3" width="26.5703125" style="443" customWidth="1"/>
    <col min="4" max="4" width="14.85546875" style="448" customWidth="1"/>
    <col min="5" max="5" width="8.28515625" style="448" customWidth="1"/>
    <col min="6" max="11" width="15.5703125" style="448" customWidth="1"/>
    <col min="12" max="12" width="12.42578125" style="448" bestFit="1" customWidth="1"/>
    <col min="13" max="13" width="11.140625" style="448" customWidth="1"/>
    <col min="14" max="14" width="14.140625" style="448" customWidth="1"/>
    <col min="15" max="15" width="11.85546875" style="448" bestFit="1" customWidth="1"/>
    <col min="16" max="16" width="9.5703125" style="448" customWidth="1"/>
    <col min="17" max="16384" width="9.140625" style="443"/>
  </cols>
  <sheetData>
    <row r="1" spans="1:16" s="423" customFormat="1" ht="3.75" customHeight="1" x14ac:dyDescent="0.25">
      <c r="A1" s="423" t="s">
        <v>261</v>
      </c>
      <c r="B1" s="424"/>
      <c r="C1" s="424"/>
      <c r="D1" s="424"/>
      <c r="E1" s="424"/>
      <c r="F1" s="424"/>
      <c r="G1" s="424"/>
      <c r="H1" s="424"/>
      <c r="I1" s="424"/>
      <c r="J1" s="424"/>
      <c r="K1" s="424"/>
      <c r="L1" s="424"/>
      <c r="M1" s="424"/>
      <c r="N1" s="424"/>
      <c r="O1" s="424"/>
      <c r="P1" s="424"/>
    </row>
    <row r="2" spans="1:16" s="423" customFormat="1" ht="15.95" customHeight="1" x14ac:dyDescent="0.25">
      <c r="B2" s="320" t="str">
        <f>CONCATENATE("C1a. Typical animal producton in Africa")</f>
        <v>C1a. Typical animal producton in Africa</v>
      </c>
      <c r="C2" s="425"/>
      <c r="D2" s="426"/>
      <c r="E2" s="426"/>
      <c r="F2" s="426"/>
      <c r="G2" s="426"/>
      <c r="H2" s="426"/>
      <c r="I2" s="426"/>
      <c r="J2" s="426"/>
      <c r="K2" s="426"/>
      <c r="L2" s="426"/>
      <c r="M2" s="427"/>
      <c r="N2" s="424"/>
      <c r="O2" s="424"/>
      <c r="P2" s="424"/>
    </row>
    <row r="3" spans="1:16" s="423" customFormat="1" ht="15.95" customHeight="1" x14ac:dyDescent="0.25">
      <c r="B3" s="428"/>
      <c r="C3" s="429"/>
      <c r="D3" s="430"/>
      <c r="E3" s="430"/>
      <c r="F3" s="430"/>
      <c r="G3" s="430"/>
      <c r="H3" s="430"/>
      <c r="I3" s="430"/>
      <c r="J3" s="430"/>
      <c r="K3" s="430"/>
      <c r="L3" s="430"/>
      <c r="M3" s="431"/>
      <c r="N3" s="424"/>
      <c r="O3" s="424"/>
      <c r="P3" s="424"/>
    </row>
    <row r="4" spans="1:16" s="423" customFormat="1" ht="15.95" customHeight="1" x14ac:dyDescent="0.25">
      <c r="B4" s="428"/>
      <c r="C4" s="429"/>
      <c r="D4" s="430"/>
      <c r="E4" s="430"/>
      <c r="F4" s="430"/>
      <c r="G4" s="430"/>
      <c r="H4" s="430"/>
      <c r="I4" s="430"/>
      <c r="J4" s="430"/>
      <c r="K4" s="430"/>
      <c r="L4" s="430"/>
      <c r="M4" s="431"/>
      <c r="N4" s="424"/>
      <c r="O4" s="424"/>
      <c r="P4" s="424"/>
    </row>
    <row r="5" spans="1:16" s="423" customFormat="1" ht="15.95" customHeight="1" x14ac:dyDescent="0.25">
      <c r="B5" s="428"/>
      <c r="C5" s="429"/>
      <c r="D5" s="430"/>
      <c r="E5" s="430"/>
      <c r="F5" s="430"/>
      <c r="G5" s="430"/>
      <c r="H5" s="430"/>
      <c r="I5" s="430"/>
      <c r="J5" s="430"/>
      <c r="K5" s="430"/>
      <c r="L5" s="430"/>
      <c r="M5" s="431"/>
      <c r="N5" s="424"/>
      <c r="O5" s="424"/>
      <c r="P5" s="424"/>
    </row>
    <row r="6" spans="1:16" s="423" customFormat="1" ht="15.95" customHeight="1" x14ac:dyDescent="0.25">
      <c r="B6" s="324" t="s">
        <v>320</v>
      </c>
      <c r="C6" s="432"/>
      <c r="D6" s="433"/>
      <c r="E6" s="433"/>
      <c r="F6" s="433"/>
      <c r="G6" s="430"/>
      <c r="H6" s="430"/>
      <c r="I6" s="430"/>
      <c r="J6" s="430"/>
      <c r="K6" s="430"/>
      <c r="L6" s="430"/>
      <c r="M6" s="431"/>
      <c r="N6" s="424"/>
      <c r="O6" s="424"/>
      <c r="P6" s="424"/>
    </row>
    <row r="7" spans="1:16" s="423" customFormat="1" ht="15.95" customHeight="1" x14ac:dyDescent="0.25">
      <c r="B7" s="324" t="s">
        <v>263</v>
      </c>
      <c r="C7" s="432"/>
      <c r="D7" s="430"/>
      <c r="E7" s="430"/>
      <c r="F7" s="430"/>
      <c r="G7" s="430"/>
      <c r="H7" s="430"/>
      <c r="I7" s="430"/>
      <c r="J7" s="430"/>
      <c r="K7" s="430"/>
      <c r="L7" s="430"/>
      <c r="M7" s="431"/>
      <c r="N7" s="424"/>
      <c r="O7" s="424"/>
      <c r="P7" s="424"/>
    </row>
    <row r="8" spans="1:16" s="423" customFormat="1" ht="15.95" customHeight="1" x14ac:dyDescent="0.25">
      <c r="B8" s="434" t="s">
        <v>264</v>
      </c>
      <c r="C8" s="435"/>
      <c r="D8" s="430"/>
      <c r="E8" s="430"/>
      <c r="F8" s="430"/>
      <c r="G8" s="430"/>
      <c r="H8" s="430"/>
      <c r="I8" s="430"/>
      <c r="J8" s="430"/>
      <c r="K8" s="430"/>
      <c r="L8" s="430"/>
      <c r="M8" s="431"/>
      <c r="N8" s="424"/>
      <c r="O8" s="424"/>
      <c r="P8" s="424"/>
    </row>
    <row r="9" spans="1:16" s="423" customFormat="1" x14ac:dyDescent="0.25">
      <c r="B9" s="436" t="s">
        <v>265</v>
      </c>
      <c r="C9" s="437"/>
      <c r="D9" s="430"/>
      <c r="E9" s="430"/>
      <c r="F9" s="430"/>
      <c r="G9" s="430"/>
      <c r="H9" s="430"/>
      <c r="I9" s="430"/>
      <c r="J9" s="430"/>
      <c r="K9" s="430"/>
      <c r="L9" s="430"/>
      <c r="M9" s="431"/>
      <c r="N9" s="424"/>
      <c r="O9" s="424"/>
      <c r="P9" s="424"/>
    </row>
    <row r="10" spans="1:16" s="423" customFormat="1" ht="15.95" customHeight="1" x14ac:dyDescent="0.25">
      <c r="B10" s="436" t="s">
        <v>266</v>
      </c>
      <c r="C10" s="437"/>
      <c r="D10" s="430"/>
      <c r="E10" s="438"/>
      <c r="F10" s="430"/>
      <c r="G10" s="430"/>
      <c r="H10" s="430"/>
      <c r="I10" s="430"/>
      <c r="J10" s="430"/>
      <c r="K10" s="430"/>
      <c r="L10" s="430"/>
      <c r="M10" s="431"/>
      <c r="N10" s="424"/>
      <c r="O10" s="424"/>
      <c r="P10" s="424"/>
    </row>
    <row r="11" spans="1:16" s="423" customFormat="1" ht="5.0999999999999996" customHeight="1" x14ac:dyDescent="0.25">
      <c r="B11" s="439"/>
      <c r="C11" s="440"/>
      <c r="D11" s="441"/>
      <c r="E11" s="441"/>
      <c r="F11" s="441"/>
      <c r="G11" s="441"/>
      <c r="H11" s="441"/>
      <c r="I11" s="441"/>
      <c r="J11" s="441"/>
      <c r="K11" s="441"/>
      <c r="L11" s="441"/>
      <c r="M11" s="442"/>
      <c r="N11" s="424"/>
      <c r="O11" s="424"/>
      <c r="P11" s="424"/>
    </row>
    <row r="12" spans="1:16" s="423" customFormat="1" ht="15" customHeight="1" thickBot="1" x14ac:dyDescent="0.3">
      <c r="B12" s="424"/>
      <c r="C12" s="424"/>
      <c r="D12" s="424"/>
      <c r="E12" s="424"/>
      <c r="F12" s="424"/>
      <c r="G12" s="424"/>
      <c r="H12" s="424"/>
      <c r="I12" s="424"/>
      <c r="J12" s="424"/>
      <c r="K12" s="424"/>
      <c r="L12" s="424"/>
      <c r="M12" s="424"/>
      <c r="N12" s="424"/>
      <c r="O12" s="424"/>
      <c r="P12" s="424"/>
    </row>
    <row r="13" spans="1:16" ht="72" customHeight="1" x14ac:dyDescent="0.25">
      <c r="B13" s="444"/>
      <c r="C13" s="540"/>
      <c r="D13" s="540" t="s">
        <v>267</v>
      </c>
      <c r="E13" s="445"/>
      <c r="F13" s="446" t="s">
        <v>268</v>
      </c>
      <c r="G13" s="446" t="s">
        <v>269</v>
      </c>
      <c r="H13" s="447" t="s">
        <v>270</v>
      </c>
      <c r="I13" s="447" t="s">
        <v>271</v>
      </c>
      <c r="J13" s="447" t="s">
        <v>272</v>
      </c>
      <c r="K13" s="447" t="s">
        <v>273</v>
      </c>
      <c r="L13" s="447" t="s">
        <v>274</v>
      </c>
      <c r="M13" s="446" t="s">
        <v>275</v>
      </c>
      <c r="N13" s="542" t="s">
        <v>276</v>
      </c>
      <c r="O13" s="544" t="s">
        <v>277</v>
      </c>
    </row>
    <row r="14" spans="1:16" ht="17.25" x14ac:dyDescent="0.25">
      <c r="B14" s="449" t="s">
        <v>278</v>
      </c>
      <c r="C14" s="541"/>
      <c r="D14" s="541"/>
      <c r="E14" s="450"/>
      <c r="F14" s="451" t="s">
        <v>279</v>
      </c>
      <c r="G14" s="451" t="s">
        <v>279</v>
      </c>
      <c r="H14" s="451" t="s">
        <v>279</v>
      </c>
      <c r="I14" s="451" t="s">
        <v>279</v>
      </c>
      <c r="J14" s="451" t="s">
        <v>279</v>
      </c>
      <c r="K14" s="451" t="s">
        <v>279</v>
      </c>
      <c r="L14" s="451" t="s">
        <v>279</v>
      </c>
      <c r="M14" s="451" t="s">
        <v>279</v>
      </c>
      <c r="N14" s="543"/>
      <c r="O14" s="545"/>
    </row>
    <row r="15" spans="1:16" ht="15.75" thickBot="1" x14ac:dyDescent="0.3">
      <c r="B15" s="452" t="s">
        <v>242</v>
      </c>
      <c r="C15" s="453" t="s">
        <v>280</v>
      </c>
      <c r="D15" s="454" t="s">
        <v>281</v>
      </c>
      <c r="E15" s="454" t="s">
        <v>282</v>
      </c>
      <c r="F15" s="454"/>
      <c r="G15" s="454">
        <v>22.670719083879817</v>
      </c>
      <c r="H15" s="454">
        <v>2176.2875409945073</v>
      </c>
      <c r="I15" s="454">
        <v>512.56726463405209</v>
      </c>
      <c r="J15" s="454">
        <v>81.891203560296262</v>
      </c>
      <c r="K15" s="454">
        <v>13.062189007291025</v>
      </c>
      <c r="L15" s="454">
        <v>1148.0370077032044</v>
      </c>
      <c r="M15" s="454">
        <v>51.368718267774774</v>
      </c>
      <c r="N15" s="455">
        <v>4882885.3544429205</v>
      </c>
      <c r="O15" s="456">
        <v>5097346.8000000017</v>
      </c>
    </row>
    <row r="16" spans="1:16" x14ac:dyDescent="0.25">
      <c r="B16" s="457" t="s">
        <v>241</v>
      </c>
      <c r="C16" s="458" t="s">
        <v>241</v>
      </c>
      <c r="D16" s="459" t="s">
        <v>281</v>
      </c>
      <c r="E16" s="459" t="s">
        <v>282</v>
      </c>
      <c r="F16" s="459">
        <v>478.46441947565484</v>
      </c>
      <c r="G16" s="459">
        <v>26.872849210177833</v>
      </c>
      <c r="H16" s="459">
        <v>1585.8871945176897</v>
      </c>
      <c r="I16" s="460">
        <v>596.33605787387</v>
      </c>
      <c r="J16" s="461">
        <v>377.43568519922451</v>
      </c>
      <c r="K16" s="461">
        <v>87.972463106403438</v>
      </c>
      <c r="L16" s="461">
        <v>1150.6007164584273</v>
      </c>
      <c r="M16" s="461">
        <v>34.786285992657824</v>
      </c>
      <c r="N16" s="462">
        <v>597606.44555707625</v>
      </c>
      <c r="O16" s="463">
        <v>383144.99999999959</v>
      </c>
    </row>
    <row r="17" spans="2:15" x14ac:dyDescent="0.25">
      <c r="B17" s="464" t="s">
        <v>243</v>
      </c>
      <c r="C17" s="465" t="s">
        <v>283</v>
      </c>
      <c r="D17" s="461" t="s">
        <v>281</v>
      </c>
      <c r="E17" s="461" t="s">
        <v>282</v>
      </c>
      <c r="F17" s="461">
        <v>35.034017204346512</v>
      </c>
      <c r="G17" s="461">
        <v>4.9340931224266775</v>
      </c>
      <c r="H17" s="461">
        <v>246.64048076505537</v>
      </c>
      <c r="I17" s="463">
        <v>18.00400841986075</v>
      </c>
      <c r="J17" s="461">
        <v>25.150011016359134</v>
      </c>
      <c r="K17" s="461"/>
      <c r="L17" s="461">
        <v>134.05365161547635</v>
      </c>
      <c r="M17" s="461">
        <v>4.8505185496366288</v>
      </c>
      <c r="N17" s="462">
        <v>51035.939999999988</v>
      </c>
      <c r="O17" s="463">
        <v>28353.300000000017</v>
      </c>
    </row>
    <row r="18" spans="2:15" x14ac:dyDescent="0.25">
      <c r="B18" s="464" t="s">
        <v>244</v>
      </c>
      <c r="C18" s="465" t="s">
        <v>284</v>
      </c>
      <c r="D18" s="461" t="s">
        <v>281</v>
      </c>
      <c r="E18" s="461" t="s">
        <v>282</v>
      </c>
      <c r="F18" s="461"/>
      <c r="G18" s="461">
        <v>4.3361016612884535</v>
      </c>
      <c r="H18" s="461">
        <v>310.45640848218562</v>
      </c>
      <c r="I18" s="463">
        <v>23.20244173510714</v>
      </c>
      <c r="J18" s="461">
        <v>7.5731254544051581</v>
      </c>
      <c r="K18" s="461">
        <v>52.003832187042796</v>
      </c>
      <c r="L18" s="461">
        <v>159.89061163280718</v>
      </c>
      <c r="M18" s="461">
        <v>8.3547332777158285</v>
      </c>
      <c r="N18" s="462">
        <v>190000.66000000009</v>
      </c>
      <c r="O18" s="463">
        <v>212683.30000000013</v>
      </c>
    </row>
    <row r="19" spans="2:15" x14ac:dyDescent="0.25">
      <c r="B19" s="464" t="s">
        <v>242</v>
      </c>
      <c r="C19" s="465" t="s">
        <v>280</v>
      </c>
      <c r="D19" s="461" t="s">
        <v>281</v>
      </c>
      <c r="E19" s="461" t="s">
        <v>285</v>
      </c>
      <c r="F19" s="461"/>
      <c r="G19" s="461">
        <v>17.082710942083917</v>
      </c>
      <c r="H19" s="461">
        <v>2875.6948280082947</v>
      </c>
      <c r="I19" s="463"/>
      <c r="J19" s="461"/>
      <c r="K19" s="461"/>
      <c r="L19" s="461">
        <v>1245.5514350457229</v>
      </c>
      <c r="M19" s="461">
        <v>45.067760290175656</v>
      </c>
      <c r="N19" s="462">
        <v>1091118.4320122437</v>
      </c>
      <c r="O19" s="463">
        <v>1155108.7333968827</v>
      </c>
    </row>
    <row r="20" spans="2:15" x14ac:dyDescent="0.25">
      <c r="B20" s="464" t="s">
        <v>241</v>
      </c>
      <c r="C20" s="465" t="s">
        <v>241</v>
      </c>
      <c r="D20" s="461" t="s">
        <v>281</v>
      </c>
      <c r="E20" s="461" t="s">
        <v>285</v>
      </c>
      <c r="F20" s="461">
        <v>241.18214554377087</v>
      </c>
      <c r="G20" s="461">
        <v>22.544395043660444</v>
      </c>
      <c r="H20" s="461">
        <v>2305.3464233094683</v>
      </c>
      <c r="I20" s="463"/>
      <c r="J20" s="461"/>
      <c r="K20" s="461"/>
      <c r="L20" s="461">
        <v>1016.8949160521919</v>
      </c>
      <c r="M20" s="461">
        <v>30.721334179109174</v>
      </c>
      <c r="N20" s="462">
        <v>184292.06798775689</v>
      </c>
      <c r="O20" s="463">
        <v>120301.76660311886</v>
      </c>
    </row>
    <row r="21" spans="2:15" x14ac:dyDescent="0.25">
      <c r="B21" s="464" t="s">
        <v>243</v>
      </c>
      <c r="C21" s="465" t="s">
        <v>283</v>
      </c>
      <c r="D21" s="461" t="s">
        <v>281</v>
      </c>
      <c r="E21" s="461" t="s">
        <v>285</v>
      </c>
      <c r="F21" s="461">
        <v>28.769429547536575</v>
      </c>
      <c r="G21" s="461">
        <v>5.529330749736463</v>
      </c>
      <c r="H21" s="461">
        <v>288.05525638156831</v>
      </c>
      <c r="I21" s="463"/>
      <c r="J21" s="461"/>
      <c r="K21" s="461"/>
      <c r="L21" s="461">
        <v>137.43176655352096</v>
      </c>
      <c r="M21" s="461">
        <v>3.6216612991753561</v>
      </c>
      <c r="N21" s="462">
        <v>13306.427378604845</v>
      </c>
      <c r="O21" s="463">
        <v>7392.4596547804686</v>
      </c>
    </row>
    <row r="22" spans="2:15" x14ac:dyDescent="0.25">
      <c r="B22" s="464" t="s">
        <v>244</v>
      </c>
      <c r="C22" s="465" t="s">
        <v>284</v>
      </c>
      <c r="D22" s="461" t="s">
        <v>281</v>
      </c>
      <c r="E22" s="461" t="s">
        <v>285</v>
      </c>
      <c r="F22" s="461"/>
      <c r="G22" s="461">
        <v>4.6524960569751777</v>
      </c>
      <c r="H22" s="461">
        <v>360.58780991349931</v>
      </c>
      <c r="I22" s="463"/>
      <c r="J22" s="461"/>
      <c r="K22" s="461">
        <v>48.104030137873337</v>
      </c>
      <c r="L22" s="461">
        <v>163.3703228633446</v>
      </c>
      <c r="M22" s="461">
        <v>10.380424012833474</v>
      </c>
      <c r="N22" s="462">
        <v>38554.672621395148</v>
      </c>
      <c r="O22" s="463">
        <v>44468.64034521953</v>
      </c>
    </row>
    <row r="23" spans="2:15" x14ac:dyDescent="0.25">
      <c r="B23" s="464" t="s">
        <v>242</v>
      </c>
      <c r="C23" s="465" t="s">
        <v>280</v>
      </c>
      <c r="D23" s="461" t="s">
        <v>281</v>
      </c>
      <c r="E23" s="461" t="s">
        <v>286</v>
      </c>
      <c r="F23" s="461"/>
      <c r="G23" s="461">
        <v>17.082463976694278</v>
      </c>
      <c r="H23" s="461">
        <v>2875.6948280082979</v>
      </c>
      <c r="I23" s="463"/>
      <c r="J23" s="461"/>
      <c r="K23" s="461"/>
      <c r="L23" s="461">
        <v>1245.5514350457213</v>
      </c>
      <c r="M23" s="461">
        <v>45.051101915787392</v>
      </c>
      <c r="N23" s="462">
        <v>1016805.84152782</v>
      </c>
      <c r="O23" s="463">
        <v>1057744.7049166937</v>
      </c>
    </row>
    <row r="24" spans="2:15" x14ac:dyDescent="0.25">
      <c r="B24" s="464" t="s">
        <v>241</v>
      </c>
      <c r="C24" s="465" t="s">
        <v>241</v>
      </c>
      <c r="D24" s="461" t="s">
        <v>281</v>
      </c>
      <c r="E24" s="461" t="s">
        <v>286</v>
      </c>
      <c r="F24" s="461">
        <v>530.56254336281063</v>
      </c>
      <c r="G24" s="461">
        <v>35.357458811806211</v>
      </c>
      <c r="H24" s="461">
        <v>2779.9597610780515</v>
      </c>
      <c r="I24" s="463"/>
      <c r="J24" s="461"/>
      <c r="K24" s="461"/>
      <c r="L24" s="461">
        <v>1203.3959798427122</v>
      </c>
      <c r="M24" s="461">
        <v>39.865604530878826</v>
      </c>
      <c r="N24" s="462">
        <v>102347.15847218072</v>
      </c>
      <c r="O24" s="463">
        <v>61408.295083308643</v>
      </c>
    </row>
    <row r="25" spans="2:15" x14ac:dyDescent="0.25">
      <c r="B25" s="464" t="s">
        <v>243</v>
      </c>
      <c r="C25" s="465" t="s">
        <v>283</v>
      </c>
      <c r="D25" s="461" t="s">
        <v>281</v>
      </c>
      <c r="E25" s="461" t="s">
        <v>286</v>
      </c>
      <c r="F25" s="461">
        <v>28.769429547536578</v>
      </c>
      <c r="G25" s="461">
        <v>5.4193440621286868</v>
      </c>
      <c r="H25" s="461">
        <v>288.05525638156826</v>
      </c>
      <c r="I25" s="463"/>
      <c r="J25" s="461"/>
      <c r="K25" s="461"/>
      <c r="L25" s="461">
        <v>137.43176655352107</v>
      </c>
      <c r="M25" s="461">
        <v>3.6281021196016709</v>
      </c>
      <c r="N25" s="462">
        <v>7161.4137983031615</v>
      </c>
      <c r="O25" s="463">
        <v>3978.563221279529</v>
      </c>
    </row>
    <row r="26" spans="2:15" x14ac:dyDescent="0.25">
      <c r="B26" s="464" t="s">
        <v>244</v>
      </c>
      <c r="C26" s="465" t="s">
        <v>284</v>
      </c>
      <c r="D26" s="461" t="s">
        <v>281</v>
      </c>
      <c r="E26" s="461" t="s">
        <v>286</v>
      </c>
      <c r="F26" s="461"/>
      <c r="G26" s="461">
        <v>4.9303171270924819</v>
      </c>
      <c r="H26" s="461">
        <v>365.78304516838892</v>
      </c>
      <c r="I26" s="463"/>
      <c r="J26" s="461"/>
      <c r="K26" s="461">
        <v>48.104030137873302</v>
      </c>
      <c r="L26" s="461">
        <v>168.39424098484309</v>
      </c>
      <c r="M26" s="461">
        <v>8.147230319903306</v>
      </c>
      <c r="N26" s="462">
        <v>30210.486201696858</v>
      </c>
      <c r="O26" s="463">
        <v>33393.336778720506</v>
      </c>
    </row>
    <row r="27" spans="2:15" x14ac:dyDescent="0.25">
      <c r="B27" s="464" t="s">
        <v>242</v>
      </c>
      <c r="C27" s="465" t="s">
        <v>280</v>
      </c>
      <c r="D27" s="461" t="s">
        <v>281</v>
      </c>
      <c r="E27" s="461" t="s">
        <v>287</v>
      </c>
      <c r="F27" s="461"/>
      <c r="G27" s="461">
        <v>54.904324556661805</v>
      </c>
      <c r="H27" s="461">
        <v>3138.4492704218687</v>
      </c>
      <c r="I27" s="463"/>
      <c r="J27" s="461"/>
      <c r="K27" s="461"/>
      <c r="L27" s="461">
        <v>1296.7334108507875</v>
      </c>
      <c r="M27" s="461">
        <v>57.659130504039446</v>
      </c>
      <c r="N27" s="462">
        <v>28101.618326146585</v>
      </c>
      <c r="O27" s="463">
        <v>29085.177255106912</v>
      </c>
    </row>
    <row r="28" spans="2:15" x14ac:dyDescent="0.25">
      <c r="B28" s="464" t="s">
        <v>241</v>
      </c>
      <c r="C28" s="465" t="s">
        <v>241</v>
      </c>
      <c r="D28" s="461" t="s">
        <v>281</v>
      </c>
      <c r="E28" s="461" t="s">
        <v>287</v>
      </c>
      <c r="F28" s="461">
        <v>1611.5395835008208</v>
      </c>
      <c r="G28" s="461">
        <v>39.710766839386423</v>
      </c>
      <c r="H28" s="461">
        <v>3021.7525403795617</v>
      </c>
      <c r="I28" s="463"/>
      <c r="J28" s="461"/>
      <c r="K28" s="461"/>
      <c r="L28" s="461">
        <v>1131.5306410843307</v>
      </c>
      <c r="M28" s="461">
        <v>67.299922509994843</v>
      </c>
      <c r="N28" s="462">
        <v>2329.481673853415</v>
      </c>
      <c r="O28" s="463">
        <v>1345.9227448930842</v>
      </c>
    </row>
    <row r="29" spans="2:15" x14ac:dyDescent="0.25">
      <c r="B29" s="464" t="s">
        <v>243</v>
      </c>
      <c r="C29" s="465" t="s">
        <v>283</v>
      </c>
      <c r="D29" s="461" t="s">
        <v>281</v>
      </c>
      <c r="E29" s="461" t="s">
        <v>287</v>
      </c>
      <c r="F29" s="461">
        <v>55.617526366063657</v>
      </c>
      <c r="G29" s="461">
        <v>5.4193440621286832</v>
      </c>
      <c r="H29" s="461">
        <v>273.89680381733456</v>
      </c>
      <c r="I29" s="463"/>
      <c r="J29" s="461"/>
      <c r="K29" s="461"/>
      <c r="L29" s="461">
        <v>117.67444401662449</v>
      </c>
      <c r="M29" s="461">
        <v>6.302854003828422</v>
      </c>
      <c r="N29" s="462">
        <v>207.54169984176738</v>
      </c>
      <c r="O29" s="463">
        <v>115.30094435653743</v>
      </c>
    </row>
    <row r="30" spans="2:15" x14ac:dyDescent="0.25">
      <c r="B30" s="464" t="s">
        <v>244</v>
      </c>
      <c r="C30" s="465" t="s">
        <v>284</v>
      </c>
      <c r="D30" s="461" t="s">
        <v>281</v>
      </c>
      <c r="E30" s="461" t="s">
        <v>287</v>
      </c>
      <c r="F30" s="461"/>
      <c r="G30" s="461">
        <v>4.9303778493405703</v>
      </c>
      <c r="H30" s="461">
        <v>365.78304516838898</v>
      </c>
      <c r="I30" s="463"/>
      <c r="J30" s="461"/>
      <c r="K30" s="461">
        <v>48.10403013787338</v>
      </c>
      <c r="L30" s="461">
        <v>168.39424098484304</v>
      </c>
      <c r="M30" s="461">
        <v>8.1726330274237373</v>
      </c>
      <c r="N30" s="462">
        <v>410.9583001582327</v>
      </c>
      <c r="O30" s="463">
        <v>503.19905564346254</v>
      </c>
    </row>
    <row r="31" spans="2:15" x14ac:dyDescent="0.25">
      <c r="B31" s="464" t="s">
        <v>242</v>
      </c>
      <c r="C31" s="465" t="s">
        <v>280</v>
      </c>
      <c r="D31" s="461" t="s">
        <v>281</v>
      </c>
      <c r="E31" s="461" t="s">
        <v>288</v>
      </c>
      <c r="F31" s="461"/>
      <c r="G31" s="461">
        <v>27.744043130758595</v>
      </c>
      <c r="H31" s="461">
        <v>780.99087080127526</v>
      </c>
      <c r="I31" s="463">
        <v>1478.1415527316121</v>
      </c>
      <c r="J31" s="461">
        <v>295.6283105463225</v>
      </c>
      <c r="K31" s="461"/>
      <c r="L31" s="461">
        <v>941.97992587428291</v>
      </c>
      <c r="M31" s="461">
        <v>64.866312638596312</v>
      </c>
      <c r="N31" s="462">
        <v>1351225.2506364149</v>
      </c>
      <c r="O31" s="463">
        <v>1412002.3337576084</v>
      </c>
    </row>
    <row r="32" spans="2:15" x14ac:dyDescent="0.25">
      <c r="B32" s="464" t="s">
        <v>241</v>
      </c>
      <c r="C32" s="465" t="s">
        <v>241</v>
      </c>
      <c r="D32" s="461" t="s">
        <v>281</v>
      </c>
      <c r="E32" s="461" t="s">
        <v>288</v>
      </c>
      <c r="F32" s="461">
        <v>320.16046981661259</v>
      </c>
      <c r="G32" s="461">
        <v>22.482369633051398</v>
      </c>
      <c r="H32" s="461"/>
      <c r="I32" s="463">
        <v>1714.4371021141326</v>
      </c>
      <c r="J32" s="461">
        <v>857.21855105706629</v>
      </c>
      <c r="K32" s="461">
        <v>228.59161361521777</v>
      </c>
      <c r="L32" s="461">
        <v>1277.1758968427957</v>
      </c>
      <c r="M32" s="461">
        <v>29.517448315785952</v>
      </c>
      <c r="N32" s="462">
        <v>182331.24936358578</v>
      </c>
      <c r="O32" s="463">
        <v>121554.16624239051</v>
      </c>
    </row>
    <row r="33" spans="1:15" x14ac:dyDescent="0.25">
      <c r="B33" s="464" t="s">
        <v>243</v>
      </c>
      <c r="C33" s="465" t="s">
        <v>283</v>
      </c>
      <c r="D33" s="461" t="s">
        <v>281</v>
      </c>
      <c r="E33" s="461" t="s">
        <v>288</v>
      </c>
      <c r="F33" s="461">
        <v>24.598115070081764</v>
      </c>
      <c r="G33" s="461">
        <v>4.7794215160470648</v>
      </c>
      <c r="H33" s="461">
        <v>206.87499847251098</v>
      </c>
      <c r="I33" s="463">
        <v>76.948111762139064</v>
      </c>
      <c r="J33" s="461"/>
      <c r="K33" s="461"/>
      <c r="L33" s="461">
        <v>130.65500474381892</v>
      </c>
      <c r="M33" s="461">
        <v>4.9882859003195223</v>
      </c>
      <c r="N33" s="462">
        <v>11941.183122411752</v>
      </c>
      <c r="O33" s="463">
        <v>6633.9906235620974</v>
      </c>
    </row>
    <row r="34" spans="1:15" x14ac:dyDescent="0.25">
      <c r="B34" s="464" t="s">
        <v>244</v>
      </c>
      <c r="C34" s="465" t="s">
        <v>284</v>
      </c>
      <c r="D34" s="461" t="s">
        <v>281</v>
      </c>
      <c r="E34" s="461" t="s">
        <v>288</v>
      </c>
      <c r="F34" s="461"/>
      <c r="G34" s="461">
        <v>4.0494901999571287</v>
      </c>
      <c r="H34" s="461">
        <v>172.50105207441405</v>
      </c>
      <c r="I34" s="463">
        <v>96.208060275746817</v>
      </c>
      <c r="J34" s="461">
        <v>48.104030137873409</v>
      </c>
      <c r="K34" s="461">
        <v>48.104030137873409</v>
      </c>
      <c r="L34" s="461">
        <v>140.25895103642554</v>
      </c>
      <c r="M34" s="461">
        <v>9.7577733897975296</v>
      </c>
      <c r="N34" s="462">
        <v>28176.016877588256</v>
      </c>
      <c r="O34" s="463">
        <v>33483.209376437895</v>
      </c>
    </row>
    <row r="35" spans="1:15" x14ac:dyDescent="0.25">
      <c r="B35" s="464" t="s">
        <v>242</v>
      </c>
      <c r="C35" s="465" t="s">
        <v>280</v>
      </c>
      <c r="D35" s="461" t="s">
        <v>281</v>
      </c>
      <c r="E35" s="461" t="s">
        <v>289</v>
      </c>
      <c r="F35" s="461"/>
      <c r="G35" s="461">
        <v>45.727179277982486</v>
      </c>
      <c r="H35" s="461">
        <v>802.33523482272324</v>
      </c>
      <c r="I35" s="463">
        <v>1773.7698632779391</v>
      </c>
      <c r="J35" s="461">
        <v>0</v>
      </c>
      <c r="K35" s="461">
        <v>177.37698632779365</v>
      </c>
      <c r="L35" s="461">
        <v>1022.6179654671425</v>
      </c>
      <c r="M35" s="461">
        <v>55.079494997323017</v>
      </c>
      <c r="N35" s="462">
        <v>211190.10801900108</v>
      </c>
      <c r="O35" s="463">
        <v>217256.19697177998</v>
      </c>
    </row>
    <row r="36" spans="1:15" x14ac:dyDescent="0.25">
      <c r="B36" s="464" t="s">
        <v>241</v>
      </c>
      <c r="C36" s="465" t="s">
        <v>241</v>
      </c>
      <c r="D36" s="461" t="s">
        <v>281</v>
      </c>
      <c r="E36" s="461" t="s">
        <v>289</v>
      </c>
      <c r="F36" s="461">
        <v>980.23792077851351</v>
      </c>
      <c r="G36" s="461">
        <v>33.937435201384318</v>
      </c>
      <c r="H36" s="461">
        <v>789.32684181334457</v>
      </c>
      <c r="I36" s="463">
        <v>1428.6975850951142</v>
      </c>
      <c r="J36" s="461">
        <v>0</v>
      </c>
      <c r="K36" s="461">
        <v>285.73951701902172</v>
      </c>
      <c r="L36" s="461">
        <v>874.72709500317853</v>
      </c>
      <c r="M36" s="461">
        <v>56.796017733333265</v>
      </c>
      <c r="N36" s="462">
        <v>15963.391980999035</v>
      </c>
      <c r="O36" s="463">
        <v>9897.3030282193704</v>
      </c>
    </row>
    <row r="37" spans="1:15" x14ac:dyDescent="0.25">
      <c r="B37" s="464" t="s">
        <v>243</v>
      </c>
      <c r="C37" s="465" t="s">
        <v>283</v>
      </c>
      <c r="D37" s="461" t="s">
        <v>281</v>
      </c>
      <c r="E37" s="461" t="s">
        <v>289</v>
      </c>
      <c r="F37" s="461">
        <v>29.072797873169634</v>
      </c>
      <c r="G37" s="461">
        <v>6.989154057985143</v>
      </c>
      <c r="H37" s="461">
        <v>262.08526866184621</v>
      </c>
      <c r="I37" s="463"/>
      <c r="J37" s="461">
        <v>38.47405588106961</v>
      </c>
      <c r="K37" s="461"/>
      <c r="L37" s="461">
        <v>145.0459622578876</v>
      </c>
      <c r="M37" s="461">
        <v>3.8864606851024543</v>
      </c>
      <c r="N37" s="462">
        <v>2351.8440602291839</v>
      </c>
      <c r="O37" s="463">
        <v>1306.5800334606588</v>
      </c>
    </row>
    <row r="38" spans="1:15" x14ac:dyDescent="0.25">
      <c r="B38" s="464" t="s">
        <v>244</v>
      </c>
      <c r="C38" s="465" t="s">
        <v>284</v>
      </c>
      <c r="D38" s="461" t="s">
        <v>281</v>
      </c>
      <c r="E38" s="461" t="s">
        <v>289</v>
      </c>
      <c r="F38" s="461"/>
      <c r="G38" s="461">
        <v>6.3585500307916201</v>
      </c>
      <c r="H38" s="461">
        <v>210.45513185319584</v>
      </c>
      <c r="I38" s="463">
        <v>96.20806027574686</v>
      </c>
      <c r="J38" s="461"/>
      <c r="K38" s="461">
        <v>96.20806027574686</v>
      </c>
      <c r="L38" s="461">
        <v>145.83822169056108</v>
      </c>
      <c r="M38" s="461">
        <v>9.2341289770273498</v>
      </c>
      <c r="N38" s="462">
        <v>15062.555939770804</v>
      </c>
      <c r="O38" s="463">
        <v>16107.819966539339</v>
      </c>
    </row>
    <row r="39" spans="1:15" x14ac:dyDescent="0.25">
      <c r="B39" s="464" t="s">
        <v>242</v>
      </c>
      <c r="C39" s="465" t="s">
        <v>280</v>
      </c>
      <c r="D39" s="461" t="s">
        <v>281</v>
      </c>
      <c r="E39" s="461" t="s">
        <v>290</v>
      </c>
      <c r="F39" s="461"/>
      <c r="G39" s="461">
        <v>79.944629264932288</v>
      </c>
      <c r="H39" s="461">
        <v>1140.8296503982588</v>
      </c>
      <c r="I39" s="463">
        <v>1478.1415527316133</v>
      </c>
      <c r="J39" s="461">
        <v>0</v>
      </c>
      <c r="K39" s="461">
        <v>295.62831054632261</v>
      </c>
      <c r="L39" s="461">
        <v>1019.177093436192</v>
      </c>
      <c r="M39" s="461">
        <v>62.57851376151838</v>
      </c>
      <c r="N39" s="462">
        <v>92116.809432476817</v>
      </c>
      <c r="O39" s="463">
        <v>94870.000121398058</v>
      </c>
    </row>
    <row r="40" spans="1:15" x14ac:dyDescent="0.25">
      <c r="B40" s="464" t="s">
        <v>241</v>
      </c>
      <c r="C40" s="465" t="s">
        <v>241</v>
      </c>
      <c r="D40" s="461" t="s">
        <v>281</v>
      </c>
      <c r="E40" s="461" t="s">
        <v>290</v>
      </c>
      <c r="F40" s="461">
        <v>2607.8594953850416</v>
      </c>
      <c r="G40" s="461">
        <v>38.146184328239066</v>
      </c>
      <c r="H40" s="461"/>
      <c r="I40" s="463">
        <v>1428.6975850951105</v>
      </c>
      <c r="J40" s="461">
        <v>857.21855105706629</v>
      </c>
      <c r="K40" s="461">
        <v>742.92274424945697</v>
      </c>
      <c r="L40" s="461">
        <v>902.46522101127846</v>
      </c>
      <c r="M40" s="461">
        <v>71.56838310099171</v>
      </c>
      <c r="N40" s="462">
        <v>6914.9905675232549</v>
      </c>
      <c r="O40" s="463">
        <v>4161.7998786019589</v>
      </c>
    </row>
    <row r="41" spans="1:15" ht="15.75" thickBot="1" x14ac:dyDescent="0.3">
      <c r="B41" s="466" t="s">
        <v>243</v>
      </c>
      <c r="C41" s="467" t="s">
        <v>283</v>
      </c>
      <c r="D41" s="468" t="s">
        <v>281</v>
      </c>
      <c r="E41" s="468" t="s">
        <v>290</v>
      </c>
      <c r="F41" s="468">
        <v>64.440488503225581</v>
      </c>
      <c r="G41" s="468">
        <v>5.4993343803888841</v>
      </c>
      <c r="H41" s="468">
        <v>297.75071846359782</v>
      </c>
      <c r="I41" s="469"/>
      <c r="J41" s="461">
        <v>0</v>
      </c>
      <c r="K41" s="461"/>
      <c r="L41" s="461">
        <v>128.44188535896481</v>
      </c>
      <c r="M41" s="461">
        <v>6.1572612509010547</v>
      </c>
      <c r="N41" s="462">
        <v>562.67288678807938</v>
      </c>
      <c r="O41" s="463">
        <v>312.59604821559958</v>
      </c>
    </row>
    <row r="42" spans="1:15" x14ac:dyDescent="0.25">
      <c r="A42" s="470"/>
      <c r="B42" s="464" t="s">
        <v>244</v>
      </c>
      <c r="C42" s="465" t="s">
        <v>284</v>
      </c>
      <c r="D42" s="461" t="s">
        <v>281</v>
      </c>
      <c r="E42" s="461" t="s">
        <v>290</v>
      </c>
      <c r="F42" s="461"/>
      <c r="G42" s="461">
        <v>5.0031509541278893</v>
      </c>
      <c r="H42" s="461">
        <v>239.94290232771252</v>
      </c>
      <c r="I42" s="461">
        <v>72.156045206810091</v>
      </c>
      <c r="J42" s="461"/>
      <c r="K42" s="461">
        <v>72.156045206810091</v>
      </c>
      <c r="L42" s="461">
        <v>147.44684167219989</v>
      </c>
      <c r="M42" s="461">
        <v>8.502399935888084</v>
      </c>
      <c r="N42" s="462">
        <v>2018.8271132119203</v>
      </c>
      <c r="O42" s="463">
        <v>2268.9039517843999</v>
      </c>
    </row>
    <row r="43" spans="1:15" x14ac:dyDescent="0.25">
      <c r="B43" s="464" t="s">
        <v>242</v>
      </c>
      <c r="C43" s="465" t="s">
        <v>280</v>
      </c>
      <c r="D43" s="461" t="s">
        <v>281</v>
      </c>
      <c r="E43" s="461" t="s">
        <v>291</v>
      </c>
      <c r="F43" s="461"/>
      <c r="G43" s="461">
        <v>17.061233038629656</v>
      </c>
      <c r="H43" s="461">
        <v>2875.6948280083029</v>
      </c>
      <c r="I43" s="461"/>
      <c r="J43" s="461"/>
      <c r="K43" s="461"/>
      <c r="L43" s="461">
        <v>1245.5514350457236</v>
      </c>
      <c r="M43" s="461">
        <v>45.048027288770825</v>
      </c>
      <c r="N43" s="462">
        <v>1067296.4361691931</v>
      </c>
      <c r="O43" s="463">
        <v>1105395.5253699927</v>
      </c>
    </row>
    <row r="44" spans="1:15" x14ac:dyDescent="0.25">
      <c r="B44" s="464" t="s">
        <v>241</v>
      </c>
      <c r="C44" s="465" t="s">
        <v>241</v>
      </c>
      <c r="D44" s="461" t="s">
        <v>281</v>
      </c>
      <c r="E44" s="461" t="s">
        <v>291</v>
      </c>
      <c r="F44" s="461">
        <v>931.89650537767739</v>
      </c>
      <c r="G44" s="461">
        <v>33.102017929191781</v>
      </c>
      <c r="H44" s="461">
        <v>2290.716560038104</v>
      </c>
      <c r="I44" s="461"/>
      <c r="J44" s="461">
        <v>571.47903403804742</v>
      </c>
      <c r="K44" s="461"/>
      <c r="L44" s="461">
        <v>1169.9257864839376</v>
      </c>
      <c r="M44" s="461">
        <v>41.03269100311342</v>
      </c>
      <c r="N44" s="462">
        <v>101162.46383080121</v>
      </c>
      <c r="O44" s="463">
        <v>63063.374630007092</v>
      </c>
    </row>
    <row r="45" spans="1:15" x14ac:dyDescent="0.25">
      <c r="B45" s="464" t="s">
        <v>243</v>
      </c>
      <c r="C45" s="465" t="s">
        <v>283</v>
      </c>
      <c r="D45" s="461" t="s">
        <v>281</v>
      </c>
      <c r="E45" s="461" t="s">
        <v>291</v>
      </c>
      <c r="F45" s="461">
        <v>50.902676971849608</v>
      </c>
      <c r="G45" s="461">
        <v>3.9795183334450486</v>
      </c>
      <c r="H45" s="461">
        <v>218.0324746780214</v>
      </c>
      <c r="I45" s="461"/>
      <c r="J45" s="461">
        <v>76.948111762139177</v>
      </c>
      <c r="K45" s="461"/>
      <c r="L45" s="461">
        <v>130.96725756578286</v>
      </c>
      <c r="M45" s="461">
        <v>6.4430162623381806</v>
      </c>
      <c r="N45" s="462">
        <v>15097.648725789486</v>
      </c>
      <c r="O45" s="463">
        <v>8387.5826254386157</v>
      </c>
    </row>
    <row r="46" spans="1:15" x14ac:dyDescent="0.25">
      <c r="B46" s="464" t="s">
        <v>244</v>
      </c>
      <c r="C46" s="465" t="s">
        <v>284</v>
      </c>
      <c r="D46" s="461" t="s">
        <v>281</v>
      </c>
      <c r="E46" s="461" t="s">
        <v>291</v>
      </c>
      <c r="F46" s="461"/>
      <c r="G46" s="461">
        <v>3.620190990143374</v>
      </c>
      <c r="H46" s="461">
        <v>338.17133186924616</v>
      </c>
      <c r="I46" s="461"/>
      <c r="J46" s="461"/>
      <c r="K46" s="461">
        <v>48.104030137873202</v>
      </c>
      <c r="L46" s="461">
        <v>165.57757227340201</v>
      </c>
      <c r="M46" s="461">
        <v>6.6016418543290172</v>
      </c>
      <c r="N46" s="462">
        <v>74568.351274210596</v>
      </c>
      <c r="O46" s="463">
        <v>81278.417374561497</v>
      </c>
    </row>
    <row r="47" spans="1:15" x14ac:dyDescent="0.25">
      <c r="B47" s="464" t="s">
        <v>242</v>
      </c>
      <c r="C47" s="465" t="s">
        <v>280</v>
      </c>
      <c r="D47" s="461" t="s">
        <v>281</v>
      </c>
      <c r="E47" s="461" t="s">
        <v>292</v>
      </c>
      <c r="F47" s="461"/>
      <c r="G47" s="461">
        <v>17.08271094208391</v>
      </c>
      <c r="H47" s="461">
        <v>2875.6948280082993</v>
      </c>
      <c r="I47" s="461"/>
      <c r="J47" s="461"/>
      <c r="K47" s="461"/>
      <c r="L47" s="461">
        <v>1245.5514350457245</v>
      </c>
      <c r="M47" s="461">
        <v>45.045357207820238</v>
      </c>
      <c r="N47" s="462">
        <v>25030.858319624072</v>
      </c>
      <c r="O47" s="463">
        <v>25884.12821053985</v>
      </c>
    </row>
    <row r="48" spans="1:15" x14ac:dyDescent="0.25">
      <c r="B48" s="464" t="s">
        <v>241</v>
      </c>
      <c r="C48" s="465" t="s">
        <v>241</v>
      </c>
      <c r="D48" s="461" t="s">
        <v>281</v>
      </c>
      <c r="E48" s="461" t="s">
        <v>292</v>
      </c>
      <c r="F48" s="461">
        <v>931.89650537767284</v>
      </c>
      <c r="G48" s="461">
        <v>31.423632732256081</v>
      </c>
      <c r="H48" s="461">
        <v>2290.7165600380958</v>
      </c>
      <c r="I48" s="461"/>
      <c r="J48" s="461">
        <v>571.47903403804401</v>
      </c>
      <c r="K48" s="461"/>
      <c r="L48" s="461">
        <v>1169.9257864839258</v>
      </c>
      <c r="M48" s="461">
        <v>41.130811983856916</v>
      </c>
      <c r="N48" s="462">
        <v>2265.6416803759371</v>
      </c>
      <c r="O48" s="463">
        <v>1412.3717894601602</v>
      </c>
    </row>
    <row r="49" spans="2:15" x14ac:dyDescent="0.25">
      <c r="B49" s="464" t="s">
        <v>243</v>
      </c>
      <c r="C49" s="465" t="s">
        <v>283</v>
      </c>
      <c r="D49" s="461" t="s">
        <v>281</v>
      </c>
      <c r="E49" s="461" t="s">
        <v>292</v>
      </c>
      <c r="F49" s="461">
        <v>50.902676971849594</v>
      </c>
      <c r="G49" s="461">
        <v>3.9795183334450446</v>
      </c>
      <c r="H49" s="461">
        <v>218.03247467802132</v>
      </c>
      <c r="I49" s="461"/>
      <c r="J49" s="461">
        <v>76.94811176213922</v>
      </c>
      <c r="K49" s="461"/>
      <c r="L49" s="461">
        <v>130.96725756578292</v>
      </c>
      <c r="M49" s="461">
        <v>6.443016262338169</v>
      </c>
      <c r="N49" s="462">
        <v>407.20832803171368</v>
      </c>
      <c r="O49" s="463">
        <v>226.22684890650771</v>
      </c>
    </row>
    <row r="50" spans="2:15" x14ac:dyDescent="0.25">
      <c r="B50" s="464" t="s">
        <v>244</v>
      </c>
      <c r="C50" s="465" t="s">
        <v>284</v>
      </c>
      <c r="D50" s="461" t="s">
        <v>281</v>
      </c>
      <c r="E50" s="461" t="s">
        <v>292</v>
      </c>
      <c r="F50" s="461"/>
      <c r="G50" s="461">
        <v>3.5909068935490822</v>
      </c>
      <c r="H50" s="461">
        <v>338.1713318692498</v>
      </c>
      <c r="I50" s="461"/>
      <c r="J50" s="461"/>
      <c r="K50" s="461">
        <v>48.104030137873352</v>
      </c>
      <c r="L50" s="461">
        <v>165.57757227340301</v>
      </c>
      <c r="M50" s="461">
        <v>6.6180922797420836</v>
      </c>
      <c r="N50" s="462">
        <v>998.79167196828598</v>
      </c>
      <c r="O50" s="463">
        <v>1179.7731510934918</v>
      </c>
    </row>
    <row r="51" spans="2:15" x14ac:dyDescent="0.25">
      <c r="B51" s="464" t="s">
        <v>242</v>
      </c>
      <c r="C51" s="465" t="s">
        <v>280</v>
      </c>
      <c r="D51" s="461" t="s">
        <v>293</v>
      </c>
      <c r="E51" s="461" t="s">
        <v>282</v>
      </c>
      <c r="F51" s="461"/>
      <c r="G51" s="461">
        <v>15.499395694439883</v>
      </c>
      <c r="H51" s="461">
        <v>881.43016843655778</v>
      </c>
      <c r="I51" s="461">
        <v>388.77508934438083</v>
      </c>
      <c r="J51" s="461">
        <v>267.50933641578922</v>
      </c>
      <c r="K51" s="461"/>
      <c r="L51" s="461">
        <v>485.86479131273956</v>
      </c>
      <c r="M51" s="461">
        <v>31.557559986820287</v>
      </c>
      <c r="N51" s="462">
        <v>26270185.571711883</v>
      </c>
      <c r="O51" s="463">
        <v>31350026.399999991</v>
      </c>
    </row>
    <row r="52" spans="2:15" x14ac:dyDescent="0.25">
      <c r="B52" s="464" t="s">
        <v>241</v>
      </c>
      <c r="C52" s="465" t="s">
        <v>241</v>
      </c>
      <c r="D52" s="461" t="s">
        <v>293</v>
      </c>
      <c r="E52" s="461" t="s">
        <v>282</v>
      </c>
      <c r="F52" s="461">
        <v>478.43725225738655</v>
      </c>
      <c r="G52" s="461">
        <v>22.809830252097267</v>
      </c>
      <c r="H52" s="461">
        <v>1912.8811113296674</v>
      </c>
      <c r="I52" s="461">
        <v>537.58382424083527</v>
      </c>
      <c r="J52" s="461"/>
      <c r="K52" s="461">
        <v>18.664007054284326</v>
      </c>
      <c r="L52" s="461">
        <v>1130.8081338422751</v>
      </c>
      <c r="M52" s="461">
        <v>31.570241884243728</v>
      </c>
      <c r="N52" s="462">
        <v>14077255.828288151</v>
      </c>
      <c r="O52" s="463">
        <v>8997414.9999999981</v>
      </c>
    </row>
    <row r="53" spans="2:15" x14ac:dyDescent="0.25">
      <c r="B53" s="464" t="s">
        <v>243</v>
      </c>
      <c r="C53" s="465" t="s">
        <v>283</v>
      </c>
      <c r="D53" s="461" t="s">
        <v>293</v>
      </c>
      <c r="E53" s="461" t="s">
        <v>282</v>
      </c>
      <c r="F53" s="461">
        <v>42.793771505079398</v>
      </c>
      <c r="G53" s="461">
        <v>4.3263830634792466</v>
      </c>
      <c r="H53" s="461">
        <v>305.20856688042647</v>
      </c>
      <c r="I53" s="461">
        <v>16.118557578737459</v>
      </c>
      <c r="J53" s="461">
        <v>18.080546286457476</v>
      </c>
      <c r="K53" s="461"/>
      <c r="L53" s="461">
        <v>154.78284170992973</v>
      </c>
      <c r="M53" s="461">
        <v>4.9374238437879452</v>
      </c>
      <c r="N53" s="462">
        <v>1197188.1000000006</v>
      </c>
      <c r="O53" s="463">
        <v>665104.4999999993</v>
      </c>
    </row>
    <row r="54" spans="2:15" x14ac:dyDescent="0.25">
      <c r="B54" s="464" t="s">
        <v>244</v>
      </c>
      <c r="C54" s="465" t="s">
        <v>284</v>
      </c>
      <c r="D54" s="461" t="s">
        <v>293</v>
      </c>
      <c r="E54" s="461" t="s">
        <v>282</v>
      </c>
      <c r="F54" s="461"/>
      <c r="G54" s="461">
        <v>4.4421011172626939</v>
      </c>
      <c r="H54" s="461">
        <v>354.78861757796892</v>
      </c>
      <c r="I54" s="461">
        <v>49.350463397087353</v>
      </c>
      <c r="J54" s="461"/>
      <c r="K54" s="461">
        <v>5.8447350342248487</v>
      </c>
      <c r="L54" s="461">
        <v>161.99685516498923</v>
      </c>
      <c r="M54" s="461">
        <v>9.195036775780622</v>
      </c>
      <c r="N54" s="462">
        <v>603775.80000000028</v>
      </c>
      <c r="O54" s="463">
        <v>1135859.4000000006</v>
      </c>
    </row>
    <row r="55" spans="2:15" x14ac:dyDescent="0.25">
      <c r="B55" s="464" t="s">
        <v>242</v>
      </c>
      <c r="C55" s="465" t="s">
        <v>280</v>
      </c>
      <c r="D55" s="461" t="s">
        <v>293</v>
      </c>
      <c r="E55" s="461" t="s">
        <v>285</v>
      </c>
      <c r="F55" s="461"/>
      <c r="G55" s="461">
        <v>0.63138856565852364</v>
      </c>
      <c r="H55" s="461">
        <v>1113.8883141676044</v>
      </c>
      <c r="I55" s="461"/>
      <c r="J55" s="461"/>
      <c r="K55" s="461"/>
      <c r="L55" s="461">
        <v>491.57085635702458</v>
      </c>
      <c r="M55" s="461">
        <v>16.009154737423216</v>
      </c>
      <c r="N55" s="462">
        <v>6743068.100701414</v>
      </c>
      <c r="O55" s="463">
        <v>8071468.6907356344</v>
      </c>
    </row>
    <row r="56" spans="2:15" x14ac:dyDescent="0.25">
      <c r="B56" s="464" t="s">
        <v>241</v>
      </c>
      <c r="C56" s="465" t="s">
        <v>241</v>
      </c>
      <c r="D56" s="461" t="s">
        <v>293</v>
      </c>
      <c r="E56" s="461" t="s">
        <v>285</v>
      </c>
      <c r="F56" s="461">
        <v>238.31619706534966</v>
      </c>
      <c r="G56" s="461">
        <v>18.255693851031062</v>
      </c>
      <c r="H56" s="461">
        <v>2277.9521729630296</v>
      </c>
      <c r="I56" s="461"/>
      <c r="J56" s="461"/>
      <c r="K56" s="461"/>
      <c r="L56" s="461">
        <v>1004.8112336933549</v>
      </c>
      <c r="M56" s="461">
        <v>30.591337596539709</v>
      </c>
      <c r="N56" s="462">
        <v>3825793.6992985946</v>
      </c>
      <c r="O56" s="463">
        <v>2497393.1092643621</v>
      </c>
    </row>
    <row r="57" spans="2:15" x14ac:dyDescent="0.25">
      <c r="B57" s="464" t="s">
        <v>243</v>
      </c>
      <c r="C57" s="465" t="s">
        <v>283</v>
      </c>
      <c r="D57" s="461" t="s">
        <v>293</v>
      </c>
      <c r="E57" s="461" t="s">
        <v>285</v>
      </c>
      <c r="F57" s="461">
        <v>40.585988628870219</v>
      </c>
      <c r="G57" s="461">
        <v>3.5477600150104025</v>
      </c>
      <c r="H57" s="461">
        <v>339.0395067417582</v>
      </c>
      <c r="I57" s="461"/>
      <c r="J57" s="461"/>
      <c r="K57" s="461"/>
      <c r="L57" s="461">
        <v>158.57843449496238</v>
      </c>
      <c r="M57" s="461">
        <v>4.9311499214418832</v>
      </c>
      <c r="N57" s="462">
        <v>612614.41908688843</v>
      </c>
      <c r="O57" s="463">
        <v>340341.34393715911</v>
      </c>
    </row>
    <row r="58" spans="2:15" x14ac:dyDescent="0.25">
      <c r="B58" s="464" t="s">
        <v>244</v>
      </c>
      <c r="C58" s="465" t="s">
        <v>284</v>
      </c>
      <c r="D58" s="461" t="s">
        <v>293</v>
      </c>
      <c r="E58" s="461" t="s">
        <v>285</v>
      </c>
      <c r="F58" s="461"/>
      <c r="G58" s="461">
        <v>4.4853867844721895</v>
      </c>
      <c r="H58" s="461">
        <v>352.53951833290193</v>
      </c>
      <c r="I58" s="461"/>
      <c r="J58" s="461"/>
      <c r="K58" s="461">
        <v>5.8447350342248967</v>
      </c>
      <c r="L58" s="461">
        <v>159.72391009543696</v>
      </c>
      <c r="M58" s="461">
        <v>9.0980042695643917</v>
      </c>
      <c r="N58" s="462">
        <v>155128.18091311341</v>
      </c>
      <c r="O58" s="463">
        <v>427401.25606284116</v>
      </c>
    </row>
    <row r="59" spans="2:15" x14ac:dyDescent="0.25">
      <c r="B59" s="464" t="s">
        <v>242</v>
      </c>
      <c r="C59" s="465" t="s">
        <v>280</v>
      </c>
      <c r="D59" s="461" t="s">
        <v>293</v>
      </c>
      <c r="E59" s="461" t="s">
        <v>286</v>
      </c>
      <c r="F59" s="461"/>
      <c r="G59" s="461">
        <v>25.642985609813127</v>
      </c>
      <c r="H59" s="461">
        <v>1465.8082059729431</v>
      </c>
      <c r="I59" s="461"/>
      <c r="J59" s="461"/>
      <c r="K59" s="461"/>
      <c r="L59" s="461">
        <v>605.63746959302273</v>
      </c>
      <c r="M59" s="461">
        <v>27.210637677145375</v>
      </c>
      <c r="N59" s="462">
        <v>484385.5452993142</v>
      </c>
      <c r="O59" s="463">
        <v>622023.64717958751</v>
      </c>
    </row>
    <row r="60" spans="2:15" x14ac:dyDescent="0.25">
      <c r="B60" s="464" t="s">
        <v>241</v>
      </c>
      <c r="C60" s="465" t="s">
        <v>241</v>
      </c>
      <c r="D60" s="461" t="s">
        <v>293</v>
      </c>
      <c r="E60" s="461" t="s">
        <v>286</v>
      </c>
      <c r="F60" s="461">
        <v>524.25791036259579</v>
      </c>
      <c r="G60" s="461">
        <v>27.464162193606473</v>
      </c>
      <c r="H60" s="461">
        <v>2746.9257177438399</v>
      </c>
      <c r="I60" s="461"/>
      <c r="J60" s="461"/>
      <c r="K60" s="461"/>
      <c r="L60" s="461">
        <v>1189.096120001961</v>
      </c>
      <c r="M60" s="461">
        <v>39.828776339765561</v>
      </c>
      <c r="N60" s="462">
        <v>344095.25470068579</v>
      </c>
      <c r="O60" s="463">
        <v>206457.15282041152</v>
      </c>
    </row>
    <row r="61" spans="2:15" x14ac:dyDescent="0.25">
      <c r="B61" s="464" t="s">
        <v>243</v>
      </c>
      <c r="C61" s="465" t="s">
        <v>283</v>
      </c>
      <c r="D61" s="461" t="s">
        <v>293</v>
      </c>
      <c r="E61" s="461" t="s">
        <v>286</v>
      </c>
      <c r="F61" s="461">
        <v>63.690354951602437</v>
      </c>
      <c r="G61" s="461">
        <v>5.3081603461196467</v>
      </c>
      <c r="H61" s="461">
        <v>321.03622888278255</v>
      </c>
      <c r="I61" s="461"/>
      <c r="J61" s="461"/>
      <c r="K61" s="461"/>
      <c r="L61" s="461">
        <v>139.99989126783146</v>
      </c>
      <c r="M61" s="461">
        <v>5.4046696258213744</v>
      </c>
      <c r="N61" s="462">
        <v>41979.330728584238</v>
      </c>
      <c r="O61" s="463">
        <v>23321.850404768993</v>
      </c>
    </row>
    <row r="62" spans="2:15" x14ac:dyDescent="0.25">
      <c r="B62" s="464" t="s">
        <v>244</v>
      </c>
      <c r="C62" s="465" t="s">
        <v>284</v>
      </c>
      <c r="D62" s="461" t="s">
        <v>293</v>
      </c>
      <c r="E62" s="461" t="s">
        <v>286</v>
      </c>
      <c r="F62" s="461"/>
      <c r="G62" s="461">
        <v>4.4042767160368888</v>
      </c>
      <c r="H62" s="461">
        <v>363.16837787709017</v>
      </c>
      <c r="I62" s="461"/>
      <c r="J62" s="461"/>
      <c r="K62" s="461">
        <v>5.8447350342249003</v>
      </c>
      <c r="L62" s="461">
        <v>170.90641688177683</v>
      </c>
      <c r="M62" s="461">
        <v>7.1143790623098333</v>
      </c>
      <c r="N62" s="462">
        <v>9153.6692714157853</v>
      </c>
      <c r="O62" s="463">
        <v>27811.149595230996</v>
      </c>
    </row>
    <row r="63" spans="2:15" x14ac:dyDescent="0.25">
      <c r="B63" s="464" t="s">
        <v>242</v>
      </c>
      <c r="C63" s="465" t="s">
        <v>280</v>
      </c>
      <c r="D63" s="461" t="s">
        <v>293</v>
      </c>
      <c r="E63" s="461" t="s">
        <v>287</v>
      </c>
      <c r="F63" s="461"/>
      <c r="G63" s="461">
        <v>38.299456403240789</v>
      </c>
      <c r="H63" s="461">
        <v>1489.3634215810675</v>
      </c>
      <c r="I63" s="461"/>
      <c r="J63" s="461"/>
      <c r="K63" s="461"/>
      <c r="L63" s="461">
        <v>568.11520805236808</v>
      </c>
      <c r="M63" s="461">
        <v>27.041309674506387</v>
      </c>
      <c r="N63" s="462">
        <v>184561.31414358012</v>
      </c>
      <c r="O63" s="463">
        <v>265840.85928295733</v>
      </c>
    </row>
    <row r="64" spans="2:15" x14ac:dyDescent="0.25">
      <c r="B64" s="464" t="s">
        <v>241</v>
      </c>
      <c r="C64" s="465" t="s">
        <v>241</v>
      </c>
      <c r="D64" s="461" t="s">
        <v>293</v>
      </c>
      <c r="E64" s="461" t="s">
        <v>287</v>
      </c>
      <c r="F64" s="461">
        <v>581.07845200560064</v>
      </c>
      <c r="G64" s="461">
        <v>34.921316051746054</v>
      </c>
      <c r="H64" s="461">
        <v>2260.5597766002988</v>
      </c>
      <c r="I64" s="461">
        <v>564.6881935951983</v>
      </c>
      <c r="J64" s="461"/>
      <c r="K64" s="461"/>
      <c r="L64" s="461">
        <v>1212.5058479186828</v>
      </c>
      <c r="M64" s="461">
        <v>41.463220830819552</v>
      </c>
      <c r="N64" s="462">
        <v>192504.18585641999</v>
      </c>
      <c r="O64" s="463">
        <v>111224.64071704261</v>
      </c>
    </row>
    <row r="65" spans="2:15" x14ac:dyDescent="0.25">
      <c r="B65" s="464" t="s">
        <v>243</v>
      </c>
      <c r="C65" s="465" t="s">
        <v>283</v>
      </c>
      <c r="D65" s="461" t="s">
        <v>293</v>
      </c>
      <c r="E65" s="461" t="s">
        <v>287</v>
      </c>
      <c r="F65" s="461">
        <v>94.68116742747965</v>
      </c>
      <c r="G65" s="461">
        <v>5.0107866262460981</v>
      </c>
      <c r="H65" s="461">
        <v>374.91270484594111</v>
      </c>
      <c r="I65" s="461"/>
      <c r="J65" s="461"/>
      <c r="K65" s="461"/>
      <c r="L65" s="461">
        <v>155.49333850073171</v>
      </c>
      <c r="M65" s="461">
        <v>9.8374988160406822</v>
      </c>
      <c r="N65" s="462">
        <v>6383.8288095811586</v>
      </c>
      <c r="O65" s="463">
        <v>3546.5715608784194</v>
      </c>
    </row>
    <row r="66" spans="2:15" x14ac:dyDescent="0.25">
      <c r="B66" s="464" t="s">
        <v>244</v>
      </c>
      <c r="C66" s="465" t="s">
        <v>284</v>
      </c>
      <c r="D66" s="461" t="s">
        <v>293</v>
      </c>
      <c r="E66" s="461" t="s">
        <v>287</v>
      </c>
      <c r="F66" s="461"/>
      <c r="G66" s="461">
        <v>4.3961657091933573</v>
      </c>
      <c r="H66" s="461">
        <v>357.6187963451689</v>
      </c>
      <c r="I66" s="461"/>
      <c r="J66" s="461"/>
      <c r="K66" s="461">
        <v>5.8447350342248967</v>
      </c>
      <c r="L66" s="461">
        <v>164.63569475926658</v>
      </c>
      <c r="M66" s="461">
        <v>6.8235925750171411</v>
      </c>
      <c r="N66" s="462">
        <v>12896.871190418842</v>
      </c>
      <c r="O66" s="463">
        <v>15734.12843912158</v>
      </c>
    </row>
    <row r="67" spans="2:15" x14ac:dyDescent="0.25">
      <c r="B67" s="464" t="s">
        <v>242</v>
      </c>
      <c r="C67" s="465" t="s">
        <v>280</v>
      </c>
      <c r="D67" s="461" t="s">
        <v>293</v>
      </c>
      <c r="E67" s="461" t="s">
        <v>288</v>
      </c>
      <c r="F67" s="461"/>
      <c r="G67" s="461">
        <v>0.63138856565852153</v>
      </c>
      <c r="H67" s="461">
        <v>1113.888314167604</v>
      </c>
      <c r="I67" s="461">
        <v>690.36388066018901</v>
      </c>
      <c r="J67" s="461"/>
      <c r="K67" s="461"/>
      <c r="L67" s="461">
        <v>491.57085635702424</v>
      </c>
      <c r="M67" s="461">
        <v>38.100183030223356</v>
      </c>
      <c r="N67" s="462">
        <v>8382685.1325270403</v>
      </c>
      <c r="O67" s="463">
        <v>9837613.5550180133</v>
      </c>
    </row>
    <row r="68" spans="2:15" x14ac:dyDescent="0.25">
      <c r="B68" s="464" t="s">
        <v>241</v>
      </c>
      <c r="C68" s="465" t="s">
        <v>241</v>
      </c>
      <c r="D68" s="461" t="s">
        <v>293</v>
      </c>
      <c r="E68" s="461" t="s">
        <v>288</v>
      </c>
      <c r="F68" s="461">
        <v>325.64536148264864</v>
      </c>
      <c r="G68" s="461">
        <v>18.988280040292452</v>
      </c>
      <c r="H68" s="461">
        <v>1610.1519152173478</v>
      </c>
      <c r="I68" s="461">
        <v>847.03229039279631</v>
      </c>
      <c r="J68" s="461"/>
      <c r="K68" s="461">
        <v>14.035416409150798</v>
      </c>
      <c r="L68" s="461">
        <v>1134.0672328549574</v>
      </c>
      <c r="M68" s="461">
        <v>32.40975988875212</v>
      </c>
      <c r="N68" s="462">
        <v>4364785.2674729815</v>
      </c>
      <c r="O68" s="463">
        <v>2909856.844981981</v>
      </c>
    </row>
    <row r="69" spans="2:15" x14ac:dyDescent="0.25">
      <c r="B69" s="464" t="s">
        <v>243</v>
      </c>
      <c r="C69" s="465" t="s">
        <v>283</v>
      </c>
      <c r="D69" s="461" t="s">
        <v>293</v>
      </c>
      <c r="E69" s="461" t="s">
        <v>288</v>
      </c>
      <c r="F69" s="461">
        <v>27.690188715486876</v>
      </c>
      <c r="G69" s="461">
        <v>5.1396492257533808</v>
      </c>
      <c r="H69" s="461">
        <v>265.24829378891758</v>
      </c>
      <c r="I69" s="461">
        <v>44.452537923398324</v>
      </c>
      <c r="J69" s="461"/>
      <c r="K69" s="461"/>
      <c r="L69" s="461">
        <v>150.4646591710208</v>
      </c>
      <c r="M69" s="461">
        <v>3.9756529075733384</v>
      </c>
      <c r="N69" s="462">
        <v>434102.21831838257</v>
      </c>
      <c r="O69" s="463">
        <v>241167.89906576852</v>
      </c>
    </row>
    <row r="70" spans="2:15" x14ac:dyDescent="0.25">
      <c r="B70" s="464" t="s">
        <v>244</v>
      </c>
      <c r="C70" s="465" t="s">
        <v>284</v>
      </c>
      <c r="D70" s="461" t="s">
        <v>293</v>
      </c>
      <c r="E70" s="461" t="s">
        <v>288</v>
      </c>
      <c r="F70" s="461"/>
      <c r="G70" s="461">
        <v>4.4853867844722011</v>
      </c>
      <c r="H70" s="461">
        <v>352.53951833290222</v>
      </c>
      <c r="I70" s="461">
        <v>94.060703930870361</v>
      </c>
      <c r="J70" s="461"/>
      <c r="K70" s="461">
        <v>5.8447350342249003</v>
      </c>
      <c r="L70" s="461">
        <v>159.72391009543685</v>
      </c>
      <c r="M70" s="461">
        <v>9.561302325261698</v>
      </c>
      <c r="N70" s="462">
        <v>147097.88168161587</v>
      </c>
      <c r="O70" s="463">
        <v>340032.20093423099</v>
      </c>
    </row>
    <row r="71" spans="2:15" x14ac:dyDescent="0.25">
      <c r="B71" s="464" t="s">
        <v>242</v>
      </c>
      <c r="C71" s="465" t="s">
        <v>280</v>
      </c>
      <c r="D71" s="461" t="s">
        <v>293</v>
      </c>
      <c r="E71" s="461" t="s">
        <v>289</v>
      </c>
      <c r="F71" s="461"/>
      <c r="G71" s="461">
        <v>26.432221316886306</v>
      </c>
      <c r="H71" s="461">
        <v>589.23937942108671</v>
      </c>
      <c r="I71" s="461"/>
      <c r="J71" s="461"/>
      <c r="K71" s="461"/>
      <c r="L71" s="461">
        <v>456.84647678401922</v>
      </c>
      <c r="M71" s="461">
        <v>32.260322009928529</v>
      </c>
      <c r="N71" s="462"/>
      <c r="O71" s="463"/>
    </row>
    <row r="72" spans="2:15" x14ac:dyDescent="0.25">
      <c r="B72" s="464" t="s">
        <v>241</v>
      </c>
      <c r="C72" s="465" t="s">
        <v>241</v>
      </c>
      <c r="D72" s="461" t="s">
        <v>293</v>
      </c>
      <c r="E72" s="461" t="s">
        <v>289</v>
      </c>
      <c r="F72" s="461">
        <v>396.04624834821368</v>
      </c>
      <c r="G72" s="461">
        <v>27.488376859572909</v>
      </c>
      <c r="H72" s="461">
        <v>1740.1431373829621</v>
      </c>
      <c r="I72" s="461"/>
      <c r="J72" s="461"/>
      <c r="K72" s="461">
        <v>35.088541022876925</v>
      </c>
      <c r="L72" s="461">
        <v>1242.4776521123099</v>
      </c>
      <c r="M72" s="461">
        <v>27.585488138679377</v>
      </c>
      <c r="N72" s="462"/>
      <c r="O72" s="463"/>
    </row>
    <row r="73" spans="2:15" x14ac:dyDescent="0.25">
      <c r="B73" s="464" t="s">
        <v>243</v>
      </c>
      <c r="C73" s="465" t="s">
        <v>283</v>
      </c>
      <c r="D73" s="461" t="s">
        <v>293</v>
      </c>
      <c r="E73" s="461" t="s">
        <v>289</v>
      </c>
      <c r="F73" s="461">
        <v>102.07105956357475</v>
      </c>
      <c r="G73" s="461">
        <v>5.3081603461196423</v>
      </c>
      <c r="H73" s="461">
        <v>244.80012634415445</v>
      </c>
      <c r="I73" s="461">
        <v>690.36388066019094</v>
      </c>
      <c r="J73" s="461">
        <v>217.62865322565432</v>
      </c>
      <c r="K73" s="461"/>
      <c r="L73" s="461">
        <v>153.57340910524147</v>
      </c>
      <c r="M73" s="461">
        <v>7.9095108640406231</v>
      </c>
      <c r="N73" s="462">
        <v>2686562.1275349953</v>
      </c>
      <c r="O73" s="463">
        <v>3350662.5430716961</v>
      </c>
    </row>
    <row r="74" spans="2:15" x14ac:dyDescent="0.25">
      <c r="B74" s="464" t="s">
        <v>244</v>
      </c>
      <c r="C74" s="465" t="s">
        <v>284</v>
      </c>
      <c r="D74" s="461" t="s">
        <v>293</v>
      </c>
      <c r="E74" s="461" t="s">
        <v>289</v>
      </c>
      <c r="F74" s="461"/>
      <c r="G74" s="461">
        <v>4.4042767160368799</v>
      </c>
      <c r="H74" s="461">
        <v>363.16837787709005</v>
      </c>
      <c r="I74" s="461">
        <v>734.09465167375743</v>
      </c>
      <c r="J74" s="461"/>
      <c r="K74" s="461">
        <v>5.8447350342248932</v>
      </c>
      <c r="L74" s="461">
        <v>170.90641688177658</v>
      </c>
      <c r="M74" s="461">
        <v>9.9771925347138222</v>
      </c>
      <c r="N74" s="462">
        <v>1747632.6724650052</v>
      </c>
      <c r="O74" s="463">
        <v>1083532.2569283028</v>
      </c>
    </row>
    <row r="75" spans="2:15" x14ac:dyDescent="0.25">
      <c r="B75" s="464" t="s">
        <v>242</v>
      </c>
      <c r="C75" s="465" t="s">
        <v>280</v>
      </c>
      <c r="D75" s="461" t="s">
        <v>293</v>
      </c>
      <c r="E75" s="461" t="s">
        <v>290</v>
      </c>
      <c r="F75" s="461"/>
      <c r="G75" s="461">
        <v>39.677031455586707</v>
      </c>
      <c r="H75" s="461">
        <v>239.52865203385932</v>
      </c>
      <c r="I75" s="461"/>
      <c r="J75" s="461">
        <v>1126.6170512215074</v>
      </c>
      <c r="K75" s="461"/>
      <c r="L75" s="461">
        <v>452.82222980253556</v>
      </c>
      <c r="M75" s="461">
        <v>41.09761496159129</v>
      </c>
      <c r="N75" s="462">
        <v>21534.03615154868</v>
      </c>
      <c r="O75" s="463">
        <v>11963.353417527043</v>
      </c>
    </row>
    <row r="76" spans="2:15" x14ac:dyDescent="0.25">
      <c r="B76" s="464" t="s">
        <v>241</v>
      </c>
      <c r="C76" s="465" t="s">
        <v>241</v>
      </c>
      <c r="D76" s="461" t="s">
        <v>293</v>
      </c>
      <c r="E76" s="461" t="s">
        <v>290</v>
      </c>
      <c r="F76" s="461">
        <v>944.49414863849654</v>
      </c>
      <c r="G76" s="461">
        <v>30.872492434849395</v>
      </c>
      <c r="H76" s="461">
        <v>1573.3342449949416</v>
      </c>
      <c r="I76" s="461">
        <v>94.060703930870204</v>
      </c>
      <c r="J76" s="461"/>
      <c r="K76" s="461">
        <v>56.141665636603051</v>
      </c>
      <c r="L76" s="461">
        <v>1201.9239729007857</v>
      </c>
      <c r="M76" s="461">
        <v>26.751373710542005</v>
      </c>
      <c r="N76" s="462">
        <v>85748.663848451411</v>
      </c>
      <c r="O76" s="463">
        <v>95319.346582473023</v>
      </c>
    </row>
    <row r="77" spans="2:15" x14ac:dyDescent="0.25">
      <c r="B77" s="464" t="s">
        <v>243</v>
      </c>
      <c r="C77" s="465" t="s">
        <v>283</v>
      </c>
      <c r="D77" s="461" t="s">
        <v>293</v>
      </c>
      <c r="E77" s="461" t="s">
        <v>290</v>
      </c>
      <c r="F77" s="461">
        <v>138.27568921847509</v>
      </c>
      <c r="G77" s="461">
        <v>5.2983847285393031</v>
      </c>
      <c r="H77" s="461">
        <v>230.39750405697259</v>
      </c>
      <c r="I77" s="461">
        <v>414.21832839611403</v>
      </c>
      <c r="J77" s="461">
        <v>290.17153763420555</v>
      </c>
      <c r="K77" s="461"/>
      <c r="L77" s="461">
        <v>154.37445864566476</v>
      </c>
      <c r="M77" s="461">
        <v>10.266395901414034</v>
      </c>
      <c r="N77" s="462">
        <v>6394387.6238709865</v>
      </c>
      <c r="O77" s="463">
        <v>7443900.081033471</v>
      </c>
    </row>
    <row r="78" spans="2:15" x14ac:dyDescent="0.25">
      <c r="B78" s="464" t="s">
        <v>244</v>
      </c>
      <c r="C78" s="465" t="s">
        <v>284</v>
      </c>
      <c r="D78" s="461" t="s">
        <v>293</v>
      </c>
      <c r="E78" s="461" t="s">
        <v>290</v>
      </c>
      <c r="F78" s="461"/>
      <c r="G78" s="461">
        <v>4.3961657091933484</v>
      </c>
      <c r="H78" s="461">
        <v>357.61879634516816</v>
      </c>
      <c r="I78" s="461">
        <v>847.03229039279688</v>
      </c>
      <c r="J78" s="461"/>
      <c r="K78" s="461">
        <v>5.8447350342248994</v>
      </c>
      <c r="L78" s="461">
        <v>164.63569475926622</v>
      </c>
      <c r="M78" s="461">
        <v>9.8129873240922958</v>
      </c>
      <c r="N78" s="462">
        <v>2635984.7761290143</v>
      </c>
      <c r="O78" s="463">
        <v>1586472.3189665372</v>
      </c>
    </row>
    <row r="79" spans="2:15" x14ac:dyDescent="0.25">
      <c r="B79" s="464" t="s">
        <v>242</v>
      </c>
      <c r="C79" s="465" t="s">
        <v>280</v>
      </c>
      <c r="D79" s="461" t="s">
        <v>293</v>
      </c>
      <c r="E79" s="461" t="s">
        <v>291</v>
      </c>
      <c r="F79" s="461"/>
      <c r="G79" s="461">
        <v>38.299456403240796</v>
      </c>
      <c r="H79" s="461">
        <v>1489.3634215810696</v>
      </c>
      <c r="I79" s="461"/>
      <c r="J79" s="461"/>
      <c r="K79" s="461"/>
      <c r="L79" s="461">
        <v>568.11520805236955</v>
      </c>
      <c r="M79" s="461">
        <v>26.822055577017018</v>
      </c>
      <c r="N79" s="462">
        <v>36317.911478456321</v>
      </c>
      <c r="O79" s="463">
        <v>20176.617488031316</v>
      </c>
    </row>
    <row r="80" spans="2:15" x14ac:dyDescent="0.25">
      <c r="B80" s="464" t="s">
        <v>241</v>
      </c>
      <c r="C80" s="465" t="s">
        <v>241</v>
      </c>
      <c r="D80" s="461" t="s">
        <v>293</v>
      </c>
      <c r="E80" s="461" t="s">
        <v>291</v>
      </c>
      <c r="F80" s="461">
        <v>1098.0274960157781</v>
      </c>
      <c r="G80" s="461">
        <v>26.539787019807854</v>
      </c>
      <c r="H80" s="461">
        <v>2716.4890241090648</v>
      </c>
      <c r="I80" s="461">
        <v>94.060703930870133</v>
      </c>
      <c r="J80" s="461"/>
      <c r="K80" s="461"/>
      <c r="L80" s="461">
        <v>1214.1947743911112</v>
      </c>
      <c r="M80" s="461">
        <v>46.780102278002502</v>
      </c>
      <c r="N80" s="462">
        <v>144454.08852154386</v>
      </c>
      <c r="O80" s="463">
        <v>160595.38251196878</v>
      </c>
    </row>
    <row r="81" spans="2:15" x14ac:dyDescent="0.25">
      <c r="B81" s="464" t="s">
        <v>243</v>
      </c>
      <c r="C81" s="465" t="s">
        <v>283</v>
      </c>
      <c r="D81" s="461" t="s">
        <v>293</v>
      </c>
      <c r="E81" s="461" t="s">
        <v>291</v>
      </c>
      <c r="F81" s="461">
        <v>86.999184693119958</v>
      </c>
      <c r="G81" s="461">
        <v>4.7779888979408698</v>
      </c>
      <c r="H81" s="461">
        <v>294.58696881836045</v>
      </c>
      <c r="I81" s="461"/>
      <c r="J81" s="461">
        <v>145.08576881710314</v>
      </c>
      <c r="K81" s="461"/>
      <c r="L81" s="461">
        <v>159.44242132156282</v>
      </c>
      <c r="M81" s="461">
        <v>7.4914089649710807</v>
      </c>
      <c r="N81" s="462">
        <v>1230433.1308447968</v>
      </c>
      <c r="O81" s="463">
        <v>1553228.2645508284</v>
      </c>
    </row>
    <row r="82" spans="2:15" x14ac:dyDescent="0.25">
      <c r="B82" s="464" t="s">
        <v>244</v>
      </c>
      <c r="C82" s="465" t="s">
        <v>284</v>
      </c>
      <c r="D82" s="461" t="s">
        <v>293</v>
      </c>
      <c r="E82" s="461" t="s">
        <v>291</v>
      </c>
      <c r="F82" s="461"/>
      <c r="G82" s="461">
        <v>4.396165709193359</v>
      </c>
      <c r="H82" s="461">
        <v>357.61879634516924</v>
      </c>
      <c r="I82" s="461">
        <v>282.34409679759943</v>
      </c>
      <c r="J82" s="461"/>
      <c r="K82" s="461">
        <v>5.8447350342249038</v>
      </c>
      <c r="L82" s="461">
        <v>164.6356947592663</v>
      </c>
      <c r="M82" s="461">
        <v>6.8505316498175022</v>
      </c>
      <c r="N82" s="462">
        <v>857100.56915520423</v>
      </c>
      <c r="O82" s="463">
        <v>534305.43544917018</v>
      </c>
    </row>
    <row r="83" spans="2:15" x14ac:dyDescent="0.25">
      <c r="B83" s="464" t="s">
        <v>242</v>
      </c>
      <c r="C83" s="465" t="s">
        <v>280</v>
      </c>
      <c r="D83" s="461" t="s">
        <v>293</v>
      </c>
      <c r="E83" s="461" t="s">
        <v>292</v>
      </c>
      <c r="F83" s="461"/>
      <c r="G83" s="461">
        <v>38.299456403240825</v>
      </c>
      <c r="H83" s="461">
        <v>1489.3634215810666</v>
      </c>
      <c r="I83" s="461"/>
      <c r="J83" s="461"/>
      <c r="K83" s="461"/>
      <c r="L83" s="461">
        <v>568.11520805236796</v>
      </c>
      <c r="M83" s="461">
        <v>26.805942128341663</v>
      </c>
      <c r="N83" s="462">
        <v>40285.352554063604</v>
      </c>
      <c r="O83" s="463">
        <v>22380.751418924148</v>
      </c>
    </row>
    <row r="84" spans="2:15" x14ac:dyDescent="0.25">
      <c r="B84" s="464" t="s">
        <v>241</v>
      </c>
      <c r="C84" s="465" t="s">
        <v>241</v>
      </c>
      <c r="D84" s="461" t="s">
        <v>293</v>
      </c>
      <c r="E84" s="461" t="s">
        <v>292</v>
      </c>
      <c r="F84" s="461">
        <v>1098.0274960157765</v>
      </c>
      <c r="G84" s="461">
        <v>27.68174799152802</v>
      </c>
      <c r="H84" s="461">
        <v>2716.4890241090611</v>
      </c>
      <c r="I84" s="461"/>
      <c r="J84" s="461"/>
      <c r="K84" s="461"/>
      <c r="L84" s="461">
        <v>1214.1947743911089</v>
      </c>
      <c r="M84" s="461">
        <v>46.713341482732631</v>
      </c>
      <c r="N84" s="462">
        <v>44925.747445936482</v>
      </c>
      <c r="O84" s="463">
        <v>62830.348581075763</v>
      </c>
    </row>
    <row r="85" spans="2:15" x14ac:dyDescent="0.25">
      <c r="B85" s="464" t="s">
        <v>243</v>
      </c>
      <c r="C85" s="465" t="s">
        <v>283</v>
      </c>
      <c r="D85" s="461" t="s">
        <v>293</v>
      </c>
      <c r="E85" s="461" t="s">
        <v>292</v>
      </c>
      <c r="F85" s="461">
        <v>86.999184693119858</v>
      </c>
      <c r="G85" s="461">
        <v>5.2671516565139562</v>
      </c>
      <c r="H85" s="461">
        <v>294.58696881836033</v>
      </c>
      <c r="I85" s="461"/>
      <c r="J85" s="461">
        <v>145.08576881710297</v>
      </c>
      <c r="K85" s="461"/>
      <c r="L85" s="461">
        <v>159.44242132156268</v>
      </c>
      <c r="M85" s="461">
        <v>7.4627635938290302</v>
      </c>
      <c r="N85" s="462">
        <v>164102.59678975571</v>
      </c>
      <c r="O85" s="463">
        <v>205288.75912780748</v>
      </c>
    </row>
    <row r="86" spans="2:15" x14ac:dyDescent="0.25">
      <c r="B86" s="464" t="s">
        <v>244</v>
      </c>
      <c r="C86" s="465" t="s">
        <v>284</v>
      </c>
      <c r="D86" s="461" t="s">
        <v>293</v>
      </c>
      <c r="E86" s="461" t="s">
        <v>292</v>
      </c>
      <c r="F86" s="461"/>
      <c r="G86" s="461">
        <v>4.3961657091933573</v>
      </c>
      <c r="H86" s="461">
        <v>357.61879634516885</v>
      </c>
      <c r="I86" s="461">
        <v>282.34409679759932</v>
      </c>
      <c r="J86" s="461"/>
      <c r="K86" s="461">
        <v>5.8447350342248967</v>
      </c>
      <c r="L86" s="461">
        <v>164.63569475926641</v>
      </c>
      <c r="M86" s="461">
        <v>6.8512217733508782</v>
      </c>
      <c r="N86" s="462">
        <v>109359.40321024424</v>
      </c>
      <c r="O86" s="463">
        <v>68173.24087219256</v>
      </c>
    </row>
    <row r="87" spans="2:15" x14ac:dyDescent="0.25">
      <c r="B87" s="464" t="s">
        <v>242</v>
      </c>
      <c r="C87" s="465" t="s">
        <v>280</v>
      </c>
      <c r="D87" s="461" t="s">
        <v>294</v>
      </c>
      <c r="E87" s="461" t="s">
        <v>282</v>
      </c>
      <c r="F87" s="461"/>
      <c r="G87" s="461">
        <v>32.374619564318351</v>
      </c>
      <c r="H87" s="461">
        <v>1938.0255626604965</v>
      </c>
      <c r="I87" s="461"/>
      <c r="J87" s="461">
        <v>25.711973460451929</v>
      </c>
      <c r="K87" s="461">
        <v>2.6620851677547219</v>
      </c>
      <c r="L87" s="461">
        <v>803.9601079429558</v>
      </c>
      <c r="M87" s="461">
        <v>39.39760372031423</v>
      </c>
      <c r="N87" s="462">
        <v>3971.0028724953804</v>
      </c>
      <c r="O87" s="463">
        <v>2206.1127069418781</v>
      </c>
    </row>
    <row r="88" spans="2:15" x14ac:dyDescent="0.25">
      <c r="B88" s="464" t="s">
        <v>241</v>
      </c>
      <c r="C88" s="465" t="s">
        <v>241</v>
      </c>
      <c r="D88" s="461" t="s">
        <v>294</v>
      </c>
      <c r="E88" s="461" t="s">
        <v>282</v>
      </c>
      <c r="F88" s="461">
        <v>954.64427301081309</v>
      </c>
      <c r="G88" s="461">
        <v>37.496832475824924</v>
      </c>
      <c r="H88" s="461">
        <v>1543.4830032312336</v>
      </c>
      <c r="I88" s="461"/>
      <c r="J88" s="461">
        <v>71.225143026292116</v>
      </c>
      <c r="K88" s="461">
        <v>30.708511663524664</v>
      </c>
      <c r="L88" s="461">
        <v>876.27282774749222</v>
      </c>
      <c r="M88" s="461">
        <v>32.270034420713117</v>
      </c>
      <c r="N88" s="462">
        <v>4370.6971275046226</v>
      </c>
      <c r="O88" s="463">
        <v>6135.5872930581227</v>
      </c>
    </row>
    <row r="89" spans="2:15" x14ac:dyDescent="0.25">
      <c r="B89" s="464" t="s">
        <v>243</v>
      </c>
      <c r="C89" s="465" t="s">
        <v>283</v>
      </c>
      <c r="D89" s="461" t="s">
        <v>294</v>
      </c>
      <c r="E89" s="461" t="s">
        <v>282</v>
      </c>
      <c r="F89" s="461">
        <v>37.273528547644702</v>
      </c>
      <c r="G89" s="461">
        <v>3.1062817767138102</v>
      </c>
      <c r="H89" s="461">
        <v>245.54571429100247</v>
      </c>
      <c r="I89" s="461">
        <v>139.71570261406464</v>
      </c>
      <c r="J89" s="461"/>
      <c r="K89" s="461">
        <v>0.33808992303281959</v>
      </c>
      <c r="L89" s="461">
        <v>121.63135437672216</v>
      </c>
      <c r="M89" s="461">
        <v>4.3061064028885907</v>
      </c>
      <c r="N89" s="462">
        <v>14143589.560237553</v>
      </c>
      <c r="O89" s="463">
        <v>15291194.099999996</v>
      </c>
    </row>
    <row r="90" spans="2:15" x14ac:dyDescent="0.25">
      <c r="B90" s="464" t="s">
        <v>244</v>
      </c>
      <c r="C90" s="465" t="s">
        <v>284</v>
      </c>
      <c r="D90" s="461" t="s">
        <v>294</v>
      </c>
      <c r="E90" s="461" t="s">
        <v>282</v>
      </c>
      <c r="F90" s="461"/>
      <c r="G90" s="461">
        <v>3.7097997504933846</v>
      </c>
      <c r="H90" s="461">
        <v>110.02306738463186</v>
      </c>
      <c r="I90" s="461">
        <v>447.32615167711526</v>
      </c>
      <c r="J90" s="461">
        <v>188.65585975927581</v>
      </c>
      <c r="K90" s="461">
        <v>5.5637137176319609</v>
      </c>
      <c r="L90" s="461">
        <v>118.6122609084245</v>
      </c>
      <c r="M90" s="461">
        <v>6.719697457942349</v>
      </c>
      <c r="N90" s="462">
        <v>3270330.7397624291</v>
      </c>
      <c r="O90" s="463">
        <v>2122726.1999999997</v>
      </c>
    </row>
    <row r="91" spans="2:15" x14ac:dyDescent="0.25">
      <c r="B91" s="464" t="s">
        <v>242</v>
      </c>
      <c r="C91" s="465" t="s">
        <v>280</v>
      </c>
      <c r="D91" s="461" t="s">
        <v>294</v>
      </c>
      <c r="E91" s="461" t="s">
        <v>285</v>
      </c>
      <c r="F91" s="461"/>
      <c r="G91" s="461">
        <v>4.1968110410596413</v>
      </c>
      <c r="H91" s="461">
        <v>1805.3369560766746</v>
      </c>
      <c r="I91" s="461">
        <v>19.687139347986719</v>
      </c>
      <c r="J91" s="461"/>
      <c r="K91" s="461"/>
      <c r="L91" s="461">
        <v>790.73890259873497</v>
      </c>
      <c r="M91" s="461">
        <v>26.442773460960634</v>
      </c>
      <c r="N91" s="462">
        <v>5513.9400000000014</v>
      </c>
      <c r="O91" s="463">
        <v>3063.3000000000011</v>
      </c>
    </row>
    <row r="92" spans="2:15" x14ac:dyDescent="0.25">
      <c r="B92" s="464" t="s">
        <v>241</v>
      </c>
      <c r="C92" s="465" t="s">
        <v>241</v>
      </c>
      <c r="D92" s="461" t="s">
        <v>294</v>
      </c>
      <c r="E92" s="461" t="s">
        <v>285</v>
      </c>
      <c r="F92" s="461">
        <v>340.37206728612159</v>
      </c>
      <c r="G92" s="461">
        <v>32.792754984547585</v>
      </c>
      <c r="H92" s="461">
        <v>1923.7152159024979</v>
      </c>
      <c r="I92" s="461">
        <v>24.458391045343777</v>
      </c>
      <c r="J92" s="461">
        <v>0</v>
      </c>
      <c r="K92" s="461">
        <v>6.4619276037565472</v>
      </c>
      <c r="L92" s="461">
        <v>850.82605623566656</v>
      </c>
      <c r="M92" s="461">
        <v>24.724119995116975</v>
      </c>
      <c r="N92" s="462">
        <v>594351.35999999975</v>
      </c>
      <c r="O92" s="463">
        <v>596801.99999999965</v>
      </c>
    </row>
    <row r="93" spans="2:15" x14ac:dyDescent="0.25">
      <c r="B93" s="464" t="s">
        <v>243</v>
      </c>
      <c r="C93" s="465" t="s">
        <v>283</v>
      </c>
      <c r="D93" s="461" t="s">
        <v>294</v>
      </c>
      <c r="E93" s="461" t="s">
        <v>285</v>
      </c>
      <c r="F93" s="461">
        <v>33.005542929089636</v>
      </c>
      <c r="G93" s="461">
        <v>2.7018106108971258</v>
      </c>
      <c r="H93" s="461">
        <v>275.71542230370846</v>
      </c>
      <c r="I93" s="461"/>
      <c r="J93" s="461"/>
      <c r="K93" s="461"/>
      <c r="L93" s="461">
        <v>128.95995648183379</v>
      </c>
      <c r="M93" s="461">
        <v>4.020869705264416</v>
      </c>
      <c r="N93" s="462">
        <v>5351650.7448810348</v>
      </c>
      <c r="O93" s="463">
        <v>5783082.6479713144</v>
      </c>
    </row>
    <row r="94" spans="2:15" x14ac:dyDescent="0.25">
      <c r="B94" s="464" t="s">
        <v>244</v>
      </c>
      <c r="C94" s="465" t="s">
        <v>284</v>
      </c>
      <c r="D94" s="461" t="s">
        <v>294</v>
      </c>
      <c r="E94" s="461" t="s">
        <v>285</v>
      </c>
      <c r="F94" s="461"/>
      <c r="G94" s="461">
        <v>3.5527097820010045</v>
      </c>
      <c r="H94" s="461">
        <v>115.95193524019567</v>
      </c>
      <c r="I94" s="461">
        <v>0</v>
      </c>
      <c r="J94" s="461">
        <v>218.49233996857703</v>
      </c>
      <c r="K94" s="461">
        <v>5.3005300986015333</v>
      </c>
      <c r="L94" s="461">
        <v>121.66349211527498</v>
      </c>
      <c r="M94" s="461">
        <v>6.5352452392807763</v>
      </c>
      <c r="N94" s="462">
        <v>1249081.1551189478</v>
      </c>
      <c r="O94" s="463">
        <v>817649.25202867738</v>
      </c>
    </row>
    <row r="95" spans="2:15" x14ac:dyDescent="0.25">
      <c r="B95" s="464" t="s">
        <v>242</v>
      </c>
      <c r="C95" s="465" t="s">
        <v>280</v>
      </c>
      <c r="D95" s="461" t="s">
        <v>294</v>
      </c>
      <c r="E95" s="461" t="s">
        <v>286</v>
      </c>
      <c r="F95" s="461"/>
      <c r="G95" s="461">
        <v>58.494348621973302</v>
      </c>
      <c r="H95" s="461">
        <v>2290.5706442098217</v>
      </c>
      <c r="I95" s="461"/>
      <c r="J95" s="461"/>
      <c r="K95" s="461"/>
      <c r="L95" s="461">
        <v>873.73437485961415</v>
      </c>
      <c r="M95" s="461">
        <v>40.84859960847394</v>
      </c>
      <c r="N95" s="462">
        <v>2783.6073549985108</v>
      </c>
      <c r="O95" s="463">
        <v>1546.4485305547282</v>
      </c>
    </row>
    <row r="96" spans="2:15" x14ac:dyDescent="0.25">
      <c r="B96" s="464" t="s">
        <v>241</v>
      </c>
      <c r="C96" s="465" t="s">
        <v>241</v>
      </c>
      <c r="D96" s="461" t="s">
        <v>294</v>
      </c>
      <c r="E96" s="461" t="s">
        <v>286</v>
      </c>
      <c r="F96" s="461">
        <v>1547.5293242343309</v>
      </c>
      <c r="G96" s="461">
        <v>35.905522180609218</v>
      </c>
      <c r="H96" s="461">
        <v>2440.4425161023892</v>
      </c>
      <c r="I96" s="461"/>
      <c r="J96" s="461">
        <v>0</v>
      </c>
      <c r="K96" s="461">
        <v>17.480772760879635</v>
      </c>
      <c r="L96" s="461">
        <v>949.55584366670826</v>
      </c>
      <c r="M96" s="461">
        <v>37.832709742411097</v>
      </c>
      <c r="N96" s="462">
        <v>284964.29264500132</v>
      </c>
      <c r="O96" s="463">
        <v>286201.45146944508</v>
      </c>
    </row>
    <row r="97" spans="2:15" x14ac:dyDescent="0.25">
      <c r="B97" s="464" t="s">
        <v>243</v>
      </c>
      <c r="C97" s="465" t="s">
        <v>283</v>
      </c>
      <c r="D97" s="461" t="s">
        <v>294</v>
      </c>
      <c r="E97" s="461" t="s">
        <v>286</v>
      </c>
      <c r="F97" s="461">
        <v>70.167955244714406</v>
      </c>
      <c r="G97" s="461">
        <v>4.2693333851493884</v>
      </c>
      <c r="H97" s="461">
        <v>256.44751616920252</v>
      </c>
      <c r="I97" s="461"/>
      <c r="J97" s="461"/>
      <c r="K97" s="461">
        <v>5.0562880802754213</v>
      </c>
      <c r="L97" s="461">
        <v>121.2573227450723</v>
      </c>
      <c r="M97" s="461">
        <v>4.2768784736328405</v>
      </c>
      <c r="N97" s="462">
        <v>435086.61296419409</v>
      </c>
      <c r="O97" s="463">
        <v>478616.58289579314</v>
      </c>
    </row>
    <row r="98" spans="2:15" x14ac:dyDescent="0.25">
      <c r="B98" s="464" t="s">
        <v>244</v>
      </c>
      <c r="C98" s="465" t="s">
        <v>284</v>
      </c>
      <c r="D98" s="461" t="s">
        <v>294</v>
      </c>
      <c r="E98" s="461" t="s">
        <v>286</v>
      </c>
      <c r="F98" s="461"/>
      <c r="G98" s="461">
        <v>4.0635284481460525</v>
      </c>
      <c r="H98" s="461">
        <v>126.64630547555436</v>
      </c>
      <c r="I98" s="461">
        <v>0</v>
      </c>
      <c r="J98" s="461">
        <v>217.91436586293068</v>
      </c>
      <c r="K98" s="461">
        <v>5.3005300986015254</v>
      </c>
      <c r="L98" s="461">
        <v>122.24878095116321</v>
      </c>
      <c r="M98" s="461">
        <v>7.2283793071396403</v>
      </c>
      <c r="N98" s="462">
        <v>111915.7870358059</v>
      </c>
      <c r="O98" s="463">
        <v>68385.817104207017</v>
      </c>
    </row>
    <row r="99" spans="2:15" x14ac:dyDescent="0.25">
      <c r="B99" s="464" t="s">
        <v>242</v>
      </c>
      <c r="C99" s="465" t="s">
        <v>280</v>
      </c>
      <c r="D99" s="461" t="s">
        <v>294</v>
      </c>
      <c r="E99" s="461" t="s">
        <v>287</v>
      </c>
      <c r="F99" s="461"/>
      <c r="G99" s="461">
        <v>81.500204836206436</v>
      </c>
      <c r="H99" s="461">
        <v>2216.2140603170965</v>
      </c>
      <c r="I99" s="461"/>
      <c r="J99" s="461"/>
      <c r="K99" s="461"/>
      <c r="L99" s="461">
        <v>811.07487613508829</v>
      </c>
      <c r="M99" s="461">
        <v>59.286191416376198</v>
      </c>
      <c r="N99" s="462">
        <v>91.06318671521808</v>
      </c>
      <c r="O99" s="463">
        <v>50.590659286232274</v>
      </c>
    </row>
    <row r="100" spans="2:15" x14ac:dyDescent="0.25">
      <c r="B100" s="464" t="s">
        <v>241</v>
      </c>
      <c r="C100" s="465" t="s">
        <v>241</v>
      </c>
      <c r="D100" s="461" t="s">
        <v>294</v>
      </c>
      <c r="E100" s="461" t="s">
        <v>287</v>
      </c>
      <c r="F100" s="461">
        <v>3099.8656895663871</v>
      </c>
      <c r="G100" s="461">
        <v>43.589816623409092</v>
      </c>
      <c r="H100" s="461">
        <v>2085.2979726816138</v>
      </c>
      <c r="I100" s="461"/>
      <c r="J100" s="461">
        <v>0</v>
      </c>
      <c r="K100" s="461">
        <v>105.09555012834045</v>
      </c>
      <c r="L100" s="461">
        <v>888.17035653335142</v>
      </c>
      <c r="M100" s="461">
        <v>45.655650405947206</v>
      </c>
      <c r="N100" s="462">
        <v>13650.436813284792</v>
      </c>
      <c r="O100" s="463">
        <v>13690.909340713777</v>
      </c>
    </row>
    <row r="101" spans="2:15" x14ac:dyDescent="0.25">
      <c r="B101" s="464" t="s">
        <v>243</v>
      </c>
      <c r="C101" s="465" t="s">
        <v>283</v>
      </c>
      <c r="D101" s="461" t="s">
        <v>294</v>
      </c>
      <c r="E101" s="461" t="s">
        <v>287</v>
      </c>
      <c r="F101" s="461"/>
      <c r="G101" s="461">
        <v>81.500204836206436</v>
      </c>
      <c r="H101" s="461"/>
      <c r="I101" s="461"/>
      <c r="J101" s="461"/>
      <c r="K101" s="461"/>
      <c r="L101" s="461"/>
      <c r="M101" s="461"/>
      <c r="N101" s="462">
        <v>945038.62531674909</v>
      </c>
      <c r="O101" s="463">
        <v>995426.23653598526</v>
      </c>
    </row>
    <row r="102" spans="2:15" x14ac:dyDescent="0.25">
      <c r="B102" s="464" t="s">
        <v>244</v>
      </c>
      <c r="C102" s="465" t="s">
        <v>284</v>
      </c>
      <c r="D102" s="461" t="s">
        <v>294</v>
      </c>
      <c r="E102" s="461" t="s">
        <v>287</v>
      </c>
      <c r="F102" s="461"/>
      <c r="G102" s="461">
        <v>43.589816623409092</v>
      </c>
      <c r="H102" s="461">
        <v>37.046834889209322</v>
      </c>
      <c r="I102" s="461">
        <v>0</v>
      </c>
      <c r="J102" s="461">
        <v>341.56966319499907</v>
      </c>
      <c r="K102" s="461">
        <v>5.3005300986015236</v>
      </c>
      <c r="L102" s="461">
        <v>116.3750289357794</v>
      </c>
      <c r="M102" s="461">
        <v>8.6065170709031449</v>
      </c>
      <c r="N102" s="462">
        <v>134561.57468325141</v>
      </c>
      <c r="O102" s="463">
        <v>84173.963464015789</v>
      </c>
    </row>
    <row r="103" spans="2:15" x14ac:dyDescent="0.25">
      <c r="B103" s="464" t="s">
        <v>242</v>
      </c>
      <c r="C103" s="465" t="s">
        <v>280</v>
      </c>
      <c r="D103" s="461" t="s">
        <v>294</v>
      </c>
      <c r="E103" s="461" t="s">
        <v>288</v>
      </c>
      <c r="F103" s="461"/>
      <c r="G103" s="461"/>
      <c r="H103" s="461">
        <v>1828.3083874901513</v>
      </c>
      <c r="I103" s="461"/>
      <c r="J103" s="461"/>
      <c r="K103" s="461"/>
      <c r="L103" s="461">
        <v>798.58185480251632</v>
      </c>
      <c r="M103" s="461">
        <v>35.944886032490281</v>
      </c>
      <c r="N103" s="462" t="s">
        <v>295</v>
      </c>
      <c r="O103" s="463" t="s">
        <v>295</v>
      </c>
    </row>
    <row r="104" spans="2:15" x14ac:dyDescent="0.25">
      <c r="B104" s="464" t="s">
        <v>241</v>
      </c>
      <c r="C104" s="465" t="s">
        <v>241</v>
      </c>
      <c r="D104" s="461" t="s">
        <v>294</v>
      </c>
      <c r="E104" s="461" t="s">
        <v>288</v>
      </c>
      <c r="F104" s="461">
        <v>388.96350036691166</v>
      </c>
      <c r="G104" s="461">
        <v>4.5124230927899385</v>
      </c>
      <c r="H104" s="461">
        <v>811.17559474622351</v>
      </c>
      <c r="I104" s="461"/>
      <c r="J104" s="461">
        <v>0</v>
      </c>
      <c r="K104" s="461">
        <v>28.470272878848736</v>
      </c>
      <c r="L104" s="461">
        <v>914.74840225554328</v>
      </c>
      <c r="M104" s="461">
        <v>29.982342465668243</v>
      </c>
      <c r="N104" s="462">
        <v>48137.500000000007</v>
      </c>
      <c r="O104" s="463">
        <v>48137.500000000007</v>
      </c>
    </row>
    <row r="105" spans="2:15" x14ac:dyDescent="0.25">
      <c r="B105" s="464" t="s">
        <v>243</v>
      </c>
      <c r="C105" s="465" t="s">
        <v>283</v>
      </c>
      <c r="D105" s="461" t="s">
        <v>294</v>
      </c>
      <c r="E105" s="461" t="s">
        <v>288</v>
      </c>
      <c r="F105" s="461">
        <v>28.789289694175295</v>
      </c>
      <c r="G105" s="461">
        <v>5.9058986506192692</v>
      </c>
      <c r="H105" s="461">
        <v>178.03834467625083</v>
      </c>
      <c r="I105" s="461">
        <v>280.31626218602719</v>
      </c>
      <c r="J105" s="461"/>
      <c r="K105" s="461"/>
      <c r="L105" s="461">
        <v>112.59353855502512</v>
      </c>
      <c r="M105" s="461">
        <v>4.8059263893833197</v>
      </c>
      <c r="N105" s="462">
        <v>3519555.4246111689</v>
      </c>
      <c r="O105" s="463">
        <v>3807007.0691234278</v>
      </c>
    </row>
    <row r="106" spans="2:15" x14ac:dyDescent="0.25">
      <c r="B106" s="464" t="s">
        <v>244</v>
      </c>
      <c r="C106" s="465" t="s">
        <v>284</v>
      </c>
      <c r="D106" s="461" t="s">
        <v>294</v>
      </c>
      <c r="E106" s="461" t="s">
        <v>288</v>
      </c>
      <c r="F106" s="461"/>
      <c r="G106" s="461">
        <v>37.571080299230644</v>
      </c>
      <c r="H106" s="461">
        <v>119.41998063788112</v>
      </c>
      <c r="I106" s="461">
        <v>1182.5213183320559</v>
      </c>
      <c r="J106" s="461">
        <v>89.320769802050592</v>
      </c>
      <c r="K106" s="461">
        <v>5.30053009860152</v>
      </c>
      <c r="L106" s="461">
        <v>120.05991813450403</v>
      </c>
      <c r="M106" s="461">
        <v>5.3920016524600625</v>
      </c>
      <c r="N106" s="462">
        <v>866812.57538883097</v>
      </c>
      <c r="O106" s="463">
        <v>579360.9308765711</v>
      </c>
    </row>
    <row r="107" spans="2:15" x14ac:dyDescent="0.25">
      <c r="B107" s="464" t="s">
        <v>242</v>
      </c>
      <c r="C107" s="465" t="s">
        <v>280</v>
      </c>
      <c r="D107" s="461" t="s">
        <v>294</v>
      </c>
      <c r="E107" s="461" t="s">
        <v>289</v>
      </c>
      <c r="F107" s="461"/>
      <c r="G107" s="461">
        <v>2.6230406222412332</v>
      </c>
      <c r="H107" s="461">
        <v>2049.7379106090834</v>
      </c>
      <c r="I107" s="461">
        <v>72.299835401523211</v>
      </c>
      <c r="J107" s="461"/>
      <c r="K107" s="461">
        <v>14.330430555038173</v>
      </c>
      <c r="L107" s="461">
        <v>798.63781948825101</v>
      </c>
      <c r="M107" s="461">
        <v>50.510544125056086</v>
      </c>
      <c r="N107" s="462">
        <v>1501.4377907442763</v>
      </c>
      <c r="O107" s="463">
        <v>834.13210596904264</v>
      </c>
    </row>
    <row r="108" spans="2:15" x14ac:dyDescent="0.25">
      <c r="B108" s="464" t="s">
        <v>241</v>
      </c>
      <c r="C108" s="465" t="s">
        <v>241</v>
      </c>
      <c r="D108" s="461" t="s">
        <v>294</v>
      </c>
      <c r="E108" s="461" t="s">
        <v>289</v>
      </c>
      <c r="F108" s="461">
        <v>1839.0388890108188</v>
      </c>
      <c r="G108" s="461">
        <v>2.7334545960384777</v>
      </c>
      <c r="H108" s="461">
        <v>1022.828960085978</v>
      </c>
      <c r="I108" s="461">
        <v>75.792250675882357</v>
      </c>
      <c r="J108" s="461">
        <v>0</v>
      </c>
      <c r="K108" s="461">
        <v>66.001442284270382</v>
      </c>
      <c r="L108" s="461">
        <v>790.56535496073911</v>
      </c>
      <c r="M108" s="461">
        <v>48.949654446196966</v>
      </c>
      <c r="N108" s="462">
        <v>107244.86220925559</v>
      </c>
      <c r="O108" s="463">
        <v>107912.16789403078</v>
      </c>
    </row>
    <row r="109" spans="2:15" x14ac:dyDescent="0.25">
      <c r="B109" s="464" t="s">
        <v>243</v>
      </c>
      <c r="C109" s="465" t="s">
        <v>283</v>
      </c>
      <c r="D109" s="461" t="s">
        <v>294</v>
      </c>
      <c r="E109" s="461" t="s">
        <v>289</v>
      </c>
      <c r="F109" s="461">
        <v>70.167955244714378</v>
      </c>
      <c r="G109" s="461">
        <v>65.199033634979813</v>
      </c>
      <c r="H109" s="461">
        <v>256.44751616920269</v>
      </c>
      <c r="I109" s="461">
        <v>383.52829406074039</v>
      </c>
      <c r="J109" s="461"/>
      <c r="K109" s="461">
        <v>5.0562880802754213</v>
      </c>
      <c r="L109" s="461">
        <v>121.25732274507239</v>
      </c>
      <c r="M109" s="461">
        <v>4.2321345994366579</v>
      </c>
      <c r="N109" s="462">
        <v>900799.2028763385</v>
      </c>
      <c r="O109" s="463">
        <v>981330.26456352579</v>
      </c>
    </row>
    <row r="110" spans="2:15" x14ac:dyDescent="0.25">
      <c r="B110" s="464" t="s">
        <v>244</v>
      </c>
      <c r="C110" s="465" t="s">
        <v>284</v>
      </c>
      <c r="D110" s="461" t="s">
        <v>294</v>
      </c>
      <c r="E110" s="461" t="s">
        <v>289</v>
      </c>
      <c r="F110" s="461"/>
      <c r="G110" s="461">
        <v>40.233936372699766</v>
      </c>
      <c r="H110" s="461">
        <v>87.385882063914423</v>
      </c>
      <c r="I110" s="461">
        <v>937.67825690583788</v>
      </c>
      <c r="J110" s="461">
        <v>129.2331210307963</v>
      </c>
      <c r="K110" s="461">
        <v>6.9260498779661903</v>
      </c>
      <c r="L110" s="461">
        <v>108.10089760399883</v>
      </c>
      <c r="M110" s="461">
        <v>7.3808200317077439</v>
      </c>
      <c r="N110" s="462">
        <v>218669.49712366142</v>
      </c>
      <c r="O110" s="463">
        <v>138138.43543647497</v>
      </c>
    </row>
    <row r="111" spans="2:15" x14ac:dyDescent="0.25">
      <c r="B111" s="464" t="s">
        <v>242</v>
      </c>
      <c r="C111" s="465" t="s">
        <v>280</v>
      </c>
      <c r="D111" s="461" t="s">
        <v>294</v>
      </c>
      <c r="E111" s="461" t="s">
        <v>290</v>
      </c>
      <c r="F111" s="461"/>
      <c r="G111" s="461">
        <v>5.0334022751115519</v>
      </c>
      <c r="H111" s="461">
        <v>2235.465613862018</v>
      </c>
      <c r="I111" s="461"/>
      <c r="J111" s="461"/>
      <c r="K111" s="461">
        <v>9.6978862871693163</v>
      </c>
      <c r="L111" s="461">
        <v>811.95977220194311</v>
      </c>
      <c r="M111" s="461">
        <v>74.838137258692683</v>
      </c>
      <c r="N111" s="462">
        <v>277.62774240329043</v>
      </c>
      <c r="O111" s="463">
        <v>154.23763466849465</v>
      </c>
    </row>
    <row r="112" spans="2:15" x14ac:dyDescent="0.25">
      <c r="B112" s="464" t="s">
        <v>241</v>
      </c>
      <c r="C112" s="465" t="s">
        <v>241</v>
      </c>
      <c r="D112" s="461" t="s">
        <v>294</v>
      </c>
      <c r="E112" s="461" t="s">
        <v>290</v>
      </c>
      <c r="F112" s="461">
        <v>2954.5241764587613</v>
      </c>
      <c r="G112" s="461">
        <v>4.1607321570735349</v>
      </c>
      <c r="H112" s="461">
        <v>698.09173170721613</v>
      </c>
      <c r="I112" s="461">
        <v>75.79225067588203</v>
      </c>
      <c r="J112" s="461">
        <v>762.51496930242217</v>
      </c>
      <c r="K112" s="461">
        <v>125.31048999889208</v>
      </c>
      <c r="L112" s="461">
        <v>816.4231845843774</v>
      </c>
      <c r="M112" s="461">
        <v>45.534148407213877</v>
      </c>
      <c r="N112" s="462">
        <v>24565.472257596724</v>
      </c>
      <c r="O112" s="463">
        <v>24688.862365331526</v>
      </c>
    </row>
    <row r="113" spans="2:15" x14ac:dyDescent="0.25">
      <c r="B113" s="464" t="s">
        <v>243</v>
      </c>
      <c r="C113" s="465" t="s">
        <v>283</v>
      </c>
      <c r="D113" s="461" t="s">
        <v>294</v>
      </c>
      <c r="E113" s="461" t="s">
        <v>290</v>
      </c>
      <c r="F113" s="461"/>
      <c r="G113" s="461">
        <v>98.360741611508246</v>
      </c>
      <c r="H113" s="461"/>
      <c r="I113" s="461">
        <v>478.17690915671943</v>
      </c>
      <c r="J113" s="461"/>
      <c r="K113" s="461"/>
      <c r="L113" s="461">
        <v>0</v>
      </c>
      <c r="M113" s="461">
        <v>0</v>
      </c>
      <c r="N113" s="462">
        <v>1354763.7231488058</v>
      </c>
      <c r="O113" s="463">
        <v>1449016.0445028245</v>
      </c>
    </row>
    <row r="114" spans="2:15" x14ac:dyDescent="0.25">
      <c r="B114" s="464" t="s">
        <v>244</v>
      </c>
      <c r="C114" s="465" t="s">
        <v>284</v>
      </c>
      <c r="D114" s="461" t="s">
        <v>294</v>
      </c>
      <c r="E114" s="461" t="s">
        <v>290</v>
      </c>
      <c r="F114" s="461"/>
      <c r="G114" s="461">
        <v>42.725257609067953</v>
      </c>
      <c r="H114" s="461">
        <v>114.89365736288799</v>
      </c>
      <c r="I114" s="461">
        <v>840.91991333358942</v>
      </c>
      <c r="J114" s="461">
        <v>101.20714942767647</v>
      </c>
      <c r="K114" s="461">
        <v>6.7686799534468225</v>
      </c>
      <c r="L114" s="461">
        <v>107.93264503203602</v>
      </c>
      <c r="M114" s="461">
        <v>8.0237351704416398</v>
      </c>
      <c r="N114" s="462">
        <v>254689.5768511935</v>
      </c>
      <c r="O114" s="463">
        <v>160437.2554971741</v>
      </c>
    </row>
    <row r="115" spans="2:15" x14ac:dyDescent="0.25">
      <c r="B115" s="464" t="s">
        <v>242</v>
      </c>
      <c r="C115" s="465" t="s">
        <v>280</v>
      </c>
      <c r="D115" s="461" t="s">
        <v>294</v>
      </c>
      <c r="E115" s="461" t="s">
        <v>291</v>
      </c>
      <c r="F115" s="461"/>
      <c r="G115" s="461"/>
      <c r="H115" s="461">
        <v>2078.4027693484559</v>
      </c>
      <c r="I115" s="461"/>
      <c r="J115" s="461">
        <v>169.38915255906988</v>
      </c>
      <c r="K115" s="461">
        <v>8.4160130828078756</v>
      </c>
      <c r="L115" s="461">
        <v>846.31438630354148</v>
      </c>
      <c r="M115" s="461">
        <v>39.173744413586775</v>
      </c>
      <c r="N115" s="462" t="s">
        <v>295</v>
      </c>
      <c r="O115" s="463" t="s">
        <v>295</v>
      </c>
    </row>
    <row r="116" spans="2:15" x14ac:dyDescent="0.25">
      <c r="B116" s="464" t="s">
        <v>241</v>
      </c>
      <c r="C116" s="465" t="s">
        <v>241</v>
      </c>
      <c r="D116" s="461" t="s">
        <v>294</v>
      </c>
      <c r="E116" s="461" t="s">
        <v>291</v>
      </c>
      <c r="F116" s="461">
        <v>1446.6505817768216</v>
      </c>
      <c r="G116" s="461">
        <v>4.5771250418600671</v>
      </c>
      <c r="H116" s="461">
        <v>2370.6325291564849</v>
      </c>
      <c r="I116" s="461">
        <v>75.79225067588213</v>
      </c>
      <c r="J116" s="461">
        <v>73.024490413095734</v>
      </c>
      <c r="K116" s="461">
        <v>11.454046875916145</v>
      </c>
      <c r="L116" s="461">
        <v>939.76958258854722</v>
      </c>
      <c r="M116" s="461">
        <v>37.234963411613876</v>
      </c>
      <c r="N116" s="462">
        <v>59988.800000000003</v>
      </c>
      <c r="O116" s="463">
        <v>59988.800000000003</v>
      </c>
    </row>
    <row r="117" spans="2:15" x14ac:dyDescent="0.25">
      <c r="B117" s="464" t="s">
        <v>243</v>
      </c>
      <c r="C117" s="465" t="s">
        <v>283</v>
      </c>
      <c r="D117" s="461" t="s">
        <v>294</v>
      </c>
      <c r="E117" s="461" t="s">
        <v>291</v>
      </c>
      <c r="F117" s="461">
        <v>51.794592556228771</v>
      </c>
      <c r="G117" s="461">
        <v>65.429784640167625</v>
      </c>
      <c r="H117" s="461">
        <v>261.07470563490011</v>
      </c>
      <c r="I117" s="461"/>
      <c r="J117" s="461"/>
      <c r="K117" s="461"/>
      <c r="L117" s="461">
        <v>113.85141960103358</v>
      </c>
      <c r="M117" s="461">
        <v>4.383688664899247</v>
      </c>
      <c r="N117" s="462">
        <v>1199430.12897581</v>
      </c>
      <c r="O117" s="463">
        <v>1333057.0589842319</v>
      </c>
    </row>
    <row r="118" spans="2:15" x14ac:dyDescent="0.25">
      <c r="B118" s="464" t="s">
        <v>244</v>
      </c>
      <c r="C118" s="465" t="s">
        <v>284</v>
      </c>
      <c r="D118" s="461" t="s">
        <v>294</v>
      </c>
      <c r="E118" s="461" t="s">
        <v>291</v>
      </c>
      <c r="F118" s="461"/>
      <c r="G118" s="461">
        <v>45.622273722974441</v>
      </c>
      <c r="H118" s="461">
        <v>162.89593276479002</v>
      </c>
      <c r="I118" s="461"/>
      <c r="J118" s="461">
        <v>149.26497174137248</v>
      </c>
      <c r="K118" s="461">
        <v>5.9700643337429788</v>
      </c>
      <c r="L118" s="461">
        <v>118.41720396582565</v>
      </c>
      <c r="M118" s="461">
        <v>6.250901086146504</v>
      </c>
      <c r="N118" s="462">
        <v>360571.67102418822</v>
      </c>
      <c r="O118" s="463">
        <v>226944.741015768</v>
      </c>
    </row>
    <row r="119" spans="2:15" x14ac:dyDescent="0.25">
      <c r="B119" s="464" t="s">
        <v>242</v>
      </c>
      <c r="C119" s="465" t="s">
        <v>280</v>
      </c>
      <c r="D119" s="461" t="s">
        <v>294</v>
      </c>
      <c r="E119" s="461" t="s">
        <v>292</v>
      </c>
      <c r="F119" s="461"/>
      <c r="G119" s="461">
        <v>4.5135203499826559</v>
      </c>
      <c r="H119" s="461">
        <v>1963.1307967777507</v>
      </c>
      <c r="I119" s="461"/>
      <c r="J119" s="461">
        <v>360.95850994491514</v>
      </c>
      <c r="K119" s="461">
        <v>2.9594156646347263</v>
      </c>
      <c r="L119" s="461">
        <v>790.21643614186075</v>
      </c>
      <c r="M119" s="461">
        <v>51.49775172921882</v>
      </c>
      <c r="N119" s="462">
        <v>793.695092849459</v>
      </c>
      <c r="O119" s="463">
        <v>440.94171824969959</v>
      </c>
    </row>
    <row r="120" spans="2:15" x14ac:dyDescent="0.25">
      <c r="B120" s="464" t="s">
        <v>241</v>
      </c>
      <c r="C120" s="465" t="s">
        <v>241</v>
      </c>
      <c r="D120" s="461" t="s">
        <v>294</v>
      </c>
      <c r="E120" s="461" t="s">
        <v>292</v>
      </c>
      <c r="F120" s="461">
        <v>2092.3064856853807</v>
      </c>
      <c r="G120" s="461">
        <v>4.2706108919428862</v>
      </c>
      <c r="H120" s="461">
        <v>2094.8550348162662</v>
      </c>
      <c r="I120" s="461"/>
      <c r="J120" s="461">
        <v>257.85528962302567</v>
      </c>
      <c r="K120" s="461">
        <v>32.42559906444437</v>
      </c>
      <c r="L120" s="461">
        <v>866.48317590964314</v>
      </c>
      <c r="M120" s="461">
        <v>41.281386276081875</v>
      </c>
      <c r="N120" s="462">
        <v>38754.304907150574</v>
      </c>
      <c r="O120" s="463">
        <v>39107.058281750295</v>
      </c>
    </row>
    <row r="121" spans="2:15" x14ac:dyDescent="0.25">
      <c r="B121" s="464" t="s">
        <v>243</v>
      </c>
      <c r="C121" s="465" t="s">
        <v>283</v>
      </c>
      <c r="D121" s="461" t="s">
        <v>294</v>
      </c>
      <c r="E121" s="461" t="s">
        <v>292</v>
      </c>
      <c r="F121" s="461">
        <v>51.79459255622875</v>
      </c>
      <c r="G121" s="461">
        <v>95.390920351969768</v>
      </c>
      <c r="H121" s="461">
        <v>261.07470563490023</v>
      </c>
      <c r="I121" s="461"/>
      <c r="J121" s="461"/>
      <c r="K121" s="461"/>
      <c r="L121" s="461">
        <v>113.85141960103354</v>
      </c>
      <c r="M121" s="461">
        <v>4.383688664899247</v>
      </c>
      <c r="N121" s="462">
        <v>437265.09746345005</v>
      </c>
      <c r="O121" s="463">
        <v>463658.19542288943</v>
      </c>
    </row>
    <row r="122" spans="2:15" x14ac:dyDescent="0.25">
      <c r="B122" s="464" t="s">
        <v>244</v>
      </c>
      <c r="C122" s="465" t="s">
        <v>284</v>
      </c>
      <c r="D122" s="461" t="s">
        <v>294</v>
      </c>
      <c r="E122" s="461" t="s">
        <v>292</v>
      </c>
      <c r="F122" s="461"/>
      <c r="G122" s="461">
        <v>44.597835567117045</v>
      </c>
      <c r="H122" s="461">
        <v>38.189132471970026</v>
      </c>
      <c r="I122" s="461"/>
      <c r="J122" s="461">
        <v>345.1538237325351</v>
      </c>
      <c r="K122" s="461">
        <v>5.4574949237285919</v>
      </c>
      <c r="L122" s="461">
        <v>114.87702461523212</v>
      </c>
      <c r="M122" s="461">
        <v>8.0114591375534001</v>
      </c>
      <c r="N122" s="462">
        <v>74028.9025365501</v>
      </c>
      <c r="O122" s="463">
        <v>47635.804577110939</v>
      </c>
    </row>
    <row r="123" spans="2:15" x14ac:dyDescent="0.25">
      <c r="B123" s="464" t="s">
        <v>242</v>
      </c>
      <c r="C123" s="465" t="s">
        <v>280</v>
      </c>
      <c r="D123" s="461" t="s">
        <v>296</v>
      </c>
      <c r="E123" s="461" t="s">
        <v>282</v>
      </c>
      <c r="F123" s="461"/>
      <c r="G123" s="461">
        <v>4.5135203499826604</v>
      </c>
      <c r="H123" s="461">
        <v>1736.3688668123984</v>
      </c>
      <c r="I123" s="461"/>
      <c r="J123" s="461">
        <v>1273.3850029253358</v>
      </c>
      <c r="K123" s="461">
        <v>31.263144460634312</v>
      </c>
      <c r="L123" s="461">
        <v>1863.7460163170197</v>
      </c>
      <c r="M123" s="461">
        <v>62.309151595542282</v>
      </c>
      <c r="N123" s="462">
        <v>66.508832289246797</v>
      </c>
      <c r="O123" s="463">
        <v>36.949351271803785</v>
      </c>
    </row>
    <row r="124" spans="2:15" x14ac:dyDescent="0.25">
      <c r="B124" s="464" t="s">
        <v>241</v>
      </c>
      <c r="C124" s="465" t="s">
        <v>241</v>
      </c>
      <c r="D124" s="461" t="s">
        <v>296</v>
      </c>
      <c r="E124" s="461" t="s">
        <v>282</v>
      </c>
      <c r="F124" s="461">
        <v>294.90748447789201</v>
      </c>
      <c r="G124" s="461">
        <v>4.9515906402336833</v>
      </c>
      <c r="H124" s="461">
        <v>1280.2992150254238</v>
      </c>
      <c r="I124" s="461"/>
      <c r="J124" s="461">
        <v>662.56463585920415</v>
      </c>
      <c r="K124" s="461">
        <v>20.975566391710913</v>
      </c>
      <c r="L124" s="461">
        <v>1067.4533666262037</v>
      </c>
      <c r="M124" s="461">
        <v>33.038752905750883</v>
      </c>
      <c r="N124" s="462">
        <v>17045.691167710789</v>
      </c>
      <c r="O124" s="463">
        <v>17075.25064872823</v>
      </c>
    </row>
    <row r="125" spans="2:15" x14ac:dyDescent="0.25">
      <c r="B125" s="464" t="s">
        <v>243</v>
      </c>
      <c r="C125" s="465" t="s">
        <v>283</v>
      </c>
      <c r="D125" s="461" t="s">
        <v>296</v>
      </c>
      <c r="E125" s="461" t="s">
        <v>282</v>
      </c>
      <c r="F125" s="461">
        <v>42.87980325697017</v>
      </c>
      <c r="G125" s="461">
        <v>22.62186672790693</v>
      </c>
      <c r="H125" s="461">
        <v>178.59556182761185</v>
      </c>
      <c r="I125" s="461">
        <v>1495.9218410789217</v>
      </c>
      <c r="J125" s="461">
        <v>39.897711548611568</v>
      </c>
      <c r="K125" s="461"/>
      <c r="L125" s="461">
        <v>102.14293801767894</v>
      </c>
      <c r="M125" s="461">
        <v>3.6853122979261794</v>
      </c>
      <c r="N125" s="462">
        <v>12479465.220372522</v>
      </c>
      <c r="O125" s="463">
        <v>13710584.300000004</v>
      </c>
    </row>
    <row r="126" spans="2:15" x14ac:dyDescent="0.25">
      <c r="B126" s="464" t="s">
        <v>244</v>
      </c>
      <c r="C126" s="465" t="s">
        <v>284</v>
      </c>
      <c r="D126" s="461" t="s">
        <v>296</v>
      </c>
      <c r="E126" s="461" t="s">
        <v>282</v>
      </c>
      <c r="F126" s="461"/>
      <c r="G126" s="461">
        <v>19.601284106622938</v>
      </c>
      <c r="H126" s="461">
        <v>201.52188885615806</v>
      </c>
      <c r="I126" s="461">
        <v>485.92591860246154</v>
      </c>
      <c r="J126" s="461">
        <v>13.755978884211741</v>
      </c>
      <c r="K126" s="461">
        <v>33.817119907594972</v>
      </c>
      <c r="L126" s="461">
        <v>151.70361545273556</v>
      </c>
      <c r="M126" s="461">
        <v>6.4008655655558133</v>
      </c>
      <c r="N126" s="462">
        <v>3556431.5796274873</v>
      </c>
      <c r="O126" s="463">
        <v>2325312.5</v>
      </c>
    </row>
    <row r="127" spans="2:15" x14ac:dyDescent="0.25">
      <c r="B127" s="464" t="s">
        <v>242</v>
      </c>
      <c r="C127" s="465" t="s">
        <v>280</v>
      </c>
      <c r="D127" s="461" t="s">
        <v>296</v>
      </c>
      <c r="E127" s="461" t="s">
        <v>285</v>
      </c>
      <c r="F127" s="461"/>
      <c r="G127" s="461">
        <v>3.1998763656474325</v>
      </c>
      <c r="H127" s="461">
        <v>2157.4009877189801</v>
      </c>
      <c r="I127" s="461">
        <v>35.414309516752169</v>
      </c>
      <c r="J127" s="461">
        <v>863.17268789364368</v>
      </c>
      <c r="K127" s="461"/>
      <c r="L127" s="461">
        <v>1674.1027406951584</v>
      </c>
      <c r="M127" s="461">
        <v>54.360299082610865</v>
      </c>
      <c r="N127" s="462">
        <v>283691.88000000024</v>
      </c>
      <c r="O127" s="463">
        <v>157606.60000000006</v>
      </c>
    </row>
    <row r="128" spans="2:15" x14ac:dyDescent="0.25">
      <c r="B128" s="464" t="s">
        <v>241</v>
      </c>
      <c r="C128" s="465" t="s">
        <v>241</v>
      </c>
      <c r="D128" s="461" t="s">
        <v>296</v>
      </c>
      <c r="E128" s="461" t="s">
        <v>285</v>
      </c>
      <c r="F128" s="461">
        <v>153.86094777029876</v>
      </c>
      <c r="G128" s="461">
        <v>3.4928946601192155</v>
      </c>
      <c r="H128" s="461">
        <v>1384.1667940934253</v>
      </c>
      <c r="I128" s="461">
        <v>102.09212962565141</v>
      </c>
      <c r="J128" s="461">
        <v>561.54217887645632</v>
      </c>
      <c r="K128" s="461"/>
      <c r="L128" s="461">
        <v>1102.6270796608085</v>
      </c>
      <c r="M128" s="461">
        <v>31.315972084777599</v>
      </c>
      <c r="N128" s="462">
        <v>1241714.6200000001</v>
      </c>
      <c r="O128" s="463">
        <v>1367799.9000000011</v>
      </c>
    </row>
    <row r="129" spans="2:15" x14ac:dyDescent="0.25">
      <c r="B129" s="464" t="s">
        <v>243</v>
      </c>
      <c r="C129" s="465" t="s">
        <v>283</v>
      </c>
      <c r="D129" s="461" t="s">
        <v>296</v>
      </c>
      <c r="E129" s="461" t="s">
        <v>285</v>
      </c>
      <c r="F129" s="461">
        <v>41.364223461434314</v>
      </c>
      <c r="G129" s="461">
        <v>5.3850312045570252</v>
      </c>
      <c r="H129" s="461">
        <v>233.76925779687036</v>
      </c>
      <c r="I129" s="461">
        <v>797.14786717372715</v>
      </c>
      <c r="J129" s="461"/>
      <c r="K129" s="461"/>
      <c r="L129" s="461">
        <v>106.95805220843278</v>
      </c>
      <c r="M129" s="461">
        <v>3.9102800738759687</v>
      </c>
      <c r="N129" s="462">
        <v>2686811.4330399819</v>
      </c>
      <c r="O129" s="463">
        <v>3008800.2410122091</v>
      </c>
    </row>
    <row r="130" spans="2:15" x14ac:dyDescent="0.25">
      <c r="B130" s="464" t="s">
        <v>244</v>
      </c>
      <c r="C130" s="465" t="s">
        <v>284</v>
      </c>
      <c r="D130" s="461" t="s">
        <v>296</v>
      </c>
      <c r="E130" s="461" t="s">
        <v>285</v>
      </c>
      <c r="F130" s="461"/>
      <c r="G130" s="461">
        <v>16.568882236580748</v>
      </c>
      <c r="H130" s="461">
        <v>289.17428774705348</v>
      </c>
      <c r="I130" s="461">
        <v>518.58933501683146</v>
      </c>
      <c r="J130" s="461"/>
      <c r="K130" s="461">
        <v>30.138878234940854</v>
      </c>
      <c r="L130" s="461">
        <v>170.19263830281466</v>
      </c>
      <c r="M130" s="461">
        <v>5.6114181915531898</v>
      </c>
      <c r="N130" s="462">
        <v>927327.76696002332</v>
      </c>
      <c r="O130" s="463">
        <v>605338.95898779249</v>
      </c>
    </row>
    <row r="131" spans="2:15" x14ac:dyDescent="0.25">
      <c r="B131" s="464" t="s">
        <v>242</v>
      </c>
      <c r="C131" s="465" t="s">
        <v>280</v>
      </c>
      <c r="D131" s="461" t="s">
        <v>296</v>
      </c>
      <c r="E131" s="461" t="s">
        <v>286</v>
      </c>
      <c r="F131" s="461"/>
      <c r="G131" s="461">
        <v>3.066587915082776</v>
      </c>
      <c r="H131" s="461">
        <v>3215.4553518186735</v>
      </c>
      <c r="I131" s="461"/>
      <c r="J131" s="461"/>
      <c r="K131" s="461"/>
      <c r="L131" s="461">
        <v>1419.0149234597748</v>
      </c>
      <c r="M131" s="461">
        <v>46.207826845214974</v>
      </c>
      <c r="N131" s="462">
        <v>152273.38496190973</v>
      </c>
      <c r="O131" s="463">
        <v>84596.324978838733</v>
      </c>
    </row>
    <row r="132" spans="2:15" x14ac:dyDescent="0.25">
      <c r="B132" s="464" t="s">
        <v>241</v>
      </c>
      <c r="C132" s="465" t="s">
        <v>241</v>
      </c>
      <c r="D132" s="461" t="s">
        <v>296</v>
      </c>
      <c r="E132" s="461" t="s">
        <v>286</v>
      </c>
      <c r="F132" s="461">
        <v>481.45961646782405</v>
      </c>
      <c r="G132" s="461">
        <v>2.5444034978996779</v>
      </c>
      <c r="H132" s="461">
        <v>2522.6778201893803</v>
      </c>
      <c r="I132" s="461">
        <v>47.135173226903682</v>
      </c>
      <c r="J132" s="461"/>
      <c r="K132" s="461"/>
      <c r="L132" s="461">
        <v>1092.0231255710753</v>
      </c>
      <c r="M132" s="461">
        <v>36.310305273112057</v>
      </c>
      <c r="N132" s="462">
        <v>188380.81503809019</v>
      </c>
      <c r="O132" s="463">
        <v>256057.87502116157</v>
      </c>
    </row>
    <row r="133" spans="2:15" x14ac:dyDescent="0.25">
      <c r="B133" s="464" t="s">
        <v>243</v>
      </c>
      <c r="C133" s="465" t="s">
        <v>283</v>
      </c>
      <c r="D133" s="461" t="s">
        <v>296</v>
      </c>
      <c r="E133" s="461" t="s">
        <v>286</v>
      </c>
      <c r="F133" s="461">
        <v>44.003563306216272</v>
      </c>
      <c r="G133" s="461">
        <v>1.8226259461577687</v>
      </c>
      <c r="H133" s="461">
        <v>229.96532016999842</v>
      </c>
      <c r="I133" s="461"/>
      <c r="J133" s="461"/>
      <c r="K133" s="461"/>
      <c r="L133" s="461">
        <v>101.96107321344184</v>
      </c>
      <c r="M133" s="461">
        <v>3.6520760900904303</v>
      </c>
      <c r="N133" s="462">
        <v>526343.9064638674</v>
      </c>
      <c r="O133" s="463">
        <v>592036.9838783202</v>
      </c>
    </row>
    <row r="134" spans="2:15" x14ac:dyDescent="0.25">
      <c r="B134" s="464" t="s">
        <v>244</v>
      </c>
      <c r="C134" s="465" t="s">
        <v>284</v>
      </c>
      <c r="D134" s="461" t="s">
        <v>296</v>
      </c>
      <c r="E134" s="461" t="s">
        <v>286</v>
      </c>
      <c r="F134" s="461"/>
      <c r="G134" s="461">
        <v>29.78939208071326</v>
      </c>
      <c r="H134" s="461">
        <v>353.32525850886987</v>
      </c>
      <c r="I134" s="461"/>
      <c r="J134" s="461"/>
      <c r="K134" s="461">
        <v>30.13887823494089</v>
      </c>
      <c r="L134" s="461">
        <v>160.079902790435</v>
      </c>
      <c r="M134" s="461">
        <v>9.6551609293030651</v>
      </c>
      <c r="N134" s="462">
        <v>164232.69353613208</v>
      </c>
      <c r="O134" s="463">
        <v>98539.616121679268</v>
      </c>
    </row>
    <row r="135" spans="2:15" x14ac:dyDescent="0.25">
      <c r="B135" s="464" t="s">
        <v>242</v>
      </c>
      <c r="C135" s="465" t="s">
        <v>280</v>
      </c>
      <c r="D135" s="461" t="s">
        <v>296</v>
      </c>
      <c r="E135" s="461" t="s">
        <v>287</v>
      </c>
      <c r="F135" s="461"/>
      <c r="G135" s="461">
        <v>5.4179652301622143</v>
      </c>
      <c r="H135" s="461"/>
      <c r="I135" s="461"/>
      <c r="J135" s="461"/>
      <c r="K135" s="461"/>
      <c r="L135" s="461"/>
      <c r="M135" s="461"/>
      <c r="N135" s="462">
        <v>1296.7222585728125</v>
      </c>
      <c r="O135" s="463">
        <v>720.4012547626744</v>
      </c>
    </row>
    <row r="136" spans="2:15" x14ac:dyDescent="0.25">
      <c r="B136" s="464" t="s">
        <v>241</v>
      </c>
      <c r="C136" s="465" t="s">
        <v>241</v>
      </c>
      <c r="D136" s="461" t="s">
        <v>296</v>
      </c>
      <c r="E136" s="461" t="s">
        <v>287</v>
      </c>
      <c r="F136" s="461"/>
      <c r="G136" s="461">
        <v>4.4953838157780144</v>
      </c>
      <c r="H136" s="461"/>
      <c r="I136" s="461"/>
      <c r="J136" s="461"/>
      <c r="K136" s="461"/>
      <c r="L136" s="461"/>
      <c r="M136" s="461"/>
      <c r="N136" s="462">
        <v>28134.477741427196</v>
      </c>
      <c r="O136" s="463">
        <v>28710.798745237353</v>
      </c>
    </row>
    <row r="137" spans="2:15" x14ac:dyDescent="0.25">
      <c r="B137" s="464" t="s">
        <v>243</v>
      </c>
      <c r="C137" s="465" t="s">
        <v>283</v>
      </c>
      <c r="D137" s="461" t="s">
        <v>296</v>
      </c>
      <c r="E137" s="461" t="s">
        <v>287</v>
      </c>
      <c r="F137" s="461"/>
      <c r="G137" s="461"/>
      <c r="H137" s="461"/>
      <c r="I137" s="461"/>
      <c r="J137" s="461"/>
      <c r="K137" s="461"/>
      <c r="L137" s="461">
        <v>0</v>
      </c>
      <c r="M137" s="461">
        <v>0</v>
      </c>
      <c r="N137" s="462" t="s">
        <v>295</v>
      </c>
      <c r="O137" s="463" t="s">
        <v>295</v>
      </c>
    </row>
    <row r="138" spans="2:15" x14ac:dyDescent="0.25">
      <c r="B138" s="464" t="s">
        <v>244</v>
      </c>
      <c r="C138" s="465" t="s">
        <v>284</v>
      </c>
      <c r="D138" s="461" t="s">
        <v>296</v>
      </c>
      <c r="E138" s="461" t="s">
        <v>287</v>
      </c>
      <c r="F138" s="461"/>
      <c r="G138" s="461"/>
      <c r="H138" s="461"/>
      <c r="I138" s="461"/>
      <c r="J138" s="461"/>
      <c r="K138" s="461"/>
      <c r="L138" s="461"/>
      <c r="M138" s="461"/>
      <c r="N138" s="462" t="s">
        <v>295</v>
      </c>
      <c r="O138" s="463" t="s">
        <v>295</v>
      </c>
    </row>
    <row r="139" spans="2:15" x14ac:dyDescent="0.25">
      <c r="B139" s="464" t="s">
        <v>242</v>
      </c>
      <c r="C139" s="465" t="s">
        <v>280</v>
      </c>
      <c r="D139" s="461" t="s">
        <v>296</v>
      </c>
      <c r="E139" s="461" t="s">
        <v>288</v>
      </c>
      <c r="F139" s="461"/>
      <c r="G139" s="461"/>
      <c r="H139" s="461">
        <v>1594.2957343474561</v>
      </c>
      <c r="I139" s="461"/>
      <c r="J139" s="461">
        <v>1726.3453757872858</v>
      </c>
      <c r="K139" s="461"/>
      <c r="L139" s="461">
        <v>2107.3261462506021</v>
      </c>
      <c r="M139" s="461">
        <v>62.190818840664825</v>
      </c>
      <c r="N139" s="462" t="s">
        <v>295</v>
      </c>
      <c r="O139" s="463" t="s">
        <v>295</v>
      </c>
    </row>
    <row r="140" spans="2:15" x14ac:dyDescent="0.25">
      <c r="B140" s="464" t="s">
        <v>241</v>
      </c>
      <c r="C140" s="465" t="s">
        <v>241</v>
      </c>
      <c r="D140" s="461" t="s">
        <v>296</v>
      </c>
      <c r="E140" s="461" t="s">
        <v>288</v>
      </c>
      <c r="F140" s="461">
        <v>192.70509923383872</v>
      </c>
      <c r="G140" s="461"/>
      <c r="H140" s="461">
        <v>1082.8145315151435</v>
      </c>
      <c r="I140" s="461"/>
      <c r="J140" s="461">
        <v>842.31326831468334</v>
      </c>
      <c r="K140" s="461"/>
      <c r="L140" s="461">
        <v>1075.4664950860072</v>
      </c>
      <c r="M140" s="461">
        <v>31.968868007684573</v>
      </c>
      <c r="N140" s="462" t="s">
        <v>295</v>
      </c>
      <c r="O140" s="463" t="s">
        <v>295</v>
      </c>
    </row>
    <row r="141" spans="2:15" x14ac:dyDescent="0.25">
      <c r="B141" s="464" t="s">
        <v>243</v>
      </c>
      <c r="C141" s="465" t="s">
        <v>283</v>
      </c>
      <c r="D141" s="461" t="s">
        <v>296</v>
      </c>
      <c r="E141" s="461" t="s">
        <v>288</v>
      </c>
      <c r="F141" s="461">
        <v>43.916167947117572</v>
      </c>
      <c r="G141" s="461">
        <v>21.250161599521224</v>
      </c>
      <c r="H141" s="461">
        <v>112.25606143636703</v>
      </c>
      <c r="I141" s="461">
        <v>1833.4400944995712</v>
      </c>
      <c r="J141" s="461">
        <v>86.412666393777201</v>
      </c>
      <c r="K141" s="461"/>
      <c r="L141" s="461">
        <v>96.617184984291384</v>
      </c>
      <c r="M141" s="461">
        <v>3.3866044215231534</v>
      </c>
      <c r="N141" s="462">
        <v>7456730.853707755</v>
      </c>
      <c r="O141" s="463">
        <v>8121686.135805171</v>
      </c>
    </row>
    <row r="142" spans="2:15" x14ac:dyDescent="0.25">
      <c r="B142" s="464" t="s">
        <v>244</v>
      </c>
      <c r="C142" s="465" t="s">
        <v>284</v>
      </c>
      <c r="D142" s="461" t="s">
        <v>296</v>
      </c>
      <c r="E142" s="461" t="s">
        <v>288</v>
      </c>
      <c r="F142" s="461"/>
      <c r="G142" s="461">
        <v>18.658080378619385</v>
      </c>
      <c r="H142" s="461">
        <v>167.70694634132298</v>
      </c>
      <c r="I142" s="461">
        <v>518.58933501683146</v>
      </c>
      <c r="J142" s="461"/>
      <c r="K142" s="461">
        <v>30.138878234940865</v>
      </c>
      <c r="L142" s="461">
        <v>151.31594731339632</v>
      </c>
      <c r="M142" s="461">
        <v>5.3966969013570569</v>
      </c>
      <c r="N142" s="462">
        <v>1994865.8462922447</v>
      </c>
      <c r="O142" s="463">
        <v>1329910.5641948311</v>
      </c>
    </row>
    <row r="143" spans="2:15" x14ac:dyDescent="0.25">
      <c r="B143" s="464" t="s">
        <v>242</v>
      </c>
      <c r="C143" s="465" t="s">
        <v>280</v>
      </c>
      <c r="D143" s="461" t="s">
        <v>296</v>
      </c>
      <c r="E143" s="461" t="s">
        <v>289</v>
      </c>
      <c r="F143" s="461"/>
      <c r="G143" s="461">
        <v>3.2625360246727251</v>
      </c>
      <c r="H143" s="461">
        <v>887.14586137764149</v>
      </c>
      <c r="I143" s="461">
        <v>79.802887277038224</v>
      </c>
      <c r="J143" s="461">
        <v>431.58634394682082</v>
      </c>
      <c r="K143" s="461">
        <v>254.85365661368567</v>
      </c>
      <c r="L143" s="461">
        <v>1247.6802258238208</v>
      </c>
      <c r="M143" s="461">
        <v>84.857116912199629</v>
      </c>
      <c r="N143" s="462">
        <v>124601.59796776593</v>
      </c>
      <c r="O143" s="463">
        <v>69223.109982092166</v>
      </c>
    </row>
    <row r="144" spans="2:15" x14ac:dyDescent="0.25">
      <c r="B144" s="464" t="s">
        <v>241</v>
      </c>
      <c r="C144" s="465" t="s">
        <v>241</v>
      </c>
      <c r="D144" s="461" t="s">
        <v>296</v>
      </c>
      <c r="E144" s="461" t="s">
        <v>289</v>
      </c>
      <c r="F144" s="461">
        <v>1090.4510345634355</v>
      </c>
      <c r="G144" s="461">
        <v>2.7069851910562024</v>
      </c>
      <c r="H144" s="461">
        <v>1440.1225833417411</v>
      </c>
      <c r="I144" s="461">
        <v>141.40551968071102</v>
      </c>
      <c r="J144" s="461">
        <v>280.77108943822805</v>
      </c>
      <c r="K144" s="461">
        <v>198.95589325752383</v>
      </c>
      <c r="L144" s="461">
        <v>942.32540674647601</v>
      </c>
      <c r="M144" s="461">
        <v>41.942065688877527</v>
      </c>
      <c r="N144" s="462">
        <v>624220.7020322344</v>
      </c>
      <c r="O144" s="463">
        <v>679599.1900179087</v>
      </c>
    </row>
    <row r="145" spans="2:15" x14ac:dyDescent="0.25">
      <c r="B145" s="464" t="s">
        <v>243</v>
      </c>
      <c r="C145" s="465" t="s">
        <v>283</v>
      </c>
      <c r="D145" s="461" t="s">
        <v>296</v>
      </c>
      <c r="E145" s="461" t="s">
        <v>289</v>
      </c>
      <c r="F145" s="461">
        <v>62.103142175565601</v>
      </c>
      <c r="G145" s="461">
        <v>67.602853275669759</v>
      </c>
      <c r="H145" s="461">
        <v>133.85604292601863</v>
      </c>
      <c r="I145" s="461">
        <v>1913.1548812169447</v>
      </c>
      <c r="J145" s="461">
        <v>115.21688852503615</v>
      </c>
      <c r="K145" s="461"/>
      <c r="L145" s="461">
        <v>95.893192306566235</v>
      </c>
      <c r="M145" s="461">
        <v>4.874536874342275</v>
      </c>
      <c r="N145" s="462">
        <v>1495776.2267401882</v>
      </c>
      <c r="O145" s="463">
        <v>1642229.9265789175</v>
      </c>
    </row>
    <row r="146" spans="2:15" x14ac:dyDescent="0.25">
      <c r="B146" s="464" t="s">
        <v>244</v>
      </c>
      <c r="C146" s="465" t="s">
        <v>284</v>
      </c>
      <c r="D146" s="461" t="s">
        <v>296</v>
      </c>
      <c r="E146" s="461" t="s">
        <v>289</v>
      </c>
      <c r="F146" s="461"/>
      <c r="G146" s="461">
        <v>27.051985971993521</v>
      </c>
      <c r="H146" s="461">
        <v>169.16813671135728</v>
      </c>
      <c r="I146" s="461">
        <v>518.58933501683248</v>
      </c>
      <c r="J146" s="461">
        <v>51.039205954159542</v>
      </c>
      <c r="K146" s="461">
        <v>45.20831735241137</v>
      </c>
      <c r="L146" s="461">
        <v>135.39546491335273</v>
      </c>
      <c r="M146" s="461">
        <v>8.9559996430986093</v>
      </c>
      <c r="N146" s="462">
        <v>385404.47325981501</v>
      </c>
      <c r="O146" s="463">
        <v>238950.77342108526</v>
      </c>
    </row>
    <row r="147" spans="2:15" x14ac:dyDescent="0.25">
      <c r="B147" s="464" t="s">
        <v>242</v>
      </c>
      <c r="C147" s="465" t="s">
        <v>280</v>
      </c>
      <c r="D147" s="461" t="s">
        <v>296</v>
      </c>
      <c r="E147" s="461" t="s">
        <v>290</v>
      </c>
      <c r="F147" s="461"/>
      <c r="G147" s="461">
        <v>6.7014253479764152</v>
      </c>
      <c r="H147" s="461">
        <v>1100.7017749934844</v>
      </c>
      <c r="I147" s="461">
        <v>39.901443638519083</v>
      </c>
      <c r="J147" s="461">
        <v>0</v>
      </c>
      <c r="K147" s="461">
        <v>254.85365661368627</v>
      </c>
      <c r="L147" s="461">
        <v>1202.6589701441615</v>
      </c>
      <c r="M147" s="461">
        <v>72.258853749555669</v>
      </c>
      <c r="N147" s="462">
        <v>2585.9908599713694</v>
      </c>
      <c r="O147" s="463">
        <v>1436.6615888729859</v>
      </c>
    </row>
    <row r="148" spans="2:15" x14ac:dyDescent="0.25">
      <c r="B148" s="464" t="s">
        <v>241</v>
      </c>
      <c r="C148" s="465" t="s">
        <v>241</v>
      </c>
      <c r="D148" s="461" t="s">
        <v>296</v>
      </c>
      <c r="E148" s="461" t="s">
        <v>290</v>
      </c>
      <c r="F148" s="461">
        <v>1752.7070081776139</v>
      </c>
      <c r="G148" s="461">
        <v>5.5602939059532872</v>
      </c>
      <c r="H148" s="461">
        <v>1806.6615253316393</v>
      </c>
      <c r="I148" s="461">
        <v>94.270346453807477</v>
      </c>
      <c r="J148" s="461">
        <v>0</v>
      </c>
      <c r="K148" s="461">
        <v>265.27452434336595</v>
      </c>
      <c r="L148" s="461">
        <v>946.44421982607832</v>
      </c>
      <c r="M148" s="461">
        <v>54.262158154515575</v>
      </c>
      <c r="N148" s="462">
        <v>331144.80914002884</v>
      </c>
      <c r="O148" s="463">
        <v>332294.13841112715</v>
      </c>
    </row>
    <row r="149" spans="2:15" x14ac:dyDescent="0.25">
      <c r="B149" s="464" t="s">
        <v>243</v>
      </c>
      <c r="C149" s="465" t="s">
        <v>283</v>
      </c>
      <c r="D149" s="461" t="s">
        <v>296</v>
      </c>
      <c r="E149" s="461" t="s">
        <v>290</v>
      </c>
      <c r="F149" s="461"/>
      <c r="G149" s="461">
        <v>61.26508578107584</v>
      </c>
      <c r="H149" s="461"/>
      <c r="I149" s="461">
        <v>1992.8696679343211</v>
      </c>
      <c r="J149" s="461"/>
      <c r="K149" s="461"/>
      <c r="L149" s="461"/>
      <c r="M149" s="461"/>
      <c r="N149" s="462">
        <v>36583.166067994018</v>
      </c>
      <c r="O149" s="463">
        <v>39660.705503885285</v>
      </c>
    </row>
    <row r="150" spans="2:15" x14ac:dyDescent="0.25">
      <c r="B150" s="464" t="s">
        <v>244</v>
      </c>
      <c r="C150" s="465" t="s">
        <v>284</v>
      </c>
      <c r="D150" s="461" t="s">
        <v>296</v>
      </c>
      <c r="E150" s="461" t="s">
        <v>290</v>
      </c>
      <c r="F150" s="461"/>
      <c r="G150" s="461">
        <v>34.397324913892078</v>
      </c>
      <c r="H150" s="461">
        <v>171.00640846720648</v>
      </c>
      <c r="I150" s="461">
        <v>518.58933501683202</v>
      </c>
      <c r="J150" s="461">
        <v>51.03920595415947</v>
      </c>
      <c r="K150" s="461">
        <v>45.20831735241137</v>
      </c>
      <c r="L150" s="461">
        <v>141.18583549165365</v>
      </c>
      <c r="M150" s="461">
        <v>7.9208212702162744</v>
      </c>
      <c r="N150" s="462">
        <v>7729.6339320059742</v>
      </c>
      <c r="O150" s="463">
        <v>4652.094496114707</v>
      </c>
    </row>
    <row r="151" spans="2:15" x14ac:dyDescent="0.25">
      <c r="B151" s="464" t="s">
        <v>242</v>
      </c>
      <c r="C151" s="465" t="s">
        <v>280</v>
      </c>
      <c r="D151" s="461" t="s">
        <v>296</v>
      </c>
      <c r="E151" s="461" t="s">
        <v>291</v>
      </c>
      <c r="F151" s="461"/>
      <c r="G151" s="461"/>
      <c r="H151" s="461">
        <v>3144.828050787075</v>
      </c>
      <c r="I151" s="461"/>
      <c r="J151" s="461">
        <v>431.58634394682099</v>
      </c>
      <c r="K151" s="461"/>
      <c r="L151" s="461">
        <v>1516.0816055666598</v>
      </c>
      <c r="M151" s="461">
        <v>52.464864160156104</v>
      </c>
      <c r="N151" s="462" t="s">
        <v>295</v>
      </c>
      <c r="O151" s="463" t="s">
        <v>295</v>
      </c>
    </row>
    <row r="152" spans="2:15" x14ac:dyDescent="0.25">
      <c r="B152" s="464" t="s">
        <v>241</v>
      </c>
      <c r="C152" s="465" t="s">
        <v>241</v>
      </c>
      <c r="D152" s="461" t="s">
        <v>296</v>
      </c>
      <c r="E152" s="461" t="s">
        <v>291</v>
      </c>
      <c r="F152" s="461">
        <v>420.96320666340353</v>
      </c>
      <c r="G152" s="461">
        <v>5.3326795355341412</v>
      </c>
      <c r="H152" s="461">
        <v>2046.1460802424128</v>
      </c>
      <c r="I152" s="461">
        <v>94.270346453807335</v>
      </c>
      <c r="J152" s="461">
        <v>280.77108943822839</v>
      </c>
      <c r="K152" s="461"/>
      <c r="L152" s="461">
        <v>985.91228398212172</v>
      </c>
      <c r="M152" s="461">
        <v>31.255674104846079</v>
      </c>
      <c r="N152" s="462">
        <v>1566.9</v>
      </c>
      <c r="O152" s="463">
        <v>1566.9</v>
      </c>
    </row>
    <row r="153" spans="2:15" x14ac:dyDescent="0.25">
      <c r="B153" s="464" t="s">
        <v>243</v>
      </c>
      <c r="C153" s="465" t="s">
        <v>283</v>
      </c>
      <c r="D153" s="461" t="s">
        <v>296</v>
      </c>
      <c r="E153" s="461" t="s">
        <v>291</v>
      </c>
      <c r="F153" s="461">
        <v>60.08430938038471</v>
      </c>
      <c r="G153" s="461">
        <v>18.2676827785358</v>
      </c>
      <c r="H153" s="461">
        <v>149.15159632078436</v>
      </c>
      <c r="I153" s="461"/>
      <c r="J153" s="461">
        <v>86.412666393777272</v>
      </c>
      <c r="K153" s="461"/>
      <c r="L153" s="461">
        <v>92.498530608978328</v>
      </c>
      <c r="M153" s="461">
        <v>3.6616764995013336</v>
      </c>
      <c r="N153" s="462">
        <v>148600.60889128028</v>
      </c>
      <c r="O153" s="463">
        <v>163774.4147362579</v>
      </c>
    </row>
    <row r="154" spans="2:15" x14ac:dyDescent="0.25">
      <c r="B154" s="464" t="s">
        <v>244</v>
      </c>
      <c r="C154" s="465" t="s">
        <v>284</v>
      </c>
      <c r="D154" s="461" t="s">
        <v>296</v>
      </c>
      <c r="E154" s="461" t="s">
        <v>291</v>
      </c>
      <c r="F154" s="461"/>
      <c r="G154" s="461">
        <v>25.472545992504703</v>
      </c>
      <c r="H154" s="461">
        <v>301.80651417186402</v>
      </c>
      <c r="I154" s="461"/>
      <c r="J154" s="461">
        <v>25.519602977079714</v>
      </c>
      <c r="K154" s="461">
        <v>30.138878234940904</v>
      </c>
      <c r="L154" s="461">
        <v>162.11445209640223</v>
      </c>
      <c r="M154" s="461">
        <v>5.5344187415993309</v>
      </c>
      <c r="N154" s="462">
        <v>40290.191108719686</v>
      </c>
      <c r="O154" s="463">
        <v>25116.385263742184</v>
      </c>
    </row>
    <row r="155" spans="2:15" x14ac:dyDescent="0.25">
      <c r="B155" s="464" t="s">
        <v>242</v>
      </c>
      <c r="C155" s="465" t="s">
        <v>280</v>
      </c>
      <c r="D155" s="461" t="s">
        <v>296</v>
      </c>
      <c r="E155" s="461" t="s">
        <v>292</v>
      </c>
      <c r="F155" s="461"/>
      <c r="G155" s="461">
        <v>3.3899022959061953</v>
      </c>
      <c r="H155" s="461">
        <v>3144.8280507870754</v>
      </c>
      <c r="I155" s="461"/>
      <c r="J155" s="461">
        <v>431.58634394682144</v>
      </c>
      <c r="K155" s="461"/>
      <c r="L155" s="461">
        <v>1516.0816055666598</v>
      </c>
      <c r="M155" s="461">
        <v>52.469242573085715</v>
      </c>
      <c r="N155" s="462">
        <v>1399.0736885432937</v>
      </c>
      <c r="O155" s="463">
        <v>777.26316030183023</v>
      </c>
    </row>
    <row r="156" spans="2:15" x14ac:dyDescent="0.25">
      <c r="B156" s="464" t="s">
        <v>241</v>
      </c>
      <c r="C156" s="465" t="s">
        <v>241</v>
      </c>
      <c r="D156" s="461" t="s">
        <v>296</v>
      </c>
      <c r="E156" s="461" t="s">
        <v>292</v>
      </c>
      <c r="F156" s="461">
        <v>420.96320666340364</v>
      </c>
      <c r="G156" s="461">
        <v>2.8126632916079464</v>
      </c>
      <c r="H156" s="461">
        <v>2046.1460802424122</v>
      </c>
      <c r="I156" s="461"/>
      <c r="J156" s="461">
        <v>280.77108943822805</v>
      </c>
      <c r="K156" s="461"/>
      <c r="L156" s="461">
        <v>985.91228398212093</v>
      </c>
      <c r="M156" s="461">
        <v>31.369658625281598</v>
      </c>
      <c r="N156" s="462">
        <v>30369.826311456705</v>
      </c>
      <c r="O156" s="463">
        <v>30991.636839698182</v>
      </c>
    </row>
    <row r="157" spans="2:15" x14ac:dyDescent="0.25">
      <c r="B157" s="464" t="s">
        <v>244</v>
      </c>
      <c r="C157" s="465" t="s">
        <v>284</v>
      </c>
      <c r="D157" s="461" t="s">
        <v>296</v>
      </c>
      <c r="E157" s="461" t="s">
        <v>292</v>
      </c>
      <c r="F157" s="461"/>
      <c r="G157" s="461">
        <v>18.267682778535782</v>
      </c>
      <c r="H157" s="461">
        <v>301.80651417186414</v>
      </c>
      <c r="I157" s="461"/>
      <c r="J157" s="461">
        <v>25.519602977079728</v>
      </c>
      <c r="K157" s="461">
        <v>30.138878234940904</v>
      </c>
      <c r="L157" s="461">
        <v>162.11445209640229</v>
      </c>
      <c r="M157" s="461">
        <v>5.5340269073348409</v>
      </c>
      <c r="N157" s="462">
        <v>128619.02546145367</v>
      </c>
      <c r="O157" s="463">
        <v>142395.89248524487</v>
      </c>
    </row>
    <row r="158" spans="2:15" x14ac:dyDescent="0.25">
      <c r="B158" s="464" t="s">
        <v>241</v>
      </c>
      <c r="C158" s="465" t="s">
        <v>241</v>
      </c>
      <c r="D158" s="461" t="s">
        <v>296</v>
      </c>
      <c r="E158" s="461" t="s">
        <v>292</v>
      </c>
      <c r="F158" s="461">
        <v>420.96320666340364</v>
      </c>
      <c r="G158" s="461">
        <v>23.522810774527816</v>
      </c>
      <c r="H158" s="461">
        <v>2046.1460802424122</v>
      </c>
      <c r="I158" s="461"/>
      <c r="J158" s="461">
        <v>280.77108943822805</v>
      </c>
      <c r="K158" s="461"/>
      <c r="L158" s="461">
        <v>985.91228398212093</v>
      </c>
      <c r="M158" s="461">
        <v>31.369658625281598</v>
      </c>
      <c r="N158" s="462">
        <v>36580.974538546339</v>
      </c>
      <c r="O158" s="463">
        <v>22804.107514755113</v>
      </c>
    </row>
    <row r="159" spans="2:15" ht="15.75" thickBot="1" x14ac:dyDescent="0.3">
      <c r="B159" s="466" t="s">
        <v>244</v>
      </c>
      <c r="C159" s="467" t="s">
        <v>284</v>
      </c>
      <c r="D159" s="468" t="s">
        <v>296</v>
      </c>
      <c r="E159" s="468" t="s">
        <v>292</v>
      </c>
      <c r="F159" s="468"/>
      <c r="G159" s="468">
        <v>2.8126632916079446</v>
      </c>
      <c r="H159" s="468">
        <v>301.80651417186414</v>
      </c>
      <c r="I159" s="468"/>
      <c r="J159" s="468">
        <v>25.519602977079728</v>
      </c>
      <c r="K159" s="468">
        <v>30.138878234940904</v>
      </c>
      <c r="L159" s="468">
        <v>162.11445209640229</v>
      </c>
      <c r="M159" s="468">
        <v>5.5340269073348409</v>
      </c>
      <c r="N159" s="471">
        <v>37897.089736762937</v>
      </c>
      <c r="O159" s="469">
        <v>38579.360964868298</v>
      </c>
    </row>
  </sheetData>
  <autoFilter ref="B13:O159" xr:uid="{00000000-0009-0000-0000-00001C000000}"/>
  <mergeCells count="4">
    <mergeCell ref="C13:C14"/>
    <mergeCell ref="D13:D14"/>
    <mergeCell ref="N13:N14"/>
    <mergeCell ref="O13:O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007D8-70EA-4F59-A4DD-A2E05CD22AF3}">
  <sheetPr codeName="Sheet6">
    <tabColor theme="8" tint="-0.249977111117893"/>
  </sheetPr>
  <dimension ref="B1:N38"/>
  <sheetViews>
    <sheetView tabSelected="1" workbookViewId="0">
      <selection activeCell="I45" sqref="I45"/>
    </sheetView>
  </sheetViews>
  <sheetFormatPr defaultColWidth="9.140625" defaultRowHeight="15" x14ac:dyDescent="0.25"/>
  <cols>
    <col min="1" max="1" width="0.85546875" style="184" customWidth="1"/>
    <col min="2" max="2" width="5.28515625" style="183" customWidth="1"/>
    <col min="3" max="3" width="3.28515625" style="183" customWidth="1"/>
    <col min="4" max="4" width="38.140625" style="184" customWidth="1"/>
    <col min="5" max="9" width="12.42578125" style="185" customWidth="1"/>
    <col min="10" max="10" width="25.5703125" style="185" customWidth="1"/>
    <col min="11" max="11" width="0.85546875" style="186" customWidth="1"/>
    <col min="12" max="12" width="12.140625" style="184" bestFit="1" customWidth="1"/>
    <col min="13" max="13" width="12" style="184" bestFit="1" customWidth="1"/>
    <col min="14" max="14" width="10.7109375" style="184" bestFit="1" customWidth="1"/>
    <col min="15" max="16384" width="9.140625" style="184"/>
  </cols>
  <sheetData>
    <row r="1" spans="2:14" ht="3" customHeight="1" x14ac:dyDescent="0.25"/>
    <row r="2" spans="2:14" ht="15.95" customHeight="1" x14ac:dyDescent="0.25">
      <c r="B2" s="187" t="s">
        <v>308</v>
      </c>
      <c r="C2" s="188"/>
      <c r="D2" s="189"/>
      <c r="E2" s="189"/>
      <c r="F2" s="189"/>
      <c r="G2" s="189"/>
      <c r="H2" s="189"/>
      <c r="I2" s="189"/>
      <c r="J2" s="394"/>
    </row>
    <row r="3" spans="2:14" ht="15.95" customHeight="1" x14ac:dyDescent="0.25">
      <c r="B3" s="190"/>
      <c r="C3" s="191"/>
      <c r="D3" s="192"/>
      <c r="E3" s="192"/>
      <c r="F3" s="192"/>
      <c r="G3" s="192"/>
      <c r="H3" s="192"/>
      <c r="I3" s="192"/>
      <c r="J3" s="395"/>
    </row>
    <row r="4" spans="2:14" ht="15.95" customHeight="1" x14ac:dyDescent="0.25">
      <c r="B4" s="190"/>
      <c r="C4" s="191"/>
      <c r="D4" s="192"/>
      <c r="E4" s="192"/>
      <c r="F4" s="192"/>
      <c r="G4" s="192"/>
      <c r="H4" s="192"/>
      <c r="I4" s="192"/>
      <c r="J4" s="395"/>
    </row>
    <row r="5" spans="2:14" ht="15.95" customHeight="1" x14ac:dyDescent="0.25">
      <c r="B5" s="190"/>
      <c r="C5" s="191"/>
      <c r="D5" s="192"/>
      <c r="E5" s="192"/>
      <c r="F5" s="192"/>
      <c r="G5" s="192"/>
      <c r="H5" s="192"/>
      <c r="I5" s="192"/>
      <c r="J5" s="395"/>
    </row>
    <row r="6" spans="2:14" ht="15.95" customHeight="1" x14ac:dyDescent="0.25">
      <c r="B6" s="195" t="s">
        <v>138</v>
      </c>
      <c r="C6" s="196"/>
      <c r="D6" s="192"/>
      <c r="E6" s="192"/>
      <c r="F6" s="192"/>
      <c r="G6" s="192"/>
      <c r="H6" s="192"/>
      <c r="I6" s="192"/>
      <c r="J6" s="395"/>
      <c r="K6" s="197"/>
    </row>
    <row r="7" spans="2:14" ht="15.95" customHeight="1" x14ac:dyDescent="0.25">
      <c r="B7" s="195" t="s">
        <v>139</v>
      </c>
      <c r="C7" s="196"/>
      <c r="D7" s="192"/>
      <c r="E7" s="192"/>
      <c r="F7" s="192"/>
      <c r="G7" s="192"/>
      <c r="H7" s="192"/>
      <c r="I7" s="192"/>
      <c r="J7" s="395"/>
    </row>
    <row r="8" spans="2:14" ht="15.95" customHeight="1" x14ac:dyDescent="0.25">
      <c r="B8" s="198"/>
      <c r="C8" s="199"/>
      <c r="D8" s="192"/>
      <c r="E8" s="192"/>
      <c r="F8" s="192"/>
      <c r="G8" s="192"/>
      <c r="H8" s="192"/>
      <c r="I8" s="192"/>
      <c r="J8" s="395"/>
    </row>
    <row r="9" spans="2:14" ht="15.95" customHeight="1" x14ac:dyDescent="0.25">
      <c r="B9" s="198"/>
      <c r="C9" s="199"/>
      <c r="D9" s="200"/>
      <c r="E9" s="201" t="s">
        <v>195</v>
      </c>
      <c r="F9" s="2">
        <v>23</v>
      </c>
      <c r="G9" s="200"/>
      <c r="H9" s="526" t="s">
        <v>309</v>
      </c>
      <c r="I9" s="527"/>
      <c r="J9" s="395"/>
    </row>
    <row r="10" spans="2:14" ht="15.95" customHeight="1" x14ac:dyDescent="0.25">
      <c r="B10" s="198"/>
      <c r="C10" s="199"/>
      <c r="D10" s="200"/>
      <c r="E10" s="201" t="s">
        <v>141</v>
      </c>
      <c r="F10" s="2">
        <v>5</v>
      </c>
      <c r="G10" s="200"/>
      <c r="H10" s="482">
        <f>'[2]Inputs3b- Soils &amp; Rotations'!H10</f>
        <v>1</v>
      </c>
      <c r="I10" s="483" t="str">
        <f>IF(H10=1,"Single crop","Crop rotation")</f>
        <v>Single crop</v>
      </c>
      <c r="J10" s="395"/>
    </row>
    <row r="11" spans="2:14" ht="15.95" customHeight="1" thickBot="1" x14ac:dyDescent="0.3">
      <c r="B11" s="198"/>
      <c r="C11" s="199"/>
      <c r="D11" s="200"/>
      <c r="E11" s="201"/>
      <c r="F11" s="396"/>
      <c r="G11" s="200"/>
      <c r="H11" s="200"/>
      <c r="I11" s="200"/>
      <c r="J11" s="395"/>
    </row>
    <row r="12" spans="2:14" ht="15.95" customHeight="1" x14ac:dyDescent="0.25">
      <c r="B12" s="202"/>
      <c r="C12" s="203"/>
      <c r="D12" s="204"/>
      <c r="E12" s="204"/>
      <c r="F12" s="204"/>
      <c r="G12" s="204"/>
      <c r="H12" s="204"/>
      <c r="I12" s="204"/>
      <c r="J12" s="404"/>
      <c r="L12" s="484" t="s">
        <v>310</v>
      </c>
      <c r="M12" s="485"/>
      <c r="N12" s="486"/>
    </row>
    <row r="13" spans="2:14" ht="5.0999999999999996" customHeight="1" thickBot="1" x14ac:dyDescent="0.3">
      <c r="L13" s="487"/>
      <c r="M13" s="488"/>
      <c r="N13" s="489"/>
    </row>
    <row r="14" spans="2:14" ht="15.75" thickBot="1" x14ac:dyDescent="0.3">
      <c r="B14" s="205" t="s">
        <v>142</v>
      </c>
      <c r="C14" s="206"/>
      <c r="D14" s="206"/>
      <c r="E14" s="208"/>
      <c r="F14" s="208"/>
      <c r="G14" s="208"/>
      <c r="H14" s="208"/>
      <c r="I14" s="208"/>
      <c r="J14" s="209" t="s">
        <v>144</v>
      </c>
      <c r="K14" s="210"/>
      <c r="L14" s="490" t="s">
        <v>311</v>
      </c>
      <c r="M14" s="491" t="s">
        <v>312</v>
      </c>
      <c r="N14" s="492" t="s">
        <v>143</v>
      </c>
    </row>
    <row r="15" spans="2:14" ht="15.75" thickBot="1" x14ac:dyDescent="0.3">
      <c r="B15" s="211"/>
      <c r="C15" s="212"/>
      <c r="D15" s="493" t="s">
        <v>313</v>
      </c>
      <c r="E15" s="494" t="s">
        <v>6</v>
      </c>
      <c r="F15" s="494" t="s">
        <v>60</v>
      </c>
      <c r="G15" s="494" t="s">
        <v>6</v>
      </c>
      <c r="H15" s="494" t="s">
        <v>6</v>
      </c>
      <c r="I15" s="494" t="s">
        <v>6</v>
      </c>
      <c r="J15" s="213"/>
      <c r="K15" s="27"/>
      <c r="L15" s="495" t="s">
        <v>314</v>
      </c>
      <c r="M15" s="496" t="s">
        <v>315</v>
      </c>
      <c r="N15" s="497" t="s">
        <v>316</v>
      </c>
    </row>
    <row r="16" spans="2:14" x14ac:dyDescent="0.25">
      <c r="B16" s="214"/>
      <c r="C16" s="215"/>
      <c r="D16" s="6" t="s">
        <v>5</v>
      </c>
      <c r="E16" s="216">
        <v>0.2</v>
      </c>
      <c r="F16" s="216">
        <v>0.2</v>
      </c>
      <c r="G16" s="216">
        <v>0.2</v>
      </c>
      <c r="H16" s="216">
        <v>0.2</v>
      </c>
      <c r="I16" s="216">
        <v>0.2</v>
      </c>
      <c r="J16" s="217"/>
      <c r="K16" s="27"/>
      <c r="L16" s="498">
        <v>0.2</v>
      </c>
      <c r="M16" s="499">
        <v>0.2</v>
      </c>
      <c r="N16" s="218">
        <v>0.2</v>
      </c>
    </row>
    <row r="17" spans="2:14" x14ac:dyDescent="0.25">
      <c r="B17" s="500" t="s">
        <v>151</v>
      </c>
      <c r="C17" s="501"/>
      <c r="D17" s="502"/>
      <c r="E17" s="503"/>
      <c r="F17" s="503"/>
      <c r="G17" s="503"/>
      <c r="H17" s="503"/>
      <c r="I17" s="503"/>
      <c r="J17" s="504"/>
      <c r="K17" s="27"/>
      <c r="L17" s="505"/>
      <c r="M17" s="503"/>
      <c r="N17" s="506"/>
    </row>
    <row r="18" spans="2:14" x14ac:dyDescent="0.25">
      <c r="B18" s="214"/>
      <c r="C18" s="215"/>
      <c r="D18" s="6" t="s">
        <v>7</v>
      </c>
      <c r="E18" s="216">
        <v>20</v>
      </c>
      <c r="F18" s="216">
        <v>20</v>
      </c>
      <c r="G18" s="216">
        <v>20</v>
      </c>
      <c r="H18" s="216">
        <v>20</v>
      </c>
      <c r="I18" s="216">
        <v>20</v>
      </c>
      <c r="J18" s="224"/>
      <c r="K18" s="27"/>
      <c r="L18" s="498">
        <v>25</v>
      </c>
      <c r="M18" s="499">
        <v>25</v>
      </c>
      <c r="N18" s="218">
        <v>25</v>
      </c>
    </row>
    <row r="19" spans="2:14" x14ac:dyDescent="0.25">
      <c r="B19" s="214"/>
      <c r="C19" s="215"/>
      <c r="D19" s="6" t="s">
        <v>8</v>
      </c>
      <c r="E19" s="216">
        <v>12.8</v>
      </c>
      <c r="F19" s="216">
        <v>12.8</v>
      </c>
      <c r="G19" s="216">
        <v>12.8</v>
      </c>
      <c r="H19" s="216">
        <v>12.8</v>
      </c>
      <c r="I19" s="216">
        <v>12.8</v>
      </c>
      <c r="J19" s="224"/>
      <c r="K19" s="27"/>
      <c r="L19" s="498">
        <v>12.1</v>
      </c>
      <c r="M19" s="499">
        <v>13.4</v>
      </c>
      <c r="N19" s="218">
        <v>12.75</v>
      </c>
    </row>
    <row r="20" spans="2:14" x14ac:dyDescent="0.25">
      <c r="B20" s="214"/>
      <c r="C20" s="215"/>
      <c r="D20" s="6" t="s">
        <v>9</v>
      </c>
      <c r="E20" s="216">
        <v>47.5</v>
      </c>
      <c r="F20" s="216">
        <v>47.5</v>
      </c>
      <c r="G20" s="216">
        <v>47.5</v>
      </c>
      <c r="H20" s="216">
        <v>47.5</v>
      </c>
      <c r="I20" s="216">
        <v>47.5</v>
      </c>
      <c r="J20" s="224"/>
      <c r="K20" s="27"/>
      <c r="L20" s="498">
        <f>100-L21-L19</f>
        <v>49.5</v>
      </c>
      <c r="M20" s="499">
        <f>100-M21-M19</f>
        <v>45.5</v>
      </c>
      <c r="N20" s="218">
        <v>47.5</v>
      </c>
    </row>
    <row r="21" spans="2:14" x14ac:dyDescent="0.25">
      <c r="B21" s="214"/>
      <c r="C21" s="215"/>
      <c r="D21" s="6" t="s">
        <v>10</v>
      </c>
      <c r="E21" s="216">
        <v>39.700000000000003</v>
      </c>
      <c r="F21" s="216">
        <v>39.700000000000003</v>
      </c>
      <c r="G21" s="216">
        <v>39.700000000000003</v>
      </c>
      <c r="H21" s="216">
        <v>39.700000000000003</v>
      </c>
      <c r="I21" s="216">
        <v>39.700000000000003</v>
      </c>
      <c r="J21" s="224"/>
      <c r="K21" s="27"/>
      <c r="L21" s="498">
        <v>38.4</v>
      </c>
      <c r="M21" s="499">
        <v>41.1</v>
      </c>
      <c r="N21" s="218">
        <v>39.75</v>
      </c>
    </row>
    <row r="22" spans="2:14" x14ac:dyDescent="0.25">
      <c r="B22" s="214"/>
      <c r="C22" s="215"/>
      <c r="D22" s="6" t="s">
        <v>11</v>
      </c>
      <c r="E22" s="216">
        <v>1.61</v>
      </c>
      <c r="F22" s="216">
        <v>1.61</v>
      </c>
      <c r="G22" s="216">
        <v>1.61</v>
      </c>
      <c r="H22" s="216">
        <v>1.61</v>
      </c>
      <c r="I22" s="216">
        <v>1.61</v>
      </c>
      <c r="J22" s="224"/>
      <c r="K22" s="27"/>
      <c r="L22" s="498">
        <v>1.52</v>
      </c>
      <c r="M22" s="499">
        <v>1.69</v>
      </c>
      <c r="N22" s="218">
        <v>1.605</v>
      </c>
    </row>
    <row r="23" spans="2:14" x14ac:dyDescent="0.25">
      <c r="B23" s="214"/>
      <c r="C23" s="215"/>
      <c r="D23" s="6" t="s">
        <v>152</v>
      </c>
      <c r="E23" s="216">
        <v>1.1200000000000001</v>
      </c>
      <c r="F23" s="216">
        <v>1.1200000000000001</v>
      </c>
      <c r="G23" s="216">
        <v>1.1200000000000001</v>
      </c>
      <c r="H23" s="216">
        <v>1.1200000000000001</v>
      </c>
      <c r="I23" s="216">
        <v>1.1200000000000001</v>
      </c>
      <c r="J23" s="224"/>
      <c r="K23" s="27"/>
      <c r="L23" s="498">
        <v>1.1000000000000001</v>
      </c>
      <c r="M23" s="499">
        <v>1.1399999999999999</v>
      </c>
      <c r="N23" s="218">
        <v>1.1200000000000001</v>
      </c>
    </row>
    <row r="24" spans="2:14" x14ac:dyDescent="0.25">
      <c r="B24" s="225"/>
      <c r="C24" s="226"/>
      <c r="D24" s="7" t="s">
        <v>12</v>
      </c>
      <c r="E24" s="227">
        <v>6.15</v>
      </c>
      <c r="F24" s="227">
        <v>6.15</v>
      </c>
      <c r="G24" s="227">
        <v>6.15</v>
      </c>
      <c r="H24" s="227">
        <v>6.15</v>
      </c>
      <c r="I24" s="227">
        <v>6.15</v>
      </c>
      <c r="J24" s="228"/>
      <c r="K24" s="27"/>
      <c r="L24" s="507">
        <v>6.82</v>
      </c>
      <c r="M24" s="508">
        <v>6.97</v>
      </c>
      <c r="N24" s="509">
        <v>6.8949999999999996</v>
      </c>
    </row>
    <row r="25" spans="2:14" x14ac:dyDescent="0.25">
      <c r="B25" s="214"/>
      <c r="C25" s="215"/>
      <c r="D25" s="6" t="s">
        <v>13</v>
      </c>
      <c r="E25" s="216">
        <v>0</v>
      </c>
      <c r="F25" s="216">
        <v>0</v>
      </c>
      <c r="G25" s="216">
        <v>0</v>
      </c>
      <c r="H25" s="216">
        <v>0</v>
      </c>
      <c r="I25" s="216">
        <v>0</v>
      </c>
      <c r="J25" s="224"/>
      <c r="K25" s="27"/>
      <c r="L25" s="498">
        <v>0</v>
      </c>
      <c r="M25" s="499">
        <v>0</v>
      </c>
      <c r="N25" s="218">
        <v>0</v>
      </c>
    </row>
    <row r="26" spans="2:14" x14ac:dyDescent="0.25">
      <c r="B26" s="500" t="s">
        <v>157</v>
      </c>
      <c r="C26" s="501"/>
      <c r="D26" s="510"/>
      <c r="E26" s="511" t="s">
        <v>6</v>
      </c>
      <c r="F26" s="511" t="s">
        <v>60</v>
      </c>
      <c r="G26" s="511" t="s">
        <v>6</v>
      </c>
      <c r="H26" s="511" t="s">
        <v>6</v>
      </c>
      <c r="I26" s="511" t="s">
        <v>6</v>
      </c>
      <c r="J26" s="223"/>
      <c r="K26" s="27"/>
      <c r="L26" s="512" t="s">
        <v>6</v>
      </c>
      <c r="M26" s="222" t="s">
        <v>6</v>
      </c>
      <c r="N26" s="513" t="s">
        <v>6</v>
      </c>
    </row>
    <row r="27" spans="2:14" ht="17.25" x14ac:dyDescent="0.25">
      <c r="B27" s="214"/>
      <c r="C27" s="215"/>
      <c r="D27" s="6" t="s">
        <v>165</v>
      </c>
      <c r="E27" s="11">
        <v>0</v>
      </c>
      <c r="F27" s="11">
        <v>0</v>
      </c>
      <c r="G27" s="11">
        <v>0</v>
      </c>
      <c r="H27" s="11">
        <v>0</v>
      </c>
      <c r="I27" s="11">
        <v>0</v>
      </c>
      <c r="J27" s="224"/>
      <c r="K27" s="27"/>
      <c r="L27" s="12">
        <v>0</v>
      </c>
      <c r="M27" s="13">
        <v>0</v>
      </c>
      <c r="N27" s="514">
        <v>0</v>
      </c>
    </row>
    <row r="28" spans="2:14" s="272" customFormat="1" ht="17.25" x14ac:dyDescent="0.25">
      <c r="B28" s="267"/>
      <c r="C28" s="268"/>
      <c r="D28" s="269" t="s">
        <v>166</v>
      </c>
      <c r="E28" s="283">
        <v>0</v>
      </c>
      <c r="F28" s="283">
        <v>0</v>
      </c>
      <c r="G28" s="283">
        <v>0</v>
      </c>
      <c r="H28" s="283">
        <v>0</v>
      </c>
      <c r="I28" s="283">
        <v>0</v>
      </c>
      <c r="J28" s="270"/>
      <c r="K28" s="271"/>
      <c r="L28" s="515">
        <v>52.195239999999998</v>
      </c>
      <c r="M28" s="516">
        <v>52.195239999999998</v>
      </c>
      <c r="N28" s="517">
        <v>52.195239999999998</v>
      </c>
    </row>
    <row r="29" spans="2:14" ht="17.25" x14ac:dyDescent="0.25">
      <c r="B29" s="214"/>
      <c r="C29" s="215"/>
      <c r="D29" s="6" t="s">
        <v>161</v>
      </c>
      <c r="E29" s="216">
        <v>2.64</v>
      </c>
      <c r="F29" s="216">
        <v>2.64</v>
      </c>
      <c r="G29" s="216">
        <v>2.64</v>
      </c>
      <c r="H29" s="216">
        <v>2.64</v>
      </c>
      <c r="I29" s="216">
        <v>2.64</v>
      </c>
      <c r="J29" s="224"/>
      <c r="K29" s="27"/>
      <c r="L29" s="498">
        <v>1</v>
      </c>
      <c r="M29" s="499">
        <v>1</v>
      </c>
      <c r="N29" s="218">
        <v>1</v>
      </c>
    </row>
    <row r="30" spans="2:14" x14ac:dyDescent="0.25">
      <c r="B30" s="214"/>
      <c r="C30" s="215"/>
      <c r="D30" s="6" t="s">
        <v>317</v>
      </c>
      <c r="E30" s="216">
        <v>7</v>
      </c>
      <c r="F30" s="216">
        <v>7</v>
      </c>
      <c r="G30" s="216">
        <v>7</v>
      </c>
      <c r="H30" s="216">
        <v>7</v>
      </c>
      <c r="I30" s="216">
        <v>7</v>
      </c>
      <c r="J30" s="224"/>
      <c r="K30" s="27"/>
      <c r="L30" s="498">
        <v>0</v>
      </c>
      <c r="M30" s="499">
        <v>0</v>
      </c>
      <c r="N30" s="218">
        <v>0</v>
      </c>
    </row>
    <row r="31" spans="2:14" x14ac:dyDescent="0.25">
      <c r="B31" s="500" t="s">
        <v>168</v>
      </c>
      <c r="C31" s="501"/>
      <c r="D31" s="502"/>
      <c r="E31" s="503"/>
      <c r="F31" s="503"/>
      <c r="G31" s="503"/>
      <c r="H31" s="503"/>
      <c r="I31" s="503"/>
      <c r="J31" s="504"/>
      <c r="K31" s="27"/>
      <c r="L31" s="505"/>
      <c r="M31" s="503"/>
      <c r="N31" s="506"/>
    </row>
    <row r="32" spans="2:14" x14ac:dyDescent="0.25">
      <c r="B32" s="214"/>
      <c r="C32" s="215"/>
      <c r="D32" s="6" t="s">
        <v>14</v>
      </c>
      <c r="E32" s="216" t="s">
        <v>15</v>
      </c>
      <c r="F32" s="216" t="s">
        <v>15</v>
      </c>
      <c r="G32" s="216" t="s">
        <v>15</v>
      </c>
      <c r="H32" s="216" t="s">
        <v>15</v>
      </c>
      <c r="I32" s="216" t="s">
        <v>15</v>
      </c>
      <c r="J32" s="218"/>
      <c r="K32" s="27"/>
      <c r="L32" s="498" t="s">
        <v>16</v>
      </c>
      <c r="M32" s="499" t="s">
        <v>16</v>
      </c>
      <c r="N32" s="218" t="s">
        <v>16</v>
      </c>
    </row>
    <row r="33" spans="2:14" x14ac:dyDescent="0.25">
      <c r="B33" s="214"/>
      <c r="C33" s="215"/>
      <c r="D33" s="6" t="s">
        <v>17</v>
      </c>
      <c r="E33" s="216">
        <v>1</v>
      </c>
      <c r="F33" s="216">
        <v>1</v>
      </c>
      <c r="G33" s="216">
        <v>1</v>
      </c>
      <c r="H33" s="216">
        <v>1</v>
      </c>
      <c r="I33" s="216">
        <v>1</v>
      </c>
      <c r="J33" s="218"/>
      <c r="K33" s="27"/>
      <c r="L33" s="498">
        <v>1</v>
      </c>
      <c r="M33" s="499">
        <v>1</v>
      </c>
      <c r="N33" s="218">
        <v>1</v>
      </c>
    </row>
    <row r="34" spans="2:14" ht="17.25" x14ac:dyDescent="0.25">
      <c r="B34" s="214"/>
      <c r="C34" s="215"/>
      <c r="D34" s="6" t="s">
        <v>169</v>
      </c>
      <c r="E34" s="266">
        <v>0.5</v>
      </c>
      <c r="F34" s="266">
        <v>0.5</v>
      </c>
      <c r="G34" s="266">
        <v>0.5</v>
      </c>
      <c r="H34" s="266">
        <v>0.5</v>
      </c>
      <c r="I34" s="266">
        <v>0.5</v>
      </c>
      <c r="J34" s="218"/>
      <c r="K34" s="27"/>
      <c r="L34" s="518">
        <v>5</v>
      </c>
      <c r="M34" s="519">
        <v>0</v>
      </c>
      <c r="N34" s="520">
        <v>0</v>
      </c>
    </row>
    <row r="35" spans="2:14" x14ac:dyDescent="0.25">
      <c r="B35" s="219" t="s">
        <v>170</v>
      </c>
      <c r="C35" s="220"/>
      <c r="D35" s="221"/>
      <c r="E35" s="222"/>
      <c r="F35" s="222"/>
      <c r="G35" s="222"/>
      <c r="H35" s="222"/>
      <c r="I35" s="222"/>
      <c r="J35" s="223"/>
      <c r="K35" s="27"/>
      <c r="L35" s="512"/>
      <c r="M35" s="222"/>
      <c r="N35" s="513"/>
    </row>
    <row r="36" spans="2:14" ht="17.25" x14ac:dyDescent="0.25">
      <c r="B36" s="214"/>
      <c r="C36" s="215"/>
      <c r="D36" s="6" t="s">
        <v>318</v>
      </c>
      <c r="E36" s="14">
        <v>0</v>
      </c>
      <c r="F36" s="14">
        <v>0</v>
      </c>
      <c r="G36" s="14">
        <v>0</v>
      </c>
      <c r="H36" s="14">
        <v>0</v>
      </c>
      <c r="I36" s="14">
        <v>0</v>
      </c>
      <c r="J36" s="224"/>
      <c r="K36" s="27"/>
      <c r="L36" s="15">
        <v>0</v>
      </c>
      <c r="M36" s="16">
        <v>0</v>
      </c>
      <c r="N36" s="521">
        <v>0</v>
      </c>
    </row>
    <row r="37" spans="2:14" ht="18" thickBot="1" x14ac:dyDescent="0.3">
      <c r="B37" s="280" t="s">
        <v>319</v>
      </c>
      <c r="C37" s="281"/>
      <c r="D37" s="522"/>
      <c r="E37" s="17">
        <v>0</v>
      </c>
      <c r="F37" s="17">
        <v>0</v>
      </c>
      <c r="G37" s="17">
        <v>0</v>
      </c>
      <c r="H37" s="17">
        <v>0</v>
      </c>
      <c r="I37" s="17">
        <v>0</v>
      </c>
      <c r="J37" s="282"/>
      <c r="K37" s="27"/>
      <c r="L37" s="18">
        <v>0</v>
      </c>
      <c r="M37" s="523">
        <v>0</v>
      </c>
      <c r="N37" s="524">
        <v>0</v>
      </c>
    </row>
    <row r="38" spans="2:14" x14ac:dyDescent="0.25">
      <c r="L38" s="525"/>
      <c r="M38" s="525"/>
      <c r="N38" s="525"/>
    </row>
  </sheetData>
  <mergeCells count="1">
    <mergeCell ref="H9:I9"/>
  </mergeCells>
  <dataValidations count="2">
    <dataValidation type="list" allowBlank="1" showInputMessage="1" showErrorMessage="1" sqref="L32:N32" xr:uid="{424B61EF-621F-43BA-A93B-7C58E1C6CC1D}">
      <formula1>A1C_ORGANICWASTES</formula1>
    </dataValidation>
    <dataValidation type="list" allowBlank="1" showInputMessage="1" showErrorMessage="1" sqref="L26:N26 E26:I26" xr:uid="{EFE02359-BE7A-4C76-B6BD-053B4017F9E7}">
      <formula1>A1C_LANDUSES</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1745" r:id="rId4" name="Option Button 1">
              <controlPr defaultSize="0" autoFill="0" autoLine="0" autoPict="0">
                <anchor moveWithCells="1">
                  <from>
                    <xdr:col>7</xdr:col>
                    <xdr:colOff>19050</xdr:colOff>
                    <xdr:row>2</xdr:row>
                    <xdr:rowOff>133350</xdr:rowOff>
                  </from>
                  <to>
                    <xdr:col>9</xdr:col>
                    <xdr:colOff>409575</xdr:colOff>
                    <xdr:row>4</xdr:row>
                    <xdr:rowOff>19050</xdr:rowOff>
                  </to>
                </anchor>
              </controlPr>
            </control>
          </mc:Choice>
        </mc:AlternateContent>
        <mc:AlternateContent xmlns:mc="http://schemas.openxmlformats.org/markup-compatibility/2006">
          <mc:Choice Requires="x14">
            <control shapeId="31746" r:id="rId5" name="Option Button 2">
              <controlPr defaultSize="0" autoFill="0" autoLine="0" autoPict="0" macro="[0]!Goto_IN3B">
                <anchor moveWithCells="1">
                  <from>
                    <xdr:col>7</xdr:col>
                    <xdr:colOff>19050</xdr:colOff>
                    <xdr:row>3</xdr:row>
                    <xdr:rowOff>161925</xdr:rowOff>
                  </from>
                  <to>
                    <xdr:col>9</xdr:col>
                    <xdr:colOff>409575</xdr:colOff>
                    <xdr:row>5</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6DA6E-F0DA-4E04-A410-19C0E74268DD}">
  <dimension ref="B1:L929"/>
  <sheetViews>
    <sheetView workbookViewId="0">
      <selection activeCell="E122" sqref="E122"/>
    </sheetView>
  </sheetViews>
  <sheetFormatPr defaultColWidth="9.140625" defaultRowHeight="20.100000000000001" customHeight="1" x14ac:dyDescent="0.25"/>
  <cols>
    <col min="1" max="1" width="0.85546875" style="184" customWidth="1"/>
    <col min="2" max="2" width="5.28515625" style="183" customWidth="1"/>
    <col min="3" max="3" width="18.42578125" style="183" customWidth="1"/>
    <col min="4" max="4" width="27.7109375" style="184" customWidth="1"/>
    <col min="5" max="9" width="21" style="185" customWidth="1"/>
    <col min="10" max="10" width="25.5703125" style="185" customWidth="1"/>
    <col min="11" max="16384" width="9.140625" style="184"/>
  </cols>
  <sheetData>
    <row r="1" spans="2:10" ht="18" customHeight="1" x14ac:dyDescent="0.25"/>
    <row r="2" spans="2:10" ht="18" customHeight="1" x14ac:dyDescent="0.25">
      <c r="B2" s="187" t="s">
        <v>137</v>
      </c>
      <c r="C2" s="188"/>
      <c r="D2" s="189"/>
      <c r="E2" s="189"/>
      <c r="F2" s="189"/>
      <c r="G2" s="189"/>
      <c r="H2" s="375"/>
      <c r="I2" s="375"/>
      <c r="J2" s="375"/>
    </row>
    <row r="3" spans="2:10" ht="18" customHeight="1" x14ac:dyDescent="0.25">
      <c r="B3" s="190"/>
      <c r="C3" s="191"/>
      <c r="D3" s="192"/>
      <c r="E3" s="192"/>
      <c r="F3" s="192"/>
      <c r="G3" s="192"/>
      <c r="H3" s="375"/>
      <c r="I3" s="375"/>
      <c r="J3" s="375"/>
    </row>
    <row r="4" spans="2:10" ht="18" customHeight="1" x14ac:dyDescent="0.25">
      <c r="B4" s="190"/>
      <c r="C4" s="191"/>
      <c r="D4" s="192"/>
      <c r="E4" s="192"/>
      <c r="F4" s="192"/>
      <c r="G4" s="192"/>
      <c r="H4" s="375"/>
      <c r="I4" s="375"/>
      <c r="J4" s="376"/>
    </row>
    <row r="5" spans="2:10" ht="18" customHeight="1" x14ac:dyDescent="0.25">
      <c r="B5" s="190"/>
      <c r="C5" s="191"/>
      <c r="D5" s="192"/>
      <c r="E5" s="192"/>
      <c r="F5" s="192"/>
      <c r="G5" s="192"/>
      <c r="H5" s="376"/>
      <c r="I5" s="375"/>
      <c r="J5" s="375"/>
    </row>
    <row r="6" spans="2:10" ht="18" customHeight="1" x14ac:dyDescent="0.25">
      <c r="B6" s="195" t="s">
        <v>138</v>
      </c>
      <c r="C6" s="196"/>
      <c r="D6" s="192"/>
      <c r="E6" s="192"/>
      <c r="F6" s="192"/>
      <c r="G6" s="192"/>
      <c r="H6" s="375"/>
      <c r="I6" s="375"/>
      <c r="J6" s="375"/>
    </row>
    <row r="7" spans="2:10" ht="18" customHeight="1" x14ac:dyDescent="0.25">
      <c r="B7" s="195" t="s">
        <v>139</v>
      </c>
      <c r="C7" s="196"/>
      <c r="D7" s="192"/>
      <c r="E7" s="192"/>
      <c r="F7" s="192"/>
      <c r="G7" s="192"/>
      <c r="H7" s="375"/>
      <c r="I7" s="375"/>
      <c r="J7" s="375"/>
    </row>
    <row r="8" spans="2:10" ht="18" customHeight="1" x14ac:dyDescent="0.25">
      <c r="B8" s="198"/>
      <c r="C8" s="199"/>
      <c r="D8" s="192"/>
      <c r="E8" s="192"/>
      <c r="F8" s="192"/>
      <c r="G8" s="192"/>
      <c r="H8" s="375"/>
      <c r="I8" s="375"/>
      <c r="J8" s="375"/>
    </row>
    <row r="9" spans="2:10" ht="18" customHeight="1" x14ac:dyDescent="0.25">
      <c r="B9" s="198"/>
      <c r="C9" s="199"/>
      <c r="D9" s="200"/>
      <c r="E9" s="201" t="s">
        <v>140</v>
      </c>
      <c r="F9" s="2">
        <v>26</v>
      </c>
      <c r="G9" s="200"/>
      <c r="H9" s="528"/>
      <c r="I9" s="528"/>
      <c r="J9" s="375"/>
    </row>
    <row r="10" spans="2:10" ht="18" customHeight="1" x14ac:dyDescent="0.25">
      <c r="B10" s="198"/>
      <c r="C10" s="199"/>
      <c r="D10" s="200"/>
      <c r="E10" s="201" t="s">
        <v>141</v>
      </c>
      <c r="F10" s="2">
        <v>5</v>
      </c>
      <c r="G10" s="200"/>
      <c r="H10" s="1"/>
      <c r="I10" s="1"/>
      <c r="J10" s="375"/>
    </row>
    <row r="11" spans="2:10" ht="18" customHeight="1" x14ac:dyDescent="0.25">
      <c r="B11" s="202"/>
      <c r="C11" s="203"/>
      <c r="D11" s="204"/>
      <c r="E11" s="204"/>
      <c r="F11" s="204"/>
      <c r="G11" s="204"/>
      <c r="H11" s="375"/>
      <c r="I11" s="375"/>
      <c r="J11" s="375"/>
    </row>
    <row r="12" spans="2:10" ht="18" customHeight="1" thickBot="1" x14ac:dyDescent="0.3"/>
    <row r="13" spans="2:10" ht="18" customHeight="1" x14ac:dyDescent="0.25">
      <c r="B13" s="205" t="s">
        <v>142</v>
      </c>
      <c r="C13" s="206"/>
      <c r="D13" s="207"/>
      <c r="E13" s="208" t="s">
        <v>143</v>
      </c>
      <c r="F13" s="208" t="s">
        <v>143</v>
      </c>
      <c r="G13" s="208" t="s">
        <v>143</v>
      </c>
      <c r="H13" s="208" t="s">
        <v>143</v>
      </c>
      <c r="I13" s="208" t="s">
        <v>143</v>
      </c>
      <c r="J13" s="209" t="s">
        <v>144</v>
      </c>
    </row>
    <row r="14" spans="2:10" s="238" customFormat="1" ht="18" customHeight="1" thickBot="1" x14ac:dyDescent="0.3">
      <c r="B14" s="381"/>
      <c r="C14" s="382"/>
      <c r="D14" s="383" t="s">
        <v>145</v>
      </c>
      <c r="E14" s="384" t="s">
        <v>146</v>
      </c>
      <c r="F14" s="384" t="s">
        <v>147</v>
      </c>
      <c r="G14" s="384" t="s">
        <v>148</v>
      </c>
      <c r="H14" s="384" t="s">
        <v>149</v>
      </c>
      <c r="I14" s="384" t="s">
        <v>150</v>
      </c>
      <c r="J14" s="385"/>
    </row>
    <row r="15" spans="2:10" ht="18" customHeight="1" x14ac:dyDescent="0.25">
      <c r="B15" s="214"/>
      <c r="C15" s="215"/>
      <c r="D15" s="6" t="s">
        <v>5</v>
      </c>
      <c r="E15" s="216">
        <v>0.2</v>
      </c>
      <c r="F15" s="216">
        <v>0.2</v>
      </c>
      <c r="G15" s="216">
        <v>0.2</v>
      </c>
      <c r="H15" s="216">
        <v>0.2</v>
      </c>
      <c r="I15" s="216">
        <v>0.2</v>
      </c>
      <c r="J15" s="217"/>
    </row>
    <row r="16" spans="2:10" ht="18" customHeight="1" x14ac:dyDescent="0.25">
      <c r="B16" s="219" t="s">
        <v>151</v>
      </c>
      <c r="C16" s="220"/>
      <c r="D16" s="221"/>
      <c r="E16" s="222"/>
      <c r="F16" s="222"/>
      <c r="G16" s="222"/>
      <c r="H16" s="222"/>
      <c r="I16" s="222"/>
      <c r="J16" s="223"/>
    </row>
    <row r="17" spans="2:10" ht="18" customHeight="1" x14ac:dyDescent="0.25">
      <c r="B17" s="214"/>
      <c r="C17" s="215"/>
      <c r="D17" s="6" t="s">
        <v>7</v>
      </c>
      <c r="E17" s="216">
        <v>30</v>
      </c>
      <c r="F17" s="216">
        <v>30</v>
      </c>
      <c r="G17" s="216">
        <v>30</v>
      </c>
      <c r="H17" s="216">
        <v>30</v>
      </c>
      <c r="I17" s="216">
        <v>30</v>
      </c>
      <c r="J17" s="224"/>
    </row>
    <row r="18" spans="2:10" ht="18" customHeight="1" x14ac:dyDescent="0.25">
      <c r="B18" s="214"/>
      <c r="C18" s="215"/>
      <c r="D18" s="6" t="s">
        <v>8</v>
      </c>
      <c r="E18" s="216">
        <v>24</v>
      </c>
      <c r="F18" s="216">
        <v>24</v>
      </c>
      <c r="G18" s="216">
        <v>24</v>
      </c>
      <c r="H18" s="216">
        <v>24</v>
      </c>
      <c r="I18" s="216">
        <v>24</v>
      </c>
      <c r="J18" s="224"/>
    </row>
    <row r="19" spans="2:10" ht="18" customHeight="1" x14ac:dyDescent="0.25">
      <c r="B19" s="214"/>
      <c r="C19" s="215"/>
      <c r="D19" s="6" t="s">
        <v>9</v>
      </c>
      <c r="E19" s="216">
        <v>29</v>
      </c>
      <c r="F19" s="216">
        <v>29</v>
      </c>
      <c r="G19" s="216">
        <v>29</v>
      </c>
      <c r="H19" s="216">
        <v>29</v>
      </c>
      <c r="I19" s="216">
        <v>29</v>
      </c>
      <c r="J19" s="224"/>
    </row>
    <row r="20" spans="2:10" ht="18" customHeight="1" x14ac:dyDescent="0.25">
      <c r="B20" s="214"/>
      <c r="C20" s="215"/>
      <c r="D20" s="6" t="s">
        <v>10</v>
      </c>
      <c r="E20" s="216">
        <v>47</v>
      </c>
      <c r="F20" s="216">
        <v>47</v>
      </c>
      <c r="G20" s="216">
        <v>47</v>
      </c>
      <c r="H20" s="216">
        <v>47</v>
      </c>
      <c r="I20" s="216">
        <v>47</v>
      </c>
      <c r="J20" s="224"/>
    </row>
    <row r="21" spans="2:10" ht="18" customHeight="1" x14ac:dyDescent="0.25">
      <c r="B21" s="214"/>
      <c r="C21" s="215"/>
      <c r="D21" s="6" t="s">
        <v>11</v>
      </c>
      <c r="E21" s="216">
        <v>0.86</v>
      </c>
      <c r="F21" s="216">
        <v>0.86</v>
      </c>
      <c r="G21" s="216">
        <v>0.86</v>
      </c>
      <c r="H21" s="216">
        <v>0.86</v>
      </c>
      <c r="I21" s="216">
        <v>0.86</v>
      </c>
      <c r="J21" s="224"/>
    </row>
    <row r="22" spans="2:10" ht="18" customHeight="1" x14ac:dyDescent="0.25">
      <c r="B22" s="214"/>
      <c r="C22" s="215"/>
      <c r="D22" s="6" t="s">
        <v>152</v>
      </c>
      <c r="E22" s="216">
        <v>1.54</v>
      </c>
      <c r="F22" s="216">
        <v>1.54</v>
      </c>
      <c r="G22" s="216">
        <v>1.54</v>
      </c>
      <c r="H22" s="216">
        <v>1.54</v>
      </c>
      <c r="I22" s="216">
        <v>1.54</v>
      </c>
      <c r="J22" s="224"/>
    </row>
    <row r="23" spans="2:10" ht="18" customHeight="1" x14ac:dyDescent="0.25">
      <c r="B23" s="225"/>
      <c r="C23" s="226"/>
      <c r="D23" s="7" t="s">
        <v>12</v>
      </c>
      <c r="E23" s="227">
        <v>6.4</v>
      </c>
      <c r="F23" s="227">
        <v>6.4</v>
      </c>
      <c r="G23" s="227">
        <v>6.4</v>
      </c>
      <c r="H23" s="227">
        <v>6.4</v>
      </c>
      <c r="I23" s="227">
        <v>6.4</v>
      </c>
      <c r="J23" s="228"/>
    </row>
    <row r="24" spans="2:10" ht="18" customHeight="1" x14ac:dyDescent="0.25">
      <c r="B24" s="214"/>
      <c r="C24" s="215"/>
      <c r="D24" s="6" t="s">
        <v>13</v>
      </c>
      <c r="E24" s="216">
        <v>0.1</v>
      </c>
      <c r="F24" s="216">
        <v>0.1</v>
      </c>
      <c r="G24" s="216">
        <v>0.1</v>
      </c>
      <c r="H24" s="216">
        <v>0.1</v>
      </c>
      <c r="I24" s="216">
        <v>0.1</v>
      </c>
      <c r="J24" s="224"/>
    </row>
    <row r="25" spans="2:10" ht="18" customHeight="1" x14ac:dyDescent="0.25">
      <c r="B25" s="229" t="s">
        <v>153</v>
      </c>
      <c r="C25" s="230"/>
      <c r="D25" s="231"/>
      <c r="E25" s="232"/>
      <c r="F25" s="232"/>
      <c r="G25" s="232"/>
      <c r="H25" s="232"/>
      <c r="I25" s="232"/>
      <c r="J25" s="233"/>
    </row>
    <row r="26" spans="2:10" s="238" customFormat="1" ht="18" customHeight="1" x14ac:dyDescent="0.25">
      <c r="B26" s="225"/>
      <c r="C26" s="226"/>
      <c r="D26" s="7" t="s">
        <v>154</v>
      </c>
      <c r="E26" s="19">
        <v>20</v>
      </c>
      <c r="F26" s="19">
        <f t="shared" ref="F26:I26" si="0">E26</f>
        <v>20</v>
      </c>
      <c r="G26" s="19">
        <f t="shared" si="0"/>
        <v>20</v>
      </c>
      <c r="H26" s="19">
        <f t="shared" si="0"/>
        <v>20</v>
      </c>
      <c r="I26" s="19">
        <f t="shared" si="0"/>
        <v>20</v>
      </c>
      <c r="J26" s="20"/>
    </row>
    <row r="27" spans="2:10" s="238" customFormat="1" ht="18" customHeight="1" x14ac:dyDescent="0.25">
      <c r="B27" s="239"/>
      <c r="C27" s="240" t="s">
        <v>155</v>
      </c>
      <c r="D27" s="241" t="s">
        <v>22</v>
      </c>
      <c r="E27" s="242"/>
      <c r="F27" s="242"/>
      <c r="G27" s="242"/>
      <c r="H27" s="242"/>
      <c r="I27" s="242"/>
      <c r="J27" s="243"/>
    </row>
    <row r="28" spans="2:10" s="238" customFormat="1" ht="18" customHeight="1" x14ac:dyDescent="0.25">
      <c r="B28" s="239"/>
      <c r="C28" s="240">
        <v>1</v>
      </c>
      <c r="D28" s="241">
        <v>1</v>
      </c>
      <c r="E28" s="245" t="s">
        <v>23</v>
      </c>
      <c r="F28" s="245" t="s">
        <v>23</v>
      </c>
      <c r="G28" s="245" t="s">
        <v>23</v>
      </c>
      <c r="H28" s="245" t="s">
        <v>23</v>
      </c>
      <c r="I28" s="245" t="s">
        <v>23</v>
      </c>
      <c r="J28" s="246"/>
    </row>
    <row r="29" spans="2:10" s="238" customFormat="1" ht="18" customHeight="1" x14ac:dyDescent="0.25">
      <c r="B29" s="225"/>
      <c r="C29" s="249">
        <f t="shared" ref="C29:C51" si="1">IF(D29=1,C28+1,C28)</f>
        <v>1</v>
      </c>
      <c r="D29" s="22">
        <f t="shared" ref="D29:D39" si="2">IF(D28&gt;=12,1,D28+1)</f>
        <v>2</v>
      </c>
      <c r="E29" s="222" t="s">
        <v>107</v>
      </c>
      <c r="F29" s="222" t="s">
        <v>107</v>
      </c>
      <c r="G29" s="222" t="s">
        <v>107</v>
      </c>
      <c r="H29" s="222" t="s">
        <v>107</v>
      </c>
      <c r="I29" s="222" t="s">
        <v>107</v>
      </c>
      <c r="J29" s="20"/>
    </row>
    <row r="30" spans="2:10" s="238" customFormat="1" ht="18" customHeight="1" x14ac:dyDescent="0.25">
      <c r="B30" s="225"/>
      <c r="C30" s="249">
        <f t="shared" si="1"/>
        <v>1</v>
      </c>
      <c r="D30" s="22">
        <f t="shared" si="2"/>
        <v>3</v>
      </c>
      <c r="E30" s="222" t="s">
        <v>107</v>
      </c>
      <c r="F30" s="222" t="s">
        <v>107</v>
      </c>
      <c r="G30" s="222" t="s">
        <v>107</v>
      </c>
      <c r="H30" s="222" t="s">
        <v>107</v>
      </c>
      <c r="I30" s="222" t="s">
        <v>107</v>
      </c>
      <c r="J30" s="20"/>
    </row>
    <row r="31" spans="2:10" s="238" customFormat="1" ht="18" customHeight="1" x14ac:dyDescent="0.25">
      <c r="B31" s="225"/>
      <c r="C31" s="249">
        <f t="shared" si="1"/>
        <v>1</v>
      </c>
      <c r="D31" s="22">
        <f t="shared" si="2"/>
        <v>4</v>
      </c>
      <c r="E31" s="222" t="s">
        <v>107</v>
      </c>
      <c r="F31" s="222" t="s">
        <v>107</v>
      </c>
      <c r="G31" s="222" t="s">
        <v>107</v>
      </c>
      <c r="H31" s="222" t="s">
        <v>107</v>
      </c>
      <c r="I31" s="222" t="s">
        <v>107</v>
      </c>
      <c r="J31" s="20"/>
    </row>
    <row r="32" spans="2:10" s="238" customFormat="1" ht="18" customHeight="1" x14ac:dyDescent="0.25">
      <c r="B32" s="225"/>
      <c r="C32" s="249">
        <f t="shared" si="1"/>
        <v>1</v>
      </c>
      <c r="D32" s="22">
        <f t="shared" si="2"/>
        <v>5</v>
      </c>
      <c r="E32" s="222" t="s">
        <v>107</v>
      </c>
      <c r="F32" s="222" t="s">
        <v>107</v>
      </c>
      <c r="G32" s="222" t="s">
        <v>107</v>
      </c>
      <c r="H32" s="222" t="s">
        <v>107</v>
      </c>
      <c r="I32" s="222" t="s">
        <v>107</v>
      </c>
      <c r="J32" s="20"/>
    </row>
    <row r="33" spans="2:10" s="238" customFormat="1" ht="18" customHeight="1" x14ac:dyDescent="0.25">
      <c r="B33" s="225"/>
      <c r="C33" s="249">
        <f t="shared" si="1"/>
        <v>1</v>
      </c>
      <c r="D33" s="22">
        <f t="shared" si="2"/>
        <v>6</v>
      </c>
      <c r="E33" s="222" t="s">
        <v>23</v>
      </c>
      <c r="F33" s="222" t="s">
        <v>23</v>
      </c>
      <c r="G33" s="222" t="s">
        <v>23</v>
      </c>
      <c r="H33" s="222" t="s">
        <v>23</v>
      </c>
      <c r="I33" s="222" t="s">
        <v>23</v>
      </c>
      <c r="J33" s="20"/>
    </row>
    <row r="34" spans="2:10" s="238" customFormat="1" ht="18" customHeight="1" x14ac:dyDescent="0.25">
      <c r="B34" s="225"/>
      <c r="C34" s="249">
        <f t="shared" si="1"/>
        <v>1</v>
      </c>
      <c r="D34" s="22">
        <f t="shared" si="2"/>
        <v>7</v>
      </c>
      <c r="E34" s="222" t="s">
        <v>109</v>
      </c>
      <c r="F34" s="222" t="s">
        <v>109</v>
      </c>
      <c r="G34" s="222" t="s">
        <v>109</v>
      </c>
      <c r="H34" s="222" t="s">
        <v>109</v>
      </c>
      <c r="I34" s="222" t="s">
        <v>109</v>
      </c>
      <c r="J34" s="20"/>
    </row>
    <row r="35" spans="2:10" s="238" customFormat="1" ht="18" customHeight="1" x14ac:dyDescent="0.25">
      <c r="B35" s="225"/>
      <c r="C35" s="249">
        <f t="shared" si="1"/>
        <v>1</v>
      </c>
      <c r="D35" s="22">
        <f t="shared" si="2"/>
        <v>8</v>
      </c>
      <c r="E35" s="222" t="s">
        <v>109</v>
      </c>
      <c r="F35" s="222" t="s">
        <v>109</v>
      </c>
      <c r="G35" s="222" t="s">
        <v>109</v>
      </c>
      <c r="H35" s="222" t="s">
        <v>109</v>
      </c>
      <c r="I35" s="222" t="s">
        <v>109</v>
      </c>
      <c r="J35" s="20"/>
    </row>
    <row r="36" spans="2:10" s="238" customFormat="1" ht="18" customHeight="1" x14ac:dyDescent="0.25">
      <c r="B36" s="225"/>
      <c r="C36" s="249">
        <f t="shared" si="1"/>
        <v>1</v>
      </c>
      <c r="D36" s="22">
        <f t="shared" si="2"/>
        <v>9</v>
      </c>
      <c r="E36" s="222" t="s">
        <v>109</v>
      </c>
      <c r="F36" s="222" t="s">
        <v>109</v>
      </c>
      <c r="G36" s="222" t="s">
        <v>109</v>
      </c>
      <c r="H36" s="222" t="s">
        <v>109</v>
      </c>
      <c r="I36" s="222" t="s">
        <v>109</v>
      </c>
      <c r="J36" s="20"/>
    </row>
    <row r="37" spans="2:10" s="238" customFormat="1" ht="18" customHeight="1" x14ac:dyDescent="0.25">
      <c r="B37" s="225"/>
      <c r="C37" s="249">
        <f t="shared" si="1"/>
        <v>1</v>
      </c>
      <c r="D37" s="22">
        <f t="shared" si="2"/>
        <v>10</v>
      </c>
      <c r="E37" s="222" t="s">
        <v>109</v>
      </c>
      <c r="F37" s="222" t="s">
        <v>109</v>
      </c>
      <c r="G37" s="222" t="s">
        <v>109</v>
      </c>
      <c r="H37" s="222" t="s">
        <v>109</v>
      </c>
      <c r="I37" s="222" t="s">
        <v>109</v>
      </c>
      <c r="J37" s="20"/>
    </row>
    <row r="38" spans="2:10" s="238" customFormat="1" ht="18" customHeight="1" x14ac:dyDescent="0.25">
      <c r="B38" s="225"/>
      <c r="C38" s="249">
        <f t="shared" si="1"/>
        <v>1</v>
      </c>
      <c r="D38" s="22">
        <f t="shared" si="2"/>
        <v>11</v>
      </c>
      <c r="E38" s="222" t="s">
        <v>23</v>
      </c>
      <c r="F38" s="222" t="s">
        <v>23</v>
      </c>
      <c r="G38" s="222" t="s">
        <v>23</v>
      </c>
      <c r="H38" s="222" t="s">
        <v>23</v>
      </c>
      <c r="I38" s="222" t="s">
        <v>23</v>
      </c>
      <c r="J38" s="20"/>
    </row>
    <row r="39" spans="2:10" s="238" customFormat="1" ht="18" customHeight="1" x14ac:dyDescent="0.25">
      <c r="B39" s="250"/>
      <c r="C39" s="251">
        <f t="shared" si="1"/>
        <v>1</v>
      </c>
      <c r="D39" s="252">
        <f t="shared" si="2"/>
        <v>12</v>
      </c>
      <c r="E39" s="253" t="s">
        <v>23</v>
      </c>
      <c r="F39" s="253" t="s">
        <v>23</v>
      </c>
      <c r="G39" s="253" t="s">
        <v>23</v>
      </c>
      <c r="H39" s="253" t="s">
        <v>23</v>
      </c>
      <c r="I39" s="253" t="s">
        <v>23</v>
      </c>
      <c r="J39" s="254"/>
    </row>
    <row r="40" spans="2:10" s="238" customFormat="1" ht="18" customHeight="1" x14ac:dyDescent="0.25">
      <c r="B40" s="239"/>
      <c r="C40" s="240">
        <f t="shared" si="1"/>
        <v>2</v>
      </c>
      <c r="D40" s="241">
        <v>1</v>
      </c>
      <c r="E40" s="245" t="s">
        <v>23</v>
      </c>
      <c r="F40" s="245" t="s">
        <v>23</v>
      </c>
      <c r="G40" s="245" t="s">
        <v>23</v>
      </c>
      <c r="H40" s="245" t="s">
        <v>23</v>
      </c>
      <c r="I40" s="245" t="s">
        <v>23</v>
      </c>
      <c r="J40" s="246"/>
    </row>
    <row r="41" spans="2:10" s="238" customFormat="1" ht="18" customHeight="1" x14ac:dyDescent="0.25">
      <c r="B41" s="225"/>
      <c r="C41" s="249">
        <f t="shared" si="1"/>
        <v>2</v>
      </c>
      <c r="D41" s="22">
        <f>IF(D40&gt;=12,1,D40+1)</f>
        <v>2</v>
      </c>
      <c r="E41" s="222" t="s">
        <v>107</v>
      </c>
      <c r="F41" s="222" t="s">
        <v>107</v>
      </c>
      <c r="G41" s="222" t="s">
        <v>107</v>
      </c>
      <c r="H41" s="222" t="s">
        <v>107</v>
      </c>
      <c r="I41" s="222" t="s">
        <v>107</v>
      </c>
      <c r="J41" s="20"/>
    </row>
    <row r="42" spans="2:10" s="238" customFormat="1" ht="18" customHeight="1" x14ac:dyDescent="0.25">
      <c r="B42" s="225"/>
      <c r="C42" s="249">
        <f t="shared" si="1"/>
        <v>2</v>
      </c>
      <c r="D42" s="22">
        <f t="shared" ref="D42:D51" si="3">IF(D41&gt;=12,1,D41+1)</f>
        <v>3</v>
      </c>
      <c r="E42" s="222" t="s">
        <v>107</v>
      </c>
      <c r="F42" s="222" t="s">
        <v>107</v>
      </c>
      <c r="G42" s="222" t="s">
        <v>107</v>
      </c>
      <c r="H42" s="222" t="s">
        <v>107</v>
      </c>
      <c r="I42" s="222" t="s">
        <v>107</v>
      </c>
      <c r="J42" s="20"/>
    </row>
    <row r="43" spans="2:10" s="238" customFormat="1" ht="18" customHeight="1" x14ac:dyDescent="0.25">
      <c r="B43" s="225"/>
      <c r="C43" s="249">
        <f t="shared" si="1"/>
        <v>2</v>
      </c>
      <c r="D43" s="22">
        <f t="shared" si="3"/>
        <v>4</v>
      </c>
      <c r="E43" s="222" t="s">
        <v>107</v>
      </c>
      <c r="F43" s="222" t="s">
        <v>107</v>
      </c>
      <c r="G43" s="222" t="s">
        <v>107</v>
      </c>
      <c r="H43" s="222" t="s">
        <v>107</v>
      </c>
      <c r="I43" s="222" t="s">
        <v>107</v>
      </c>
      <c r="J43" s="20"/>
    </row>
    <row r="44" spans="2:10" s="238" customFormat="1" ht="18" customHeight="1" x14ac:dyDescent="0.25">
      <c r="B44" s="225"/>
      <c r="C44" s="249">
        <f t="shared" si="1"/>
        <v>2</v>
      </c>
      <c r="D44" s="22">
        <f t="shared" si="3"/>
        <v>5</v>
      </c>
      <c r="E44" s="222" t="s">
        <v>107</v>
      </c>
      <c r="F44" s="222" t="s">
        <v>107</v>
      </c>
      <c r="G44" s="222" t="s">
        <v>107</v>
      </c>
      <c r="H44" s="222" t="s">
        <v>107</v>
      </c>
      <c r="I44" s="222" t="s">
        <v>107</v>
      </c>
      <c r="J44" s="20"/>
    </row>
    <row r="45" spans="2:10" s="238" customFormat="1" ht="18" customHeight="1" x14ac:dyDescent="0.25">
      <c r="B45" s="225"/>
      <c r="C45" s="249">
        <f t="shared" si="1"/>
        <v>2</v>
      </c>
      <c r="D45" s="22">
        <f t="shared" si="3"/>
        <v>6</v>
      </c>
      <c r="E45" s="222" t="s">
        <v>23</v>
      </c>
      <c r="F45" s="222" t="s">
        <v>23</v>
      </c>
      <c r="G45" s="222" t="s">
        <v>23</v>
      </c>
      <c r="H45" s="222" t="s">
        <v>23</v>
      </c>
      <c r="I45" s="222" t="s">
        <v>23</v>
      </c>
      <c r="J45" s="20"/>
    </row>
    <row r="46" spans="2:10" s="238" customFormat="1" ht="18" customHeight="1" x14ac:dyDescent="0.25">
      <c r="B46" s="225"/>
      <c r="C46" s="249">
        <f t="shared" si="1"/>
        <v>2</v>
      </c>
      <c r="D46" s="22">
        <f t="shared" si="3"/>
        <v>7</v>
      </c>
      <c r="E46" s="222" t="s">
        <v>18</v>
      </c>
      <c r="F46" s="222" t="s">
        <v>6</v>
      </c>
      <c r="G46" s="222" t="s">
        <v>109</v>
      </c>
      <c r="H46" s="222" t="s">
        <v>109</v>
      </c>
      <c r="I46" s="222" t="s">
        <v>109</v>
      </c>
      <c r="J46" s="20"/>
    </row>
    <row r="47" spans="2:10" s="238" customFormat="1" ht="18" customHeight="1" x14ac:dyDescent="0.25">
      <c r="B47" s="225"/>
      <c r="C47" s="249">
        <f t="shared" si="1"/>
        <v>2</v>
      </c>
      <c r="D47" s="22">
        <f t="shared" si="3"/>
        <v>8</v>
      </c>
      <c r="E47" s="222" t="s">
        <v>109</v>
      </c>
      <c r="F47" s="222" t="s">
        <v>109</v>
      </c>
      <c r="G47" s="222" t="s">
        <v>109</v>
      </c>
      <c r="H47" s="222" t="s">
        <v>109</v>
      </c>
      <c r="I47" s="222" t="s">
        <v>109</v>
      </c>
      <c r="J47" s="20"/>
    </row>
    <row r="48" spans="2:10" s="238" customFormat="1" ht="18" customHeight="1" x14ac:dyDescent="0.25">
      <c r="B48" s="225"/>
      <c r="C48" s="249">
        <f t="shared" si="1"/>
        <v>2</v>
      </c>
      <c r="D48" s="22">
        <f t="shared" si="3"/>
        <v>9</v>
      </c>
      <c r="E48" s="222" t="s">
        <v>109</v>
      </c>
      <c r="F48" s="222" t="s">
        <v>109</v>
      </c>
      <c r="G48" s="222" t="s">
        <v>109</v>
      </c>
      <c r="H48" s="222" t="s">
        <v>109</v>
      </c>
      <c r="I48" s="222" t="s">
        <v>109</v>
      </c>
      <c r="J48" s="20"/>
    </row>
    <row r="49" spans="2:10" s="238" customFormat="1" ht="18" customHeight="1" x14ac:dyDescent="0.25">
      <c r="B49" s="225"/>
      <c r="C49" s="249">
        <f t="shared" si="1"/>
        <v>2</v>
      </c>
      <c r="D49" s="22">
        <f t="shared" si="3"/>
        <v>10</v>
      </c>
      <c r="E49" s="222" t="s">
        <v>109</v>
      </c>
      <c r="F49" s="222" t="s">
        <v>109</v>
      </c>
      <c r="G49" s="222" t="s">
        <v>109</v>
      </c>
      <c r="H49" s="222" t="s">
        <v>109</v>
      </c>
      <c r="I49" s="222" t="s">
        <v>109</v>
      </c>
      <c r="J49" s="20"/>
    </row>
    <row r="50" spans="2:10" s="238" customFormat="1" ht="18" customHeight="1" x14ac:dyDescent="0.25">
      <c r="B50" s="225"/>
      <c r="C50" s="249">
        <f t="shared" si="1"/>
        <v>2</v>
      </c>
      <c r="D50" s="22">
        <f t="shared" si="3"/>
        <v>11</v>
      </c>
      <c r="E50" s="222" t="s">
        <v>23</v>
      </c>
      <c r="F50" s="222" t="s">
        <v>23</v>
      </c>
      <c r="G50" s="222" t="s">
        <v>23</v>
      </c>
      <c r="H50" s="222" t="s">
        <v>23</v>
      </c>
      <c r="I50" s="222" t="s">
        <v>23</v>
      </c>
      <c r="J50" s="20"/>
    </row>
    <row r="51" spans="2:10" s="238" customFormat="1" ht="18" customHeight="1" x14ac:dyDescent="0.25">
      <c r="B51" s="250"/>
      <c r="C51" s="251">
        <f t="shared" si="1"/>
        <v>2</v>
      </c>
      <c r="D51" s="252">
        <f t="shared" si="3"/>
        <v>12</v>
      </c>
      <c r="E51" s="253" t="s">
        <v>23</v>
      </c>
      <c r="F51" s="253" t="s">
        <v>23</v>
      </c>
      <c r="G51" s="253" t="s">
        <v>23</v>
      </c>
      <c r="H51" s="253" t="s">
        <v>23</v>
      </c>
      <c r="I51" s="253" t="s">
        <v>23</v>
      </c>
      <c r="J51" s="254"/>
    </row>
    <row r="52" spans="2:10" s="238" customFormat="1" ht="18" customHeight="1" x14ac:dyDescent="0.25">
      <c r="B52" s="239"/>
      <c r="C52" s="240">
        <f>IF(D52=1,C51+1,C51)</f>
        <v>3</v>
      </c>
      <c r="D52" s="241">
        <v>1</v>
      </c>
      <c r="E52" s="245" t="s">
        <v>23</v>
      </c>
      <c r="F52" s="245" t="s">
        <v>23</v>
      </c>
      <c r="G52" s="245" t="s">
        <v>23</v>
      </c>
      <c r="H52" s="245" t="s">
        <v>23</v>
      </c>
      <c r="I52" s="245" t="s">
        <v>23</v>
      </c>
      <c r="J52" s="246"/>
    </row>
    <row r="53" spans="2:10" s="238" customFormat="1" ht="18" customHeight="1" x14ac:dyDescent="0.25">
      <c r="B53" s="225"/>
      <c r="C53" s="249">
        <f>IF(D53=1,C52+1,C52)</f>
        <v>3</v>
      </c>
      <c r="D53" s="22">
        <f>IF(D52&gt;=12,1,D52+1)</f>
        <v>2</v>
      </c>
      <c r="E53" s="222" t="s">
        <v>107</v>
      </c>
      <c r="F53" s="222" t="s">
        <v>107</v>
      </c>
      <c r="G53" s="222" t="s">
        <v>107</v>
      </c>
      <c r="H53" s="222" t="s">
        <v>107</v>
      </c>
      <c r="I53" s="222" t="s">
        <v>107</v>
      </c>
      <c r="J53" s="20"/>
    </row>
    <row r="54" spans="2:10" s="238" customFormat="1" ht="18" customHeight="1" x14ac:dyDescent="0.25">
      <c r="B54" s="225"/>
      <c r="C54" s="249">
        <f t="shared" ref="C54:C63" si="4">IF(D54=1,C53+1,C53)</f>
        <v>3</v>
      </c>
      <c r="D54" s="22">
        <f t="shared" ref="D54:D63" si="5">IF(D53&gt;=12,1,D53+1)</f>
        <v>3</v>
      </c>
      <c r="E54" s="222" t="s">
        <v>107</v>
      </c>
      <c r="F54" s="222" t="s">
        <v>107</v>
      </c>
      <c r="G54" s="222" t="s">
        <v>107</v>
      </c>
      <c r="H54" s="222" t="s">
        <v>107</v>
      </c>
      <c r="I54" s="222" t="s">
        <v>107</v>
      </c>
      <c r="J54" s="20"/>
    </row>
    <row r="55" spans="2:10" s="238" customFormat="1" ht="18" customHeight="1" x14ac:dyDescent="0.25">
      <c r="B55" s="225"/>
      <c r="C55" s="249">
        <f t="shared" si="4"/>
        <v>3</v>
      </c>
      <c r="D55" s="22">
        <f t="shared" si="5"/>
        <v>4</v>
      </c>
      <c r="E55" s="222" t="s">
        <v>107</v>
      </c>
      <c r="F55" s="222" t="s">
        <v>107</v>
      </c>
      <c r="G55" s="222" t="s">
        <v>107</v>
      </c>
      <c r="H55" s="222" t="s">
        <v>107</v>
      </c>
      <c r="I55" s="222" t="s">
        <v>107</v>
      </c>
      <c r="J55" s="20"/>
    </row>
    <row r="56" spans="2:10" s="238" customFormat="1" ht="18" customHeight="1" x14ac:dyDescent="0.25">
      <c r="B56" s="225"/>
      <c r="C56" s="249">
        <f t="shared" si="4"/>
        <v>3</v>
      </c>
      <c r="D56" s="22">
        <f t="shared" si="5"/>
        <v>5</v>
      </c>
      <c r="E56" s="222" t="s">
        <v>107</v>
      </c>
      <c r="F56" s="222" t="s">
        <v>107</v>
      </c>
      <c r="G56" s="222" t="s">
        <v>107</v>
      </c>
      <c r="H56" s="222" t="s">
        <v>107</v>
      </c>
      <c r="I56" s="222" t="s">
        <v>107</v>
      </c>
      <c r="J56" s="20"/>
    </row>
    <row r="57" spans="2:10" s="238" customFormat="1" ht="18" customHeight="1" x14ac:dyDescent="0.25">
      <c r="B57" s="225"/>
      <c r="C57" s="249">
        <f t="shared" si="4"/>
        <v>3</v>
      </c>
      <c r="D57" s="22">
        <f t="shared" si="5"/>
        <v>6</v>
      </c>
      <c r="E57" s="222" t="s">
        <v>23</v>
      </c>
      <c r="F57" s="222" t="s">
        <v>23</v>
      </c>
      <c r="G57" s="222" t="s">
        <v>23</v>
      </c>
      <c r="H57" s="222" t="s">
        <v>23</v>
      </c>
      <c r="I57" s="222" t="s">
        <v>23</v>
      </c>
      <c r="J57" s="20"/>
    </row>
    <row r="58" spans="2:10" s="238" customFormat="1" ht="18" customHeight="1" x14ac:dyDescent="0.25">
      <c r="B58" s="225"/>
      <c r="C58" s="249">
        <f t="shared" si="4"/>
        <v>3</v>
      </c>
      <c r="D58" s="22">
        <f t="shared" si="5"/>
        <v>7</v>
      </c>
      <c r="E58" s="222" t="s">
        <v>109</v>
      </c>
      <c r="F58" s="222" t="s">
        <v>109</v>
      </c>
      <c r="G58" s="222" t="s">
        <v>109</v>
      </c>
      <c r="H58" s="222" t="s">
        <v>109</v>
      </c>
      <c r="I58" s="222" t="s">
        <v>109</v>
      </c>
      <c r="J58" s="20"/>
    </row>
    <row r="59" spans="2:10" s="238" customFormat="1" ht="18" customHeight="1" x14ac:dyDescent="0.25">
      <c r="B59" s="225"/>
      <c r="C59" s="249">
        <f t="shared" si="4"/>
        <v>3</v>
      </c>
      <c r="D59" s="22">
        <f t="shared" si="5"/>
        <v>8</v>
      </c>
      <c r="E59" s="222" t="s">
        <v>109</v>
      </c>
      <c r="F59" s="222" t="s">
        <v>109</v>
      </c>
      <c r="G59" s="222" t="s">
        <v>109</v>
      </c>
      <c r="H59" s="222" t="s">
        <v>109</v>
      </c>
      <c r="I59" s="222" t="s">
        <v>109</v>
      </c>
      <c r="J59" s="20"/>
    </row>
    <row r="60" spans="2:10" s="238" customFormat="1" ht="18" customHeight="1" x14ac:dyDescent="0.25">
      <c r="B60" s="225"/>
      <c r="C60" s="249">
        <f t="shared" si="4"/>
        <v>3</v>
      </c>
      <c r="D60" s="22">
        <f t="shared" si="5"/>
        <v>9</v>
      </c>
      <c r="E60" s="222" t="s">
        <v>109</v>
      </c>
      <c r="F60" s="222" t="s">
        <v>109</v>
      </c>
      <c r="G60" s="222" t="s">
        <v>109</v>
      </c>
      <c r="H60" s="222" t="s">
        <v>109</v>
      </c>
      <c r="I60" s="222" t="s">
        <v>109</v>
      </c>
      <c r="J60" s="20"/>
    </row>
    <row r="61" spans="2:10" s="238" customFormat="1" ht="18" customHeight="1" x14ac:dyDescent="0.25">
      <c r="B61" s="225"/>
      <c r="C61" s="249">
        <f t="shared" si="4"/>
        <v>3</v>
      </c>
      <c r="D61" s="22">
        <f t="shared" si="5"/>
        <v>10</v>
      </c>
      <c r="E61" s="222" t="s">
        <v>109</v>
      </c>
      <c r="F61" s="222" t="s">
        <v>109</v>
      </c>
      <c r="G61" s="222" t="s">
        <v>109</v>
      </c>
      <c r="H61" s="222" t="s">
        <v>109</v>
      </c>
      <c r="I61" s="222" t="s">
        <v>109</v>
      </c>
      <c r="J61" s="20"/>
    </row>
    <row r="62" spans="2:10" s="238" customFormat="1" ht="18" customHeight="1" x14ac:dyDescent="0.25">
      <c r="B62" s="225"/>
      <c r="C62" s="249">
        <f t="shared" si="4"/>
        <v>3</v>
      </c>
      <c r="D62" s="22">
        <f t="shared" si="5"/>
        <v>11</v>
      </c>
      <c r="E62" s="222" t="s">
        <v>23</v>
      </c>
      <c r="F62" s="222" t="s">
        <v>23</v>
      </c>
      <c r="G62" s="222" t="s">
        <v>23</v>
      </c>
      <c r="H62" s="222" t="s">
        <v>23</v>
      </c>
      <c r="I62" s="222" t="s">
        <v>23</v>
      </c>
      <c r="J62" s="20"/>
    </row>
    <row r="63" spans="2:10" s="238" customFormat="1" ht="18" customHeight="1" x14ac:dyDescent="0.25">
      <c r="B63" s="250"/>
      <c r="C63" s="251">
        <f t="shared" si="4"/>
        <v>3</v>
      </c>
      <c r="D63" s="252">
        <f t="shared" si="5"/>
        <v>12</v>
      </c>
      <c r="E63" s="253" t="s">
        <v>23</v>
      </c>
      <c r="F63" s="253" t="s">
        <v>23</v>
      </c>
      <c r="G63" s="253" t="s">
        <v>23</v>
      </c>
      <c r="H63" s="253" t="s">
        <v>23</v>
      </c>
      <c r="I63" s="253" t="s">
        <v>23</v>
      </c>
      <c r="J63" s="254"/>
    </row>
    <row r="64" spans="2:10" s="238" customFormat="1" ht="18" customHeight="1" x14ac:dyDescent="0.25">
      <c r="B64" s="239"/>
      <c r="C64" s="240">
        <f>IF(D64=1,C63+1,C63)</f>
        <v>4</v>
      </c>
      <c r="D64" s="241">
        <v>1</v>
      </c>
      <c r="E64" s="245" t="s">
        <v>23</v>
      </c>
      <c r="F64" s="245" t="s">
        <v>23</v>
      </c>
      <c r="G64" s="245" t="s">
        <v>23</v>
      </c>
      <c r="H64" s="245" t="s">
        <v>23</v>
      </c>
      <c r="I64" s="245" t="s">
        <v>23</v>
      </c>
      <c r="J64" s="246"/>
    </row>
    <row r="65" spans="2:10" s="238" customFormat="1" ht="18" customHeight="1" x14ac:dyDescent="0.25">
      <c r="B65" s="225"/>
      <c r="C65" s="249">
        <f>IF(D65=1,C64+1,C64)</f>
        <v>4</v>
      </c>
      <c r="D65" s="22">
        <f>IF(D64&gt;=12,1,D64+1)</f>
        <v>2</v>
      </c>
      <c r="E65" s="222" t="s">
        <v>107</v>
      </c>
      <c r="F65" s="222" t="s">
        <v>107</v>
      </c>
      <c r="G65" s="222" t="s">
        <v>107</v>
      </c>
      <c r="H65" s="222" t="s">
        <v>107</v>
      </c>
      <c r="I65" s="222" t="s">
        <v>107</v>
      </c>
      <c r="J65" s="20"/>
    </row>
    <row r="66" spans="2:10" s="238" customFormat="1" ht="18" customHeight="1" x14ac:dyDescent="0.25">
      <c r="B66" s="225"/>
      <c r="C66" s="249">
        <f t="shared" ref="C66:C75" si="6">IF(D66=1,C65+1,C65)</f>
        <v>4</v>
      </c>
      <c r="D66" s="22">
        <f t="shared" ref="D66:D75" si="7">IF(D65&gt;=12,1,D65+1)</f>
        <v>3</v>
      </c>
      <c r="E66" s="222" t="s">
        <v>107</v>
      </c>
      <c r="F66" s="222" t="s">
        <v>107</v>
      </c>
      <c r="G66" s="222" t="s">
        <v>107</v>
      </c>
      <c r="H66" s="222" t="s">
        <v>107</v>
      </c>
      <c r="I66" s="222" t="s">
        <v>107</v>
      </c>
      <c r="J66" s="20"/>
    </row>
    <row r="67" spans="2:10" s="238" customFormat="1" ht="18" customHeight="1" x14ac:dyDescent="0.25">
      <c r="B67" s="225"/>
      <c r="C67" s="249">
        <f t="shared" si="6"/>
        <v>4</v>
      </c>
      <c r="D67" s="22">
        <f t="shared" si="7"/>
        <v>4</v>
      </c>
      <c r="E67" s="222" t="s">
        <v>107</v>
      </c>
      <c r="F67" s="222" t="s">
        <v>107</v>
      </c>
      <c r="G67" s="222" t="s">
        <v>107</v>
      </c>
      <c r="H67" s="222" t="s">
        <v>107</v>
      </c>
      <c r="I67" s="222" t="s">
        <v>107</v>
      </c>
      <c r="J67" s="20"/>
    </row>
    <row r="68" spans="2:10" s="238" customFormat="1" ht="18" customHeight="1" x14ac:dyDescent="0.25">
      <c r="B68" s="225"/>
      <c r="C68" s="249">
        <f t="shared" si="6"/>
        <v>4</v>
      </c>
      <c r="D68" s="22">
        <f t="shared" si="7"/>
        <v>5</v>
      </c>
      <c r="E68" s="222" t="s">
        <v>107</v>
      </c>
      <c r="F68" s="222" t="s">
        <v>107</v>
      </c>
      <c r="G68" s="222" t="s">
        <v>107</v>
      </c>
      <c r="H68" s="222" t="s">
        <v>107</v>
      </c>
      <c r="I68" s="222" t="s">
        <v>107</v>
      </c>
      <c r="J68" s="20"/>
    </row>
    <row r="69" spans="2:10" s="238" customFormat="1" ht="18" customHeight="1" x14ac:dyDescent="0.25">
      <c r="B69" s="225"/>
      <c r="C69" s="249">
        <f t="shared" si="6"/>
        <v>4</v>
      </c>
      <c r="D69" s="22">
        <f t="shared" si="7"/>
        <v>6</v>
      </c>
      <c r="E69" s="222" t="s">
        <v>23</v>
      </c>
      <c r="F69" s="222" t="s">
        <v>23</v>
      </c>
      <c r="G69" s="222" t="s">
        <v>23</v>
      </c>
      <c r="H69" s="222" t="s">
        <v>23</v>
      </c>
      <c r="I69" s="222" t="s">
        <v>23</v>
      </c>
      <c r="J69" s="20"/>
    </row>
    <row r="70" spans="2:10" s="238" customFormat="1" ht="18" customHeight="1" x14ac:dyDescent="0.25">
      <c r="B70" s="225"/>
      <c r="C70" s="249">
        <f t="shared" si="6"/>
        <v>4</v>
      </c>
      <c r="D70" s="22">
        <f t="shared" si="7"/>
        <v>7</v>
      </c>
      <c r="E70" s="222" t="s">
        <v>109</v>
      </c>
      <c r="F70" s="222" t="s">
        <v>109</v>
      </c>
      <c r="G70" s="222" t="s">
        <v>109</v>
      </c>
      <c r="H70" s="222" t="s">
        <v>109</v>
      </c>
      <c r="I70" s="222" t="s">
        <v>109</v>
      </c>
      <c r="J70" s="20"/>
    </row>
    <row r="71" spans="2:10" s="238" customFormat="1" ht="18" customHeight="1" x14ac:dyDescent="0.25">
      <c r="B71" s="225"/>
      <c r="C71" s="249">
        <f t="shared" si="6"/>
        <v>4</v>
      </c>
      <c r="D71" s="22">
        <f t="shared" si="7"/>
        <v>8</v>
      </c>
      <c r="E71" s="222" t="s">
        <v>109</v>
      </c>
      <c r="F71" s="222" t="s">
        <v>109</v>
      </c>
      <c r="G71" s="222" t="s">
        <v>109</v>
      </c>
      <c r="H71" s="222" t="s">
        <v>109</v>
      </c>
      <c r="I71" s="222" t="s">
        <v>109</v>
      </c>
      <c r="J71" s="20"/>
    </row>
    <row r="72" spans="2:10" s="238" customFormat="1" ht="18" customHeight="1" x14ac:dyDescent="0.25">
      <c r="B72" s="225"/>
      <c r="C72" s="249">
        <f t="shared" si="6"/>
        <v>4</v>
      </c>
      <c r="D72" s="22">
        <f t="shared" si="7"/>
        <v>9</v>
      </c>
      <c r="E72" s="222" t="s">
        <v>109</v>
      </c>
      <c r="F72" s="222" t="s">
        <v>109</v>
      </c>
      <c r="G72" s="222" t="s">
        <v>109</v>
      </c>
      <c r="H72" s="222" t="s">
        <v>109</v>
      </c>
      <c r="I72" s="222" t="s">
        <v>109</v>
      </c>
      <c r="J72" s="20"/>
    </row>
    <row r="73" spans="2:10" s="238" customFormat="1" ht="18" customHeight="1" x14ac:dyDescent="0.25">
      <c r="B73" s="225"/>
      <c r="C73" s="249">
        <f t="shared" si="6"/>
        <v>4</v>
      </c>
      <c r="D73" s="22">
        <f t="shared" si="7"/>
        <v>10</v>
      </c>
      <c r="E73" s="222" t="s">
        <v>109</v>
      </c>
      <c r="F73" s="222" t="s">
        <v>109</v>
      </c>
      <c r="G73" s="222" t="s">
        <v>109</v>
      </c>
      <c r="H73" s="222" t="s">
        <v>109</v>
      </c>
      <c r="I73" s="222" t="s">
        <v>109</v>
      </c>
      <c r="J73" s="20"/>
    </row>
    <row r="74" spans="2:10" s="238" customFormat="1" ht="18" customHeight="1" x14ac:dyDescent="0.25">
      <c r="B74" s="225"/>
      <c r="C74" s="249">
        <f t="shared" si="6"/>
        <v>4</v>
      </c>
      <c r="D74" s="22">
        <f t="shared" si="7"/>
        <v>11</v>
      </c>
      <c r="E74" s="222" t="s">
        <v>23</v>
      </c>
      <c r="F74" s="222" t="s">
        <v>23</v>
      </c>
      <c r="G74" s="222" t="s">
        <v>23</v>
      </c>
      <c r="H74" s="222" t="s">
        <v>23</v>
      </c>
      <c r="I74" s="222" t="s">
        <v>23</v>
      </c>
      <c r="J74" s="20"/>
    </row>
    <row r="75" spans="2:10" s="238" customFormat="1" ht="18" customHeight="1" x14ac:dyDescent="0.25">
      <c r="B75" s="250"/>
      <c r="C75" s="251">
        <f t="shared" si="6"/>
        <v>4</v>
      </c>
      <c r="D75" s="252">
        <f t="shared" si="7"/>
        <v>12</v>
      </c>
      <c r="E75" s="253" t="s">
        <v>23</v>
      </c>
      <c r="F75" s="253" t="s">
        <v>23</v>
      </c>
      <c r="G75" s="253" t="s">
        <v>23</v>
      </c>
      <c r="H75" s="253" t="s">
        <v>23</v>
      </c>
      <c r="I75" s="253" t="s">
        <v>23</v>
      </c>
      <c r="J75" s="254"/>
    </row>
    <row r="76" spans="2:10" s="238" customFormat="1" ht="18" customHeight="1" x14ac:dyDescent="0.25">
      <c r="B76" s="239"/>
      <c r="C76" s="240">
        <f>IF(D76=1,C75+1,C75)</f>
        <v>5</v>
      </c>
      <c r="D76" s="241">
        <v>1</v>
      </c>
      <c r="E76" s="245" t="s">
        <v>23</v>
      </c>
      <c r="F76" s="245" t="s">
        <v>23</v>
      </c>
      <c r="G76" s="245" t="s">
        <v>23</v>
      </c>
      <c r="H76" s="245" t="s">
        <v>23</v>
      </c>
      <c r="I76" s="245" t="s">
        <v>23</v>
      </c>
      <c r="J76" s="246"/>
    </row>
    <row r="77" spans="2:10" s="238" customFormat="1" ht="18" customHeight="1" x14ac:dyDescent="0.25">
      <c r="B77" s="225"/>
      <c r="C77" s="249">
        <f>IF(D77=1,C76+1,C76)</f>
        <v>5</v>
      </c>
      <c r="D77" s="22">
        <f>IF(D76&gt;=12,1,D76+1)</f>
        <v>2</v>
      </c>
      <c r="E77" s="222" t="s">
        <v>107</v>
      </c>
      <c r="F77" s="222" t="s">
        <v>107</v>
      </c>
      <c r="G77" s="222" t="s">
        <v>107</v>
      </c>
      <c r="H77" s="222" t="s">
        <v>107</v>
      </c>
      <c r="I77" s="222" t="s">
        <v>107</v>
      </c>
      <c r="J77" s="20"/>
    </row>
    <row r="78" spans="2:10" s="238" customFormat="1" ht="18" customHeight="1" x14ac:dyDescent="0.25">
      <c r="B78" s="225"/>
      <c r="C78" s="249">
        <f t="shared" ref="C78:C87" si="8">IF(D78=1,C77+1,C77)</f>
        <v>5</v>
      </c>
      <c r="D78" s="22">
        <f t="shared" ref="D78:D87" si="9">IF(D77&gt;=12,1,D77+1)</f>
        <v>3</v>
      </c>
      <c r="E78" s="222" t="s">
        <v>107</v>
      </c>
      <c r="F78" s="222" t="s">
        <v>107</v>
      </c>
      <c r="G78" s="222" t="s">
        <v>107</v>
      </c>
      <c r="H78" s="222" t="s">
        <v>107</v>
      </c>
      <c r="I78" s="222" t="s">
        <v>107</v>
      </c>
      <c r="J78" s="20"/>
    </row>
    <row r="79" spans="2:10" s="238" customFormat="1" ht="18" customHeight="1" x14ac:dyDescent="0.25">
      <c r="B79" s="225"/>
      <c r="C79" s="249">
        <f t="shared" si="8"/>
        <v>5</v>
      </c>
      <c r="D79" s="22">
        <f t="shared" si="9"/>
        <v>4</v>
      </c>
      <c r="E79" s="222" t="s">
        <v>107</v>
      </c>
      <c r="F79" s="222" t="s">
        <v>107</v>
      </c>
      <c r="G79" s="222" t="s">
        <v>107</v>
      </c>
      <c r="H79" s="222" t="s">
        <v>107</v>
      </c>
      <c r="I79" s="222" t="s">
        <v>107</v>
      </c>
      <c r="J79" s="20"/>
    </row>
    <row r="80" spans="2:10" s="238" customFormat="1" ht="18" customHeight="1" x14ac:dyDescent="0.25">
      <c r="B80" s="225"/>
      <c r="C80" s="249">
        <f t="shared" si="8"/>
        <v>5</v>
      </c>
      <c r="D80" s="22">
        <f t="shared" si="9"/>
        <v>5</v>
      </c>
      <c r="E80" s="222" t="s">
        <v>107</v>
      </c>
      <c r="F80" s="222" t="s">
        <v>107</v>
      </c>
      <c r="G80" s="222" t="s">
        <v>107</v>
      </c>
      <c r="H80" s="222" t="s">
        <v>107</v>
      </c>
      <c r="I80" s="222" t="s">
        <v>107</v>
      </c>
      <c r="J80" s="20"/>
    </row>
    <row r="81" spans="2:10" s="238" customFormat="1" ht="18" customHeight="1" x14ac:dyDescent="0.25">
      <c r="B81" s="225"/>
      <c r="C81" s="249">
        <f t="shared" si="8"/>
        <v>5</v>
      </c>
      <c r="D81" s="22">
        <f t="shared" si="9"/>
        <v>6</v>
      </c>
      <c r="E81" s="222" t="s">
        <v>23</v>
      </c>
      <c r="F81" s="222" t="s">
        <v>23</v>
      </c>
      <c r="G81" s="222" t="s">
        <v>23</v>
      </c>
      <c r="H81" s="222" t="s">
        <v>23</v>
      </c>
      <c r="I81" s="222" t="s">
        <v>23</v>
      </c>
      <c r="J81" s="20"/>
    </row>
    <row r="82" spans="2:10" s="238" customFormat="1" ht="18" customHeight="1" x14ac:dyDescent="0.25">
      <c r="B82" s="225"/>
      <c r="C82" s="249">
        <f t="shared" si="8"/>
        <v>5</v>
      </c>
      <c r="D82" s="22">
        <f t="shared" si="9"/>
        <v>7</v>
      </c>
      <c r="E82" s="222" t="s">
        <v>109</v>
      </c>
      <c r="F82" s="222" t="s">
        <v>109</v>
      </c>
      <c r="G82" s="222" t="s">
        <v>109</v>
      </c>
      <c r="H82" s="222" t="s">
        <v>109</v>
      </c>
      <c r="I82" s="222" t="s">
        <v>109</v>
      </c>
      <c r="J82" s="20"/>
    </row>
    <row r="83" spans="2:10" s="238" customFormat="1" ht="18" customHeight="1" x14ac:dyDescent="0.25">
      <c r="B83" s="225"/>
      <c r="C83" s="249">
        <f t="shared" si="8"/>
        <v>5</v>
      </c>
      <c r="D83" s="22">
        <f t="shared" si="9"/>
        <v>8</v>
      </c>
      <c r="E83" s="222" t="s">
        <v>109</v>
      </c>
      <c r="F83" s="222" t="s">
        <v>109</v>
      </c>
      <c r="G83" s="222" t="s">
        <v>109</v>
      </c>
      <c r="H83" s="222" t="s">
        <v>109</v>
      </c>
      <c r="I83" s="222" t="s">
        <v>109</v>
      </c>
      <c r="J83" s="20"/>
    </row>
    <row r="84" spans="2:10" s="238" customFormat="1" ht="18" customHeight="1" x14ac:dyDescent="0.25">
      <c r="B84" s="225"/>
      <c r="C84" s="249">
        <f t="shared" si="8"/>
        <v>5</v>
      </c>
      <c r="D84" s="22">
        <f t="shared" si="9"/>
        <v>9</v>
      </c>
      <c r="E84" s="222" t="s">
        <v>109</v>
      </c>
      <c r="F84" s="222" t="s">
        <v>109</v>
      </c>
      <c r="G84" s="222" t="s">
        <v>109</v>
      </c>
      <c r="H84" s="222" t="s">
        <v>109</v>
      </c>
      <c r="I84" s="222" t="s">
        <v>109</v>
      </c>
      <c r="J84" s="20"/>
    </row>
    <row r="85" spans="2:10" s="238" customFormat="1" ht="18" customHeight="1" x14ac:dyDescent="0.25">
      <c r="B85" s="225"/>
      <c r="C85" s="249">
        <f t="shared" si="8"/>
        <v>5</v>
      </c>
      <c r="D85" s="22">
        <f t="shared" si="9"/>
        <v>10</v>
      </c>
      <c r="E85" s="222" t="s">
        <v>109</v>
      </c>
      <c r="F85" s="222" t="s">
        <v>109</v>
      </c>
      <c r="G85" s="222" t="s">
        <v>109</v>
      </c>
      <c r="H85" s="222" t="s">
        <v>109</v>
      </c>
      <c r="I85" s="222" t="s">
        <v>109</v>
      </c>
      <c r="J85" s="20"/>
    </row>
    <row r="86" spans="2:10" s="238" customFormat="1" ht="18" customHeight="1" x14ac:dyDescent="0.25">
      <c r="B86" s="225"/>
      <c r="C86" s="249">
        <f t="shared" si="8"/>
        <v>5</v>
      </c>
      <c r="D86" s="22">
        <f t="shared" si="9"/>
        <v>11</v>
      </c>
      <c r="E86" s="222" t="s">
        <v>23</v>
      </c>
      <c r="F86" s="222" t="s">
        <v>23</v>
      </c>
      <c r="G86" s="222" t="s">
        <v>23</v>
      </c>
      <c r="H86" s="222" t="s">
        <v>23</v>
      </c>
      <c r="I86" s="222" t="s">
        <v>23</v>
      </c>
      <c r="J86" s="20"/>
    </row>
    <row r="87" spans="2:10" s="238" customFormat="1" ht="18" customHeight="1" x14ac:dyDescent="0.25">
      <c r="B87" s="250"/>
      <c r="C87" s="251">
        <f t="shared" si="8"/>
        <v>5</v>
      </c>
      <c r="D87" s="252">
        <f t="shared" si="9"/>
        <v>12</v>
      </c>
      <c r="E87" s="253" t="s">
        <v>23</v>
      </c>
      <c r="F87" s="253" t="s">
        <v>23</v>
      </c>
      <c r="G87" s="253" t="s">
        <v>23</v>
      </c>
      <c r="H87" s="253" t="s">
        <v>23</v>
      </c>
      <c r="I87" s="253" t="s">
        <v>23</v>
      </c>
      <c r="J87" s="254"/>
    </row>
    <row r="88" spans="2:10" s="238" customFormat="1" ht="18" customHeight="1" x14ac:dyDescent="0.25">
      <c r="B88" s="239"/>
      <c r="C88" s="240">
        <f>IF(D88=1,C87+1,C87)</f>
        <v>6</v>
      </c>
      <c r="D88" s="241">
        <v>1</v>
      </c>
      <c r="E88" s="245" t="s">
        <v>23</v>
      </c>
      <c r="F88" s="245" t="s">
        <v>23</v>
      </c>
      <c r="G88" s="245" t="s">
        <v>23</v>
      </c>
      <c r="H88" s="245" t="s">
        <v>23</v>
      </c>
      <c r="I88" s="245" t="s">
        <v>23</v>
      </c>
      <c r="J88" s="246"/>
    </row>
    <row r="89" spans="2:10" s="238" customFormat="1" ht="18" customHeight="1" x14ac:dyDescent="0.25">
      <c r="B89" s="225"/>
      <c r="C89" s="249">
        <f>IF(D89=1,C88+1,C88)</f>
        <v>6</v>
      </c>
      <c r="D89" s="22">
        <f>IF(D88&gt;=12,1,D88+1)</f>
        <v>2</v>
      </c>
      <c r="E89" s="222" t="s">
        <v>107</v>
      </c>
      <c r="F89" s="222" t="s">
        <v>107</v>
      </c>
      <c r="G89" s="222" t="s">
        <v>107</v>
      </c>
      <c r="H89" s="222" t="s">
        <v>107</v>
      </c>
      <c r="I89" s="222" t="s">
        <v>107</v>
      </c>
      <c r="J89" s="20"/>
    </row>
    <row r="90" spans="2:10" s="238" customFormat="1" ht="18" customHeight="1" x14ac:dyDescent="0.25">
      <c r="B90" s="225"/>
      <c r="C90" s="249">
        <f t="shared" ref="C90:C99" si="10">IF(D90=1,C89+1,C89)</f>
        <v>6</v>
      </c>
      <c r="D90" s="22">
        <f t="shared" ref="D90:D99" si="11">IF(D89&gt;=12,1,D89+1)</f>
        <v>3</v>
      </c>
      <c r="E90" s="222" t="s">
        <v>107</v>
      </c>
      <c r="F90" s="222" t="s">
        <v>107</v>
      </c>
      <c r="G90" s="222" t="s">
        <v>107</v>
      </c>
      <c r="H90" s="222" t="s">
        <v>107</v>
      </c>
      <c r="I90" s="222" t="s">
        <v>107</v>
      </c>
      <c r="J90" s="20"/>
    </row>
    <row r="91" spans="2:10" s="238" customFormat="1" ht="18" customHeight="1" x14ac:dyDescent="0.25">
      <c r="B91" s="225"/>
      <c r="C91" s="249">
        <f t="shared" si="10"/>
        <v>6</v>
      </c>
      <c r="D91" s="22">
        <f t="shared" si="11"/>
        <v>4</v>
      </c>
      <c r="E91" s="222" t="s">
        <v>107</v>
      </c>
      <c r="F91" s="222" t="s">
        <v>107</v>
      </c>
      <c r="G91" s="222" t="s">
        <v>107</v>
      </c>
      <c r="H91" s="222" t="s">
        <v>107</v>
      </c>
      <c r="I91" s="222" t="s">
        <v>107</v>
      </c>
      <c r="J91" s="20"/>
    </row>
    <row r="92" spans="2:10" s="238" customFormat="1" ht="18" customHeight="1" x14ac:dyDescent="0.25">
      <c r="B92" s="225"/>
      <c r="C92" s="249">
        <f t="shared" si="10"/>
        <v>6</v>
      </c>
      <c r="D92" s="22">
        <f t="shared" si="11"/>
        <v>5</v>
      </c>
      <c r="E92" s="222" t="s">
        <v>107</v>
      </c>
      <c r="F92" s="222" t="s">
        <v>107</v>
      </c>
      <c r="G92" s="222" t="s">
        <v>107</v>
      </c>
      <c r="H92" s="222" t="s">
        <v>107</v>
      </c>
      <c r="I92" s="222" t="s">
        <v>107</v>
      </c>
      <c r="J92" s="20"/>
    </row>
    <row r="93" spans="2:10" s="238" customFormat="1" ht="18" customHeight="1" x14ac:dyDescent="0.25">
      <c r="B93" s="225"/>
      <c r="C93" s="249">
        <f t="shared" si="10"/>
        <v>6</v>
      </c>
      <c r="D93" s="22">
        <f t="shared" si="11"/>
        <v>6</v>
      </c>
      <c r="E93" s="222" t="s">
        <v>23</v>
      </c>
      <c r="F93" s="222" t="s">
        <v>23</v>
      </c>
      <c r="G93" s="222" t="s">
        <v>23</v>
      </c>
      <c r="H93" s="222" t="s">
        <v>23</v>
      </c>
      <c r="I93" s="222" t="s">
        <v>23</v>
      </c>
      <c r="J93" s="20"/>
    </row>
    <row r="94" spans="2:10" s="238" customFormat="1" ht="18" customHeight="1" x14ac:dyDescent="0.25">
      <c r="B94" s="225"/>
      <c r="C94" s="249">
        <f t="shared" si="10"/>
        <v>6</v>
      </c>
      <c r="D94" s="22">
        <f t="shared" si="11"/>
        <v>7</v>
      </c>
      <c r="E94" s="222" t="s">
        <v>109</v>
      </c>
      <c r="F94" s="222" t="s">
        <v>109</v>
      </c>
      <c r="G94" s="222" t="s">
        <v>109</v>
      </c>
      <c r="H94" s="222" t="s">
        <v>109</v>
      </c>
      <c r="I94" s="222" t="s">
        <v>109</v>
      </c>
      <c r="J94" s="20"/>
    </row>
    <row r="95" spans="2:10" s="238" customFormat="1" ht="18" customHeight="1" x14ac:dyDescent="0.25">
      <c r="B95" s="225"/>
      <c r="C95" s="249">
        <f t="shared" si="10"/>
        <v>6</v>
      </c>
      <c r="D95" s="22">
        <f t="shared" si="11"/>
        <v>8</v>
      </c>
      <c r="E95" s="222" t="s">
        <v>109</v>
      </c>
      <c r="F95" s="222" t="s">
        <v>109</v>
      </c>
      <c r="G95" s="222" t="s">
        <v>109</v>
      </c>
      <c r="H95" s="222" t="s">
        <v>109</v>
      </c>
      <c r="I95" s="222" t="s">
        <v>109</v>
      </c>
      <c r="J95" s="20"/>
    </row>
    <row r="96" spans="2:10" s="238" customFormat="1" ht="18" customHeight="1" x14ac:dyDescent="0.25">
      <c r="B96" s="225"/>
      <c r="C96" s="249">
        <f t="shared" si="10"/>
        <v>6</v>
      </c>
      <c r="D96" s="22">
        <f t="shared" si="11"/>
        <v>9</v>
      </c>
      <c r="E96" s="222" t="s">
        <v>109</v>
      </c>
      <c r="F96" s="222" t="s">
        <v>109</v>
      </c>
      <c r="G96" s="222" t="s">
        <v>109</v>
      </c>
      <c r="H96" s="222" t="s">
        <v>109</v>
      </c>
      <c r="I96" s="222" t="s">
        <v>109</v>
      </c>
      <c r="J96" s="20"/>
    </row>
    <row r="97" spans="2:10" s="238" customFormat="1" ht="18" customHeight="1" x14ac:dyDescent="0.25">
      <c r="B97" s="225"/>
      <c r="C97" s="249">
        <f t="shared" si="10"/>
        <v>6</v>
      </c>
      <c r="D97" s="22">
        <f t="shared" si="11"/>
        <v>10</v>
      </c>
      <c r="E97" s="222" t="s">
        <v>109</v>
      </c>
      <c r="F97" s="222" t="s">
        <v>109</v>
      </c>
      <c r="G97" s="222" t="s">
        <v>109</v>
      </c>
      <c r="H97" s="222" t="s">
        <v>109</v>
      </c>
      <c r="I97" s="222" t="s">
        <v>109</v>
      </c>
      <c r="J97" s="20"/>
    </row>
    <row r="98" spans="2:10" s="238" customFormat="1" ht="18" customHeight="1" x14ac:dyDescent="0.25">
      <c r="B98" s="225"/>
      <c r="C98" s="249">
        <f t="shared" si="10"/>
        <v>6</v>
      </c>
      <c r="D98" s="22">
        <f t="shared" si="11"/>
        <v>11</v>
      </c>
      <c r="E98" s="222" t="s">
        <v>23</v>
      </c>
      <c r="F98" s="222" t="s">
        <v>23</v>
      </c>
      <c r="G98" s="222" t="s">
        <v>23</v>
      </c>
      <c r="H98" s="222" t="s">
        <v>23</v>
      </c>
      <c r="I98" s="222" t="s">
        <v>23</v>
      </c>
      <c r="J98" s="20"/>
    </row>
    <row r="99" spans="2:10" s="238" customFormat="1" ht="18" customHeight="1" x14ac:dyDescent="0.25">
      <c r="B99" s="250"/>
      <c r="C99" s="251">
        <f t="shared" si="10"/>
        <v>6</v>
      </c>
      <c r="D99" s="252">
        <f t="shared" si="11"/>
        <v>12</v>
      </c>
      <c r="E99" s="253" t="s">
        <v>23</v>
      </c>
      <c r="F99" s="253" t="s">
        <v>23</v>
      </c>
      <c r="G99" s="253" t="s">
        <v>23</v>
      </c>
      <c r="H99" s="253" t="s">
        <v>23</v>
      </c>
      <c r="I99" s="253" t="s">
        <v>23</v>
      </c>
      <c r="J99" s="254"/>
    </row>
    <row r="100" spans="2:10" s="238" customFormat="1" ht="18" customHeight="1" x14ac:dyDescent="0.25">
      <c r="B100" s="239"/>
      <c r="C100" s="240">
        <f>IF(D100=1,C99+1,C99)</f>
        <v>7</v>
      </c>
      <c r="D100" s="241">
        <v>1</v>
      </c>
      <c r="E100" s="245" t="s">
        <v>23</v>
      </c>
      <c r="F100" s="245" t="s">
        <v>23</v>
      </c>
      <c r="G100" s="245" t="s">
        <v>23</v>
      </c>
      <c r="H100" s="245" t="s">
        <v>23</v>
      </c>
      <c r="I100" s="245" t="s">
        <v>23</v>
      </c>
      <c r="J100" s="246"/>
    </row>
    <row r="101" spans="2:10" s="238" customFormat="1" ht="18" customHeight="1" x14ac:dyDescent="0.25">
      <c r="B101" s="225"/>
      <c r="C101" s="249">
        <f>IF(D101=1,C100+1,C100)</f>
        <v>7</v>
      </c>
      <c r="D101" s="22">
        <f>IF(D100&gt;=12,1,D100+1)</f>
        <v>2</v>
      </c>
      <c r="E101" s="222" t="s">
        <v>107</v>
      </c>
      <c r="F101" s="222" t="s">
        <v>107</v>
      </c>
      <c r="G101" s="222" t="s">
        <v>107</v>
      </c>
      <c r="H101" s="222" t="s">
        <v>107</v>
      </c>
      <c r="I101" s="222" t="s">
        <v>107</v>
      </c>
      <c r="J101" s="20"/>
    </row>
    <row r="102" spans="2:10" s="238" customFormat="1" ht="18" customHeight="1" x14ac:dyDescent="0.25">
      <c r="B102" s="225"/>
      <c r="C102" s="249">
        <f t="shared" ref="C102:C111" si="12">IF(D102=1,C101+1,C101)</f>
        <v>7</v>
      </c>
      <c r="D102" s="22">
        <f t="shared" ref="D102:D111" si="13">IF(D101&gt;=12,1,D101+1)</f>
        <v>3</v>
      </c>
      <c r="E102" s="222" t="s">
        <v>107</v>
      </c>
      <c r="F102" s="222" t="s">
        <v>107</v>
      </c>
      <c r="G102" s="222" t="s">
        <v>107</v>
      </c>
      <c r="H102" s="222" t="s">
        <v>107</v>
      </c>
      <c r="I102" s="222" t="s">
        <v>107</v>
      </c>
      <c r="J102" s="20"/>
    </row>
    <row r="103" spans="2:10" s="238" customFormat="1" ht="18" customHeight="1" x14ac:dyDescent="0.25">
      <c r="B103" s="225"/>
      <c r="C103" s="249">
        <f t="shared" si="12"/>
        <v>7</v>
      </c>
      <c r="D103" s="22">
        <f t="shared" si="13"/>
        <v>4</v>
      </c>
      <c r="E103" s="222" t="s">
        <v>107</v>
      </c>
      <c r="F103" s="222" t="s">
        <v>107</v>
      </c>
      <c r="G103" s="222" t="s">
        <v>107</v>
      </c>
      <c r="H103" s="222" t="s">
        <v>107</v>
      </c>
      <c r="I103" s="222" t="s">
        <v>107</v>
      </c>
      <c r="J103" s="20"/>
    </row>
    <row r="104" spans="2:10" s="238" customFormat="1" ht="18" customHeight="1" x14ac:dyDescent="0.25">
      <c r="B104" s="225"/>
      <c r="C104" s="249">
        <f t="shared" si="12"/>
        <v>7</v>
      </c>
      <c r="D104" s="22">
        <f t="shared" si="13"/>
        <v>5</v>
      </c>
      <c r="E104" s="222" t="s">
        <v>107</v>
      </c>
      <c r="F104" s="222" t="s">
        <v>107</v>
      </c>
      <c r="G104" s="222" t="s">
        <v>107</v>
      </c>
      <c r="H104" s="222" t="s">
        <v>107</v>
      </c>
      <c r="I104" s="222" t="s">
        <v>107</v>
      </c>
      <c r="J104" s="20"/>
    </row>
    <row r="105" spans="2:10" s="238" customFormat="1" ht="18" customHeight="1" x14ac:dyDescent="0.25">
      <c r="B105" s="225"/>
      <c r="C105" s="249">
        <f t="shared" si="12"/>
        <v>7</v>
      </c>
      <c r="D105" s="22">
        <f t="shared" si="13"/>
        <v>6</v>
      </c>
      <c r="E105" s="222" t="s">
        <v>23</v>
      </c>
      <c r="F105" s="222" t="s">
        <v>23</v>
      </c>
      <c r="G105" s="222" t="s">
        <v>23</v>
      </c>
      <c r="H105" s="222" t="s">
        <v>23</v>
      </c>
      <c r="I105" s="222" t="s">
        <v>23</v>
      </c>
      <c r="J105" s="20"/>
    </row>
    <row r="106" spans="2:10" s="238" customFormat="1" ht="18" customHeight="1" x14ac:dyDescent="0.25">
      <c r="B106" s="225"/>
      <c r="C106" s="249">
        <f t="shared" si="12"/>
        <v>7</v>
      </c>
      <c r="D106" s="22">
        <f t="shared" si="13"/>
        <v>7</v>
      </c>
      <c r="E106" s="222" t="s">
        <v>109</v>
      </c>
      <c r="F106" s="222" t="s">
        <v>109</v>
      </c>
      <c r="G106" s="222" t="s">
        <v>109</v>
      </c>
      <c r="H106" s="222" t="s">
        <v>109</v>
      </c>
      <c r="I106" s="222" t="s">
        <v>109</v>
      </c>
      <c r="J106" s="20"/>
    </row>
    <row r="107" spans="2:10" s="238" customFormat="1" ht="18" customHeight="1" x14ac:dyDescent="0.25">
      <c r="B107" s="225"/>
      <c r="C107" s="249">
        <f t="shared" si="12"/>
        <v>7</v>
      </c>
      <c r="D107" s="22">
        <f t="shared" si="13"/>
        <v>8</v>
      </c>
      <c r="E107" s="222" t="s">
        <v>109</v>
      </c>
      <c r="F107" s="222" t="s">
        <v>109</v>
      </c>
      <c r="G107" s="222" t="s">
        <v>109</v>
      </c>
      <c r="H107" s="222" t="s">
        <v>109</v>
      </c>
      <c r="I107" s="222" t="s">
        <v>109</v>
      </c>
      <c r="J107" s="20"/>
    </row>
    <row r="108" spans="2:10" s="238" customFormat="1" ht="18" customHeight="1" x14ac:dyDescent="0.25">
      <c r="B108" s="225"/>
      <c r="C108" s="249">
        <f t="shared" si="12"/>
        <v>7</v>
      </c>
      <c r="D108" s="22">
        <f t="shared" si="13"/>
        <v>9</v>
      </c>
      <c r="E108" s="222" t="s">
        <v>109</v>
      </c>
      <c r="F108" s="222" t="s">
        <v>109</v>
      </c>
      <c r="G108" s="222" t="s">
        <v>109</v>
      </c>
      <c r="H108" s="222" t="s">
        <v>109</v>
      </c>
      <c r="I108" s="222" t="s">
        <v>109</v>
      </c>
      <c r="J108" s="20"/>
    </row>
    <row r="109" spans="2:10" s="238" customFormat="1" ht="18" customHeight="1" x14ac:dyDescent="0.25">
      <c r="B109" s="225"/>
      <c r="C109" s="249">
        <f t="shared" si="12"/>
        <v>7</v>
      </c>
      <c r="D109" s="22">
        <f t="shared" si="13"/>
        <v>10</v>
      </c>
      <c r="E109" s="222" t="s">
        <v>109</v>
      </c>
      <c r="F109" s="222" t="s">
        <v>109</v>
      </c>
      <c r="G109" s="222" t="s">
        <v>109</v>
      </c>
      <c r="H109" s="222" t="s">
        <v>109</v>
      </c>
      <c r="I109" s="222" t="s">
        <v>109</v>
      </c>
      <c r="J109" s="20"/>
    </row>
    <row r="110" spans="2:10" s="238" customFormat="1" ht="18" customHeight="1" x14ac:dyDescent="0.25">
      <c r="B110" s="225"/>
      <c r="C110" s="249">
        <f t="shared" si="12"/>
        <v>7</v>
      </c>
      <c r="D110" s="22">
        <f t="shared" si="13"/>
        <v>11</v>
      </c>
      <c r="E110" s="222" t="s">
        <v>23</v>
      </c>
      <c r="F110" s="222" t="s">
        <v>23</v>
      </c>
      <c r="G110" s="222" t="s">
        <v>23</v>
      </c>
      <c r="H110" s="222" t="s">
        <v>23</v>
      </c>
      <c r="I110" s="222" t="s">
        <v>23</v>
      </c>
      <c r="J110" s="20"/>
    </row>
    <row r="111" spans="2:10" s="238" customFormat="1" ht="18" customHeight="1" x14ac:dyDescent="0.25">
      <c r="B111" s="250"/>
      <c r="C111" s="251">
        <f t="shared" si="12"/>
        <v>7</v>
      </c>
      <c r="D111" s="252">
        <f t="shared" si="13"/>
        <v>12</v>
      </c>
      <c r="E111" s="253" t="s">
        <v>23</v>
      </c>
      <c r="F111" s="253" t="s">
        <v>23</v>
      </c>
      <c r="G111" s="253" t="s">
        <v>23</v>
      </c>
      <c r="H111" s="253" t="s">
        <v>23</v>
      </c>
      <c r="I111" s="253" t="s">
        <v>23</v>
      </c>
      <c r="J111" s="254"/>
    </row>
    <row r="112" spans="2:10" s="238" customFormat="1" ht="18" customHeight="1" x14ac:dyDescent="0.25">
      <c r="B112" s="239"/>
      <c r="C112" s="240">
        <f>IF(D112=1,C111+1,C111)</f>
        <v>8</v>
      </c>
      <c r="D112" s="241">
        <v>1</v>
      </c>
      <c r="E112" s="245" t="s">
        <v>23</v>
      </c>
      <c r="F112" s="245" t="s">
        <v>23</v>
      </c>
      <c r="G112" s="245" t="s">
        <v>23</v>
      </c>
      <c r="H112" s="245" t="s">
        <v>23</v>
      </c>
      <c r="I112" s="245" t="s">
        <v>23</v>
      </c>
      <c r="J112" s="246"/>
    </row>
    <row r="113" spans="2:10" s="238" customFormat="1" ht="18" customHeight="1" x14ac:dyDescent="0.25">
      <c r="B113" s="225"/>
      <c r="C113" s="249">
        <f>IF(D113=1,C112+1,C112)</f>
        <v>8</v>
      </c>
      <c r="D113" s="22">
        <f>IF(D112&gt;=12,1,D112+1)</f>
        <v>2</v>
      </c>
      <c r="E113" s="222" t="s">
        <v>107</v>
      </c>
      <c r="F113" s="222" t="s">
        <v>107</v>
      </c>
      <c r="G113" s="222" t="s">
        <v>107</v>
      </c>
      <c r="H113" s="222" t="s">
        <v>107</v>
      </c>
      <c r="I113" s="222" t="s">
        <v>107</v>
      </c>
      <c r="J113" s="20"/>
    </row>
    <row r="114" spans="2:10" s="238" customFormat="1" ht="18" customHeight="1" x14ac:dyDescent="0.25">
      <c r="B114" s="225"/>
      <c r="C114" s="249">
        <f t="shared" ref="C114:C123" si="14">IF(D114=1,C113+1,C113)</f>
        <v>8</v>
      </c>
      <c r="D114" s="22">
        <f t="shared" ref="D114:D123" si="15">IF(D113&gt;=12,1,D113+1)</f>
        <v>3</v>
      </c>
      <c r="E114" s="222" t="s">
        <v>107</v>
      </c>
      <c r="F114" s="222" t="s">
        <v>107</v>
      </c>
      <c r="G114" s="222" t="s">
        <v>107</v>
      </c>
      <c r="H114" s="222" t="s">
        <v>107</v>
      </c>
      <c r="I114" s="222" t="s">
        <v>107</v>
      </c>
      <c r="J114" s="20"/>
    </row>
    <row r="115" spans="2:10" s="238" customFormat="1" ht="18" customHeight="1" x14ac:dyDescent="0.25">
      <c r="B115" s="225"/>
      <c r="C115" s="249">
        <f t="shared" si="14"/>
        <v>8</v>
      </c>
      <c r="D115" s="22">
        <f t="shared" si="15"/>
        <v>4</v>
      </c>
      <c r="E115" s="222" t="s">
        <v>107</v>
      </c>
      <c r="F115" s="222" t="s">
        <v>107</v>
      </c>
      <c r="G115" s="222" t="s">
        <v>107</v>
      </c>
      <c r="H115" s="222" t="s">
        <v>107</v>
      </c>
      <c r="I115" s="222" t="s">
        <v>107</v>
      </c>
      <c r="J115" s="20"/>
    </row>
    <row r="116" spans="2:10" s="238" customFormat="1" ht="18" customHeight="1" x14ac:dyDescent="0.25">
      <c r="B116" s="225"/>
      <c r="C116" s="249">
        <f t="shared" si="14"/>
        <v>8</v>
      </c>
      <c r="D116" s="22">
        <f t="shared" si="15"/>
        <v>5</v>
      </c>
      <c r="E116" s="222" t="s">
        <v>107</v>
      </c>
      <c r="F116" s="222" t="s">
        <v>107</v>
      </c>
      <c r="G116" s="222" t="s">
        <v>107</v>
      </c>
      <c r="H116" s="222" t="s">
        <v>107</v>
      </c>
      <c r="I116" s="222" t="s">
        <v>107</v>
      </c>
      <c r="J116" s="20"/>
    </row>
    <row r="117" spans="2:10" s="238" customFormat="1" ht="18" customHeight="1" x14ac:dyDescent="0.25">
      <c r="B117" s="225"/>
      <c r="C117" s="249">
        <f t="shared" si="14"/>
        <v>8</v>
      </c>
      <c r="D117" s="22">
        <f t="shared" si="15"/>
        <v>6</v>
      </c>
      <c r="E117" s="222" t="s">
        <v>23</v>
      </c>
      <c r="F117" s="222" t="s">
        <v>23</v>
      </c>
      <c r="G117" s="222" t="s">
        <v>23</v>
      </c>
      <c r="H117" s="222" t="s">
        <v>23</v>
      </c>
      <c r="I117" s="222" t="s">
        <v>23</v>
      </c>
      <c r="J117" s="20"/>
    </row>
    <row r="118" spans="2:10" s="238" customFormat="1" ht="18" customHeight="1" x14ac:dyDescent="0.25">
      <c r="B118" s="225"/>
      <c r="C118" s="249">
        <f t="shared" si="14"/>
        <v>8</v>
      </c>
      <c r="D118" s="22">
        <f t="shared" si="15"/>
        <v>7</v>
      </c>
      <c r="E118" s="222" t="s">
        <v>109</v>
      </c>
      <c r="F118" s="222" t="s">
        <v>109</v>
      </c>
      <c r="G118" s="222" t="s">
        <v>109</v>
      </c>
      <c r="H118" s="222" t="s">
        <v>109</v>
      </c>
      <c r="I118" s="222" t="s">
        <v>109</v>
      </c>
      <c r="J118" s="20"/>
    </row>
    <row r="119" spans="2:10" s="238" customFormat="1" ht="18" customHeight="1" x14ac:dyDescent="0.25">
      <c r="B119" s="225"/>
      <c r="C119" s="249">
        <f t="shared" si="14"/>
        <v>8</v>
      </c>
      <c r="D119" s="22">
        <f t="shared" si="15"/>
        <v>8</v>
      </c>
      <c r="E119" s="222" t="s">
        <v>109</v>
      </c>
      <c r="F119" s="222" t="s">
        <v>109</v>
      </c>
      <c r="G119" s="222" t="s">
        <v>109</v>
      </c>
      <c r="H119" s="222" t="s">
        <v>109</v>
      </c>
      <c r="I119" s="222" t="s">
        <v>109</v>
      </c>
      <c r="J119" s="20"/>
    </row>
    <row r="120" spans="2:10" s="238" customFormat="1" ht="18" customHeight="1" x14ac:dyDescent="0.25">
      <c r="B120" s="225"/>
      <c r="C120" s="249">
        <f t="shared" si="14"/>
        <v>8</v>
      </c>
      <c r="D120" s="22">
        <f t="shared" si="15"/>
        <v>9</v>
      </c>
      <c r="E120" s="222" t="s">
        <v>109</v>
      </c>
      <c r="F120" s="222" t="s">
        <v>109</v>
      </c>
      <c r="G120" s="222" t="s">
        <v>109</v>
      </c>
      <c r="H120" s="222" t="s">
        <v>109</v>
      </c>
      <c r="I120" s="222" t="s">
        <v>109</v>
      </c>
      <c r="J120" s="20"/>
    </row>
    <row r="121" spans="2:10" s="238" customFormat="1" ht="18" customHeight="1" x14ac:dyDescent="0.25">
      <c r="B121" s="225"/>
      <c r="C121" s="249">
        <f t="shared" si="14"/>
        <v>8</v>
      </c>
      <c r="D121" s="22">
        <f t="shared" si="15"/>
        <v>10</v>
      </c>
      <c r="E121" s="222" t="s">
        <v>109</v>
      </c>
      <c r="F121" s="222" t="s">
        <v>109</v>
      </c>
      <c r="G121" s="222" t="s">
        <v>109</v>
      </c>
      <c r="H121" s="222" t="s">
        <v>109</v>
      </c>
      <c r="I121" s="222" t="s">
        <v>109</v>
      </c>
      <c r="J121" s="20"/>
    </row>
    <row r="122" spans="2:10" s="238" customFormat="1" ht="18" customHeight="1" x14ac:dyDescent="0.25">
      <c r="B122" s="225"/>
      <c r="C122" s="249">
        <f t="shared" si="14"/>
        <v>8</v>
      </c>
      <c r="D122" s="22">
        <f t="shared" si="15"/>
        <v>11</v>
      </c>
      <c r="E122" s="222" t="s">
        <v>23</v>
      </c>
      <c r="F122" s="222" t="s">
        <v>23</v>
      </c>
      <c r="G122" s="222" t="s">
        <v>23</v>
      </c>
      <c r="H122" s="222" t="s">
        <v>23</v>
      </c>
      <c r="I122" s="222" t="s">
        <v>23</v>
      </c>
      <c r="J122" s="20"/>
    </row>
    <row r="123" spans="2:10" s="238" customFormat="1" ht="18" customHeight="1" x14ac:dyDescent="0.25">
      <c r="B123" s="250"/>
      <c r="C123" s="251">
        <f t="shared" si="14"/>
        <v>8</v>
      </c>
      <c r="D123" s="252">
        <f t="shared" si="15"/>
        <v>12</v>
      </c>
      <c r="E123" s="253" t="s">
        <v>23</v>
      </c>
      <c r="F123" s="253" t="s">
        <v>23</v>
      </c>
      <c r="G123" s="253" t="s">
        <v>23</v>
      </c>
      <c r="H123" s="253" t="s">
        <v>23</v>
      </c>
      <c r="I123" s="253" t="s">
        <v>23</v>
      </c>
      <c r="J123" s="254"/>
    </row>
    <row r="124" spans="2:10" s="238" customFormat="1" ht="18" customHeight="1" x14ac:dyDescent="0.25">
      <c r="B124" s="239"/>
      <c r="C124" s="240">
        <f>IF(D124=1,C123+1,C123)</f>
        <v>9</v>
      </c>
      <c r="D124" s="241">
        <v>1</v>
      </c>
      <c r="E124" s="245" t="s">
        <v>23</v>
      </c>
      <c r="F124" s="245" t="s">
        <v>23</v>
      </c>
      <c r="G124" s="245" t="s">
        <v>23</v>
      </c>
      <c r="H124" s="245" t="s">
        <v>23</v>
      </c>
      <c r="I124" s="245" t="s">
        <v>23</v>
      </c>
      <c r="J124" s="246"/>
    </row>
    <row r="125" spans="2:10" s="238" customFormat="1" ht="18" customHeight="1" x14ac:dyDescent="0.25">
      <c r="B125" s="225"/>
      <c r="C125" s="249">
        <f>IF(D125=1,C124+1,C124)</f>
        <v>9</v>
      </c>
      <c r="D125" s="22">
        <f>IF(D124&gt;=12,1,D124+1)</f>
        <v>2</v>
      </c>
      <c r="E125" s="222" t="s">
        <v>107</v>
      </c>
      <c r="F125" s="222" t="s">
        <v>107</v>
      </c>
      <c r="G125" s="222" t="s">
        <v>107</v>
      </c>
      <c r="H125" s="222" t="s">
        <v>107</v>
      </c>
      <c r="I125" s="222" t="s">
        <v>107</v>
      </c>
      <c r="J125" s="20"/>
    </row>
    <row r="126" spans="2:10" s="238" customFormat="1" ht="18" customHeight="1" x14ac:dyDescent="0.25">
      <c r="B126" s="225"/>
      <c r="C126" s="249">
        <f t="shared" ref="C126:C135" si="16">IF(D126=1,C125+1,C125)</f>
        <v>9</v>
      </c>
      <c r="D126" s="22">
        <f t="shared" ref="D126:D135" si="17">IF(D125&gt;=12,1,D125+1)</f>
        <v>3</v>
      </c>
      <c r="E126" s="222" t="s">
        <v>107</v>
      </c>
      <c r="F126" s="222" t="s">
        <v>107</v>
      </c>
      <c r="G126" s="222" t="s">
        <v>107</v>
      </c>
      <c r="H126" s="222" t="s">
        <v>107</v>
      </c>
      <c r="I126" s="222" t="s">
        <v>107</v>
      </c>
      <c r="J126" s="20"/>
    </row>
    <row r="127" spans="2:10" s="238" customFormat="1" ht="18" customHeight="1" x14ac:dyDescent="0.25">
      <c r="B127" s="225"/>
      <c r="C127" s="249">
        <f t="shared" si="16"/>
        <v>9</v>
      </c>
      <c r="D127" s="22">
        <f t="shared" si="17"/>
        <v>4</v>
      </c>
      <c r="E127" s="222" t="s">
        <v>107</v>
      </c>
      <c r="F127" s="222" t="s">
        <v>107</v>
      </c>
      <c r="G127" s="222" t="s">
        <v>107</v>
      </c>
      <c r="H127" s="222" t="s">
        <v>107</v>
      </c>
      <c r="I127" s="222" t="s">
        <v>107</v>
      </c>
      <c r="J127" s="20"/>
    </row>
    <row r="128" spans="2:10" s="238" customFormat="1" ht="18" customHeight="1" x14ac:dyDescent="0.25">
      <c r="B128" s="225"/>
      <c r="C128" s="249">
        <f t="shared" si="16"/>
        <v>9</v>
      </c>
      <c r="D128" s="22">
        <f t="shared" si="17"/>
        <v>5</v>
      </c>
      <c r="E128" s="222" t="s">
        <v>107</v>
      </c>
      <c r="F128" s="222" t="s">
        <v>107</v>
      </c>
      <c r="G128" s="222" t="s">
        <v>107</v>
      </c>
      <c r="H128" s="222" t="s">
        <v>107</v>
      </c>
      <c r="I128" s="222" t="s">
        <v>107</v>
      </c>
      <c r="J128" s="20"/>
    </row>
    <row r="129" spans="2:10" s="238" customFormat="1" ht="18" customHeight="1" x14ac:dyDescent="0.25">
      <c r="B129" s="225"/>
      <c r="C129" s="249">
        <f t="shared" si="16"/>
        <v>9</v>
      </c>
      <c r="D129" s="22">
        <f t="shared" si="17"/>
        <v>6</v>
      </c>
      <c r="E129" s="222" t="s">
        <v>23</v>
      </c>
      <c r="F129" s="222" t="s">
        <v>23</v>
      </c>
      <c r="G129" s="222" t="s">
        <v>23</v>
      </c>
      <c r="H129" s="222" t="s">
        <v>23</v>
      </c>
      <c r="I129" s="222" t="s">
        <v>23</v>
      </c>
      <c r="J129" s="20"/>
    </row>
    <row r="130" spans="2:10" s="238" customFormat="1" ht="18" customHeight="1" x14ac:dyDescent="0.25">
      <c r="B130" s="225"/>
      <c r="C130" s="249">
        <f t="shared" si="16"/>
        <v>9</v>
      </c>
      <c r="D130" s="22">
        <f t="shared" si="17"/>
        <v>7</v>
      </c>
      <c r="E130" s="222" t="s">
        <v>109</v>
      </c>
      <c r="F130" s="222" t="s">
        <v>109</v>
      </c>
      <c r="G130" s="222" t="s">
        <v>109</v>
      </c>
      <c r="H130" s="222" t="s">
        <v>109</v>
      </c>
      <c r="I130" s="222" t="s">
        <v>109</v>
      </c>
      <c r="J130" s="20"/>
    </row>
    <row r="131" spans="2:10" s="238" customFormat="1" ht="18" customHeight="1" x14ac:dyDescent="0.25">
      <c r="B131" s="225"/>
      <c r="C131" s="249">
        <f t="shared" si="16"/>
        <v>9</v>
      </c>
      <c r="D131" s="22">
        <f t="shared" si="17"/>
        <v>8</v>
      </c>
      <c r="E131" s="222" t="s">
        <v>109</v>
      </c>
      <c r="F131" s="222" t="s">
        <v>109</v>
      </c>
      <c r="G131" s="222" t="s">
        <v>109</v>
      </c>
      <c r="H131" s="222" t="s">
        <v>109</v>
      </c>
      <c r="I131" s="222" t="s">
        <v>109</v>
      </c>
      <c r="J131" s="20"/>
    </row>
    <row r="132" spans="2:10" s="238" customFormat="1" ht="18" customHeight="1" x14ac:dyDescent="0.25">
      <c r="B132" s="225"/>
      <c r="C132" s="249">
        <f t="shared" si="16"/>
        <v>9</v>
      </c>
      <c r="D132" s="22">
        <f t="shared" si="17"/>
        <v>9</v>
      </c>
      <c r="E132" s="222" t="s">
        <v>109</v>
      </c>
      <c r="F132" s="222" t="s">
        <v>109</v>
      </c>
      <c r="G132" s="222" t="s">
        <v>109</v>
      </c>
      <c r="H132" s="222" t="s">
        <v>109</v>
      </c>
      <c r="I132" s="222" t="s">
        <v>109</v>
      </c>
      <c r="J132" s="20"/>
    </row>
    <row r="133" spans="2:10" s="238" customFormat="1" ht="18" customHeight="1" x14ac:dyDescent="0.25">
      <c r="B133" s="225"/>
      <c r="C133" s="249">
        <f t="shared" si="16"/>
        <v>9</v>
      </c>
      <c r="D133" s="22">
        <f t="shared" si="17"/>
        <v>10</v>
      </c>
      <c r="E133" s="222" t="s">
        <v>109</v>
      </c>
      <c r="F133" s="222" t="s">
        <v>109</v>
      </c>
      <c r="G133" s="222" t="s">
        <v>109</v>
      </c>
      <c r="H133" s="222" t="s">
        <v>109</v>
      </c>
      <c r="I133" s="222" t="s">
        <v>109</v>
      </c>
      <c r="J133" s="20"/>
    </row>
    <row r="134" spans="2:10" s="238" customFormat="1" ht="18" customHeight="1" x14ac:dyDescent="0.25">
      <c r="B134" s="225"/>
      <c r="C134" s="249">
        <f t="shared" si="16"/>
        <v>9</v>
      </c>
      <c r="D134" s="22">
        <f t="shared" si="17"/>
        <v>11</v>
      </c>
      <c r="E134" s="222" t="s">
        <v>23</v>
      </c>
      <c r="F134" s="222" t="s">
        <v>23</v>
      </c>
      <c r="G134" s="222" t="s">
        <v>23</v>
      </c>
      <c r="H134" s="222" t="s">
        <v>23</v>
      </c>
      <c r="I134" s="222" t="s">
        <v>23</v>
      </c>
      <c r="J134" s="20"/>
    </row>
    <row r="135" spans="2:10" s="238" customFormat="1" ht="18" customHeight="1" x14ac:dyDescent="0.25">
      <c r="B135" s="250"/>
      <c r="C135" s="251">
        <f t="shared" si="16"/>
        <v>9</v>
      </c>
      <c r="D135" s="252">
        <f t="shared" si="17"/>
        <v>12</v>
      </c>
      <c r="E135" s="253" t="s">
        <v>23</v>
      </c>
      <c r="F135" s="253" t="s">
        <v>23</v>
      </c>
      <c r="G135" s="253" t="s">
        <v>23</v>
      </c>
      <c r="H135" s="253" t="s">
        <v>23</v>
      </c>
      <c r="I135" s="253" t="s">
        <v>23</v>
      </c>
      <c r="J135" s="254"/>
    </row>
    <row r="136" spans="2:10" s="238" customFormat="1" ht="18" customHeight="1" x14ac:dyDescent="0.25">
      <c r="B136" s="239"/>
      <c r="C136" s="240">
        <f>IF(D136=1,C135+1,C135)</f>
        <v>10</v>
      </c>
      <c r="D136" s="241">
        <v>1</v>
      </c>
      <c r="E136" s="245" t="s">
        <v>23</v>
      </c>
      <c r="F136" s="245" t="s">
        <v>23</v>
      </c>
      <c r="G136" s="245" t="s">
        <v>23</v>
      </c>
      <c r="H136" s="245" t="s">
        <v>23</v>
      </c>
      <c r="I136" s="245" t="s">
        <v>23</v>
      </c>
      <c r="J136" s="246"/>
    </row>
    <row r="137" spans="2:10" s="238" customFormat="1" ht="18" customHeight="1" x14ac:dyDescent="0.25">
      <c r="B137" s="225"/>
      <c r="C137" s="249">
        <f>IF(D137=1,C136+1,C136)</f>
        <v>10</v>
      </c>
      <c r="D137" s="22">
        <f>IF(D136&gt;=12,1,D136+1)</f>
        <v>2</v>
      </c>
      <c r="E137" s="222" t="s">
        <v>107</v>
      </c>
      <c r="F137" s="222" t="s">
        <v>107</v>
      </c>
      <c r="G137" s="222" t="s">
        <v>107</v>
      </c>
      <c r="H137" s="222" t="s">
        <v>107</v>
      </c>
      <c r="I137" s="222" t="s">
        <v>107</v>
      </c>
      <c r="J137" s="20"/>
    </row>
    <row r="138" spans="2:10" s="238" customFormat="1" ht="18" customHeight="1" x14ac:dyDescent="0.25">
      <c r="B138" s="225"/>
      <c r="C138" s="249">
        <f t="shared" ref="C138:C147" si="18">IF(D138=1,C137+1,C137)</f>
        <v>10</v>
      </c>
      <c r="D138" s="22">
        <f t="shared" ref="D138:D147" si="19">IF(D137&gt;=12,1,D137+1)</f>
        <v>3</v>
      </c>
      <c r="E138" s="222" t="s">
        <v>107</v>
      </c>
      <c r="F138" s="222" t="s">
        <v>107</v>
      </c>
      <c r="G138" s="222" t="s">
        <v>107</v>
      </c>
      <c r="H138" s="222" t="s">
        <v>107</v>
      </c>
      <c r="I138" s="222" t="s">
        <v>107</v>
      </c>
      <c r="J138" s="20"/>
    </row>
    <row r="139" spans="2:10" s="238" customFormat="1" ht="18" customHeight="1" x14ac:dyDescent="0.25">
      <c r="B139" s="225"/>
      <c r="C139" s="249">
        <f t="shared" si="18"/>
        <v>10</v>
      </c>
      <c r="D139" s="22">
        <f t="shared" si="19"/>
        <v>4</v>
      </c>
      <c r="E139" s="222" t="s">
        <v>107</v>
      </c>
      <c r="F139" s="222" t="s">
        <v>107</v>
      </c>
      <c r="G139" s="222" t="s">
        <v>107</v>
      </c>
      <c r="H139" s="222" t="s">
        <v>107</v>
      </c>
      <c r="I139" s="222" t="s">
        <v>107</v>
      </c>
      <c r="J139" s="20"/>
    </row>
    <row r="140" spans="2:10" s="238" customFormat="1" ht="18" customHeight="1" x14ac:dyDescent="0.25">
      <c r="B140" s="225"/>
      <c r="C140" s="249">
        <f t="shared" si="18"/>
        <v>10</v>
      </c>
      <c r="D140" s="22">
        <f t="shared" si="19"/>
        <v>5</v>
      </c>
      <c r="E140" s="222" t="s">
        <v>107</v>
      </c>
      <c r="F140" s="222" t="s">
        <v>107</v>
      </c>
      <c r="G140" s="222" t="s">
        <v>107</v>
      </c>
      <c r="H140" s="222" t="s">
        <v>107</v>
      </c>
      <c r="I140" s="222" t="s">
        <v>107</v>
      </c>
      <c r="J140" s="20"/>
    </row>
    <row r="141" spans="2:10" s="238" customFormat="1" ht="18" customHeight="1" x14ac:dyDescent="0.25">
      <c r="B141" s="225"/>
      <c r="C141" s="249">
        <f t="shared" si="18"/>
        <v>10</v>
      </c>
      <c r="D141" s="22">
        <f t="shared" si="19"/>
        <v>6</v>
      </c>
      <c r="E141" s="222" t="s">
        <v>23</v>
      </c>
      <c r="F141" s="222" t="s">
        <v>23</v>
      </c>
      <c r="G141" s="222" t="s">
        <v>23</v>
      </c>
      <c r="H141" s="222" t="s">
        <v>23</v>
      </c>
      <c r="I141" s="222" t="s">
        <v>23</v>
      </c>
      <c r="J141" s="20"/>
    </row>
    <row r="142" spans="2:10" s="238" customFormat="1" ht="18" customHeight="1" x14ac:dyDescent="0.25">
      <c r="B142" s="225"/>
      <c r="C142" s="249">
        <f t="shared" si="18"/>
        <v>10</v>
      </c>
      <c r="D142" s="22">
        <f t="shared" si="19"/>
        <v>7</v>
      </c>
      <c r="E142" s="222" t="s">
        <v>109</v>
      </c>
      <c r="F142" s="222" t="s">
        <v>109</v>
      </c>
      <c r="G142" s="222" t="s">
        <v>109</v>
      </c>
      <c r="H142" s="222" t="s">
        <v>109</v>
      </c>
      <c r="I142" s="222" t="s">
        <v>109</v>
      </c>
      <c r="J142" s="20"/>
    </row>
    <row r="143" spans="2:10" s="238" customFormat="1" ht="18" customHeight="1" x14ac:dyDescent="0.25">
      <c r="B143" s="225"/>
      <c r="C143" s="249">
        <f t="shared" si="18"/>
        <v>10</v>
      </c>
      <c r="D143" s="22">
        <f t="shared" si="19"/>
        <v>8</v>
      </c>
      <c r="E143" s="222" t="s">
        <v>109</v>
      </c>
      <c r="F143" s="222" t="s">
        <v>109</v>
      </c>
      <c r="G143" s="222" t="s">
        <v>109</v>
      </c>
      <c r="H143" s="222" t="s">
        <v>109</v>
      </c>
      <c r="I143" s="222" t="s">
        <v>109</v>
      </c>
      <c r="J143" s="20"/>
    </row>
    <row r="144" spans="2:10" s="238" customFormat="1" ht="18" customHeight="1" x14ac:dyDescent="0.25">
      <c r="B144" s="225"/>
      <c r="C144" s="249">
        <f t="shared" si="18"/>
        <v>10</v>
      </c>
      <c r="D144" s="22">
        <f t="shared" si="19"/>
        <v>9</v>
      </c>
      <c r="E144" s="222" t="s">
        <v>109</v>
      </c>
      <c r="F144" s="222" t="s">
        <v>109</v>
      </c>
      <c r="G144" s="222" t="s">
        <v>109</v>
      </c>
      <c r="H144" s="222" t="s">
        <v>109</v>
      </c>
      <c r="I144" s="222" t="s">
        <v>109</v>
      </c>
      <c r="J144" s="20"/>
    </row>
    <row r="145" spans="2:10" s="238" customFormat="1" ht="18" customHeight="1" x14ac:dyDescent="0.25">
      <c r="B145" s="225"/>
      <c r="C145" s="249">
        <f t="shared" si="18"/>
        <v>10</v>
      </c>
      <c r="D145" s="22">
        <f t="shared" si="19"/>
        <v>10</v>
      </c>
      <c r="E145" s="222" t="s">
        <v>109</v>
      </c>
      <c r="F145" s="222" t="s">
        <v>109</v>
      </c>
      <c r="G145" s="222" t="s">
        <v>109</v>
      </c>
      <c r="H145" s="222" t="s">
        <v>109</v>
      </c>
      <c r="I145" s="222" t="s">
        <v>109</v>
      </c>
      <c r="J145" s="20"/>
    </row>
    <row r="146" spans="2:10" s="238" customFormat="1" ht="18" customHeight="1" x14ac:dyDescent="0.25">
      <c r="B146" s="225"/>
      <c r="C146" s="249">
        <f t="shared" si="18"/>
        <v>10</v>
      </c>
      <c r="D146" s="22">
        <f t="shared" si="19"/>
        <v>11</v>
      </c>
      <c r="E146" s="222" t="s">
        <v>23</v>
      </c>
      <c r="F146" s="222" t="s">
        <v>23</v>
      </c>
      <c r="G146" s="222" t="s">
        <v>23</v>
      </c>
      <c r="H146" s="222" t="s">
        <v>23</v>
      </c>
      <c r="I146" s="222" t="s">
        <v>23</v>
      </c>
      <c r="J146" s="20"/>
    </row>
    <row r="147" spans="2:10" s="238" customFormat="1" ht="18" customHeight="1" x14ac:dyDescent="0.25">
      <c r="B147" s="250"/>
      <c r="C147" s="251">
        <f t="shared" si="18"/>
        <v>10</v>
      </c>
      <c r="D147" s="252">
        <f t="shared" si="19"/>
        <v>12</v>
      </c>
      <c r="E147" s="253" t="s">
        <v>23</v>
      </c>
      <c r="F147" s="253" t="s">
        <v>23</v>
      </c>
      <c r="G147" s="253" t="s">
        <v>23</v>
      </c>
      <c r="H147" s="253" t="s">
        <v>23</v>
      </c>
      <c r="I147" s="253" t="s">
        <v>23</v>
      </c>
      <c r="J147" s="254"/>
    </row>
    <row r="148" spans="2:10" s="238" customFormat="1" ht="18" customHeight="1" x14ac:dyDescent="0.25">
      <c r="B148" s="256"/>
      <c r="C148" s="257"/>
      <c r="D148" s="258"/>
      <c r="E148" s="259"/>
      <c r="F148" s="259"/>
      <c r="G148" s="259"/>
      <c r="H148" s="259"/>
      <c r="I148" s="259"/>
      <c r="J148" s="260"/>
    </row>
    <row r="149" spans="2:10" ht="18" customHeight="1" x14ac:dyDescent="0.25">
      <c r="B149" s="261" t="s">
        <v>156</v>
      </c>
      <c r="C149" s="230">
        <v>1</v>
      </c>
      <c r="D149" s="231"/>
      <c r="E149" s="232">
        <f>'[4]Inputs2- Weather'!$F$15</f>
        <v>2005</v>
      </c>
      <c r="F149" s="232"/>
      <c r="G149" s="232"/>
      <c r="H149" s="232"/>
      <c r="I149" s="232"/>
      <c r="J149" s="233"/>
    </row>
    <row r="150" spans="2:10" ht="18" customHeight="1" x14ac:dyDescent="0.25">
      <c r="B150" s="219" t="s">
        <v>157</v>
      </c>
      <c r="C150" s="220"/>
      <c r="D150" s="221"/>
      <c r="E150" s="263"/>
      <c r="F150" s="263"/>
      <c r="G150" s="263"/>
      <c r="H150" s="263"/>
      <c r="I150" s="263"/>
      <c r="J150" s="223"/>
    </row>
    <row r="151" spans="2:10" ht="18" customHeight="1" x14ac:dyDescent="0.25">
      <c r="B151" s="214"/>
      <c r="C151" s="215"/>
      <c r="D151" s="6" t="s">
        <v>158</v>
      </c>
      <c r="E151" s="23" t="s">
        <v>107</v>
      </c>
      <c r="F151" s="23" t="s">
        <v>107</v>
      </c>
      <c r="G151" s="23" t="s">
        <v>107</v>
      </c>
      <c r="H151" s="23" t="s">
        <v>107</v>
      </c>
      <c r="I151" s="23" t="s">
        <v>107</v>
      </c>
      <c r="J151" s="24"/>
    </row>
    <row r="152" spans="2:10" ht="18" customHeight="1" x14ac:dyDescent="0.25">
      <c r="B152" s="214"/>
      <c r="C152" s="215"/>
      <c r="D152" s="6" t="s">
        <v>159</v>
      </c>
      <c r="E152" s="23">
        <v>2</v>
      </c>
      <c r="F152" s="23">
        <v>2</v>
      </c>
      <c r="G152" s="23">
        <v>2</v>
      </c>
      <c r="H152" s="23">
        <v>2</v>
      </c>
      <c r="I152" s="23">
        <v>2</v>
      </c>
      <c r="J152" s="24"/>
    </row>
    <row r="153" spans="2:10" ht="18" customHeight="1" x14ac:dyDescent="0.25">
      <c r="B153" s="214"/>
      <c r="C153" s="215"/>
      <c r="D153" s="6" t="s">
        <v>160</v>
      </c>
      <c r="E153" s="265">
        <v>5</v>
      </c>
      <c r="F153" s="265">
        <v>5</v>
      </c>
      <c r="G153" s="265">
        <v>5</v>
      </c>
      <c r="H153" s="265">
        <v>5</v>
      </c>
      <c r="I153" s="265">
        <v>5</v>
      </c>
      <c r="J153" s="24"/>
    </row>
    <row r="154" spans="2:10" ht="18" customHeight="1" x14ac:dyDescent="0.25">
      <c r="B154" s="214"/>
      <c r="C154" s="215"/>
      <c r="D154" s="6" t="s">
        <v>161</v>
      </c>
      <c r="E154" s="266">
        <v>4.18</v>
      </c>
      <c r="F154" s="266">
        <v>4.18</v>
      </c>
      <c r="G154" s="266">
        <v>4.18</v>
      </c>
      <c r="H154" s="266">
        <v>4.18</v>
      </c>
      <c r="I154" s="266">
        <v>4.18</v>
      </c>
      <c r="J154" s="224"/>
    </row>
    <row r="155" spans="2:10" ht="18" customHeight="1" x14ac:dyDescent="0.25">
      <c r="B155" s="219" t="s">
        <v>162</v>
      </c>
      <c r="C155" s="220"/>
      <c r="D155" s="221"/>
      <c r="E155" s="222"/>
      <c r="F155" s="222"/>
      <c r="G155" s="222"/>
      <c r="H155" s="222"/>
      <c r="I155" s="222"/>
      <c r="J155" s="223"/>
    </row>
    <row r="156" spans="2:10" ht="18" customHeight="1" x14ac:dyDescent="0.25">
      <c r="B156" s="214"/>
      <c r="C156" s="215"/>
      <c r="D156" s="6" t="s">
        <v>163</v>
      </c>
      <c r="E156" s="11" t="s">
        <v>164</v>
      </c>
      <c r="F156" s="11" t="s">
        <v>164</v>
      </c>
      <c r="G156" s="11" t="s">
        <v>164</v>
      </c>
      <c r="H156" s="11" t="s">
        <v>164</v>
      </c>
      <c r="I156" s="11" t="s">
        <v>164</v>
      </c>
      <c r="J156" s="224"/>
    </row>
    <row r="157" spans="2:10" ht="18" customHeight="1" x14ac:dyDescent="0.25">
      <c r="B157" s="214"/>
      <c r="C157" s="215"/>
      <c r="D157" s="6" t="s">
        <v>165</v>
      </c>
      <c r="E157" s="11">
        <v>78</v>
      </c>
      <c r="F157" s="11">
        <v>78</v>
      </c>
      <c r="G157" s="11">
        <v>78</v>
      </c>
      <c r="H157" s="11">
        <v>78</v>
      </c>
      <c r="I157" s="11">
        <v>78</v>
      </c>
      <c r="J157" s="224"/>
    </row>
    <row r="158" spans="2:10" s="272" customFormat="1" ht="18" customHeight="1" x14ac:dyDescent="0.25">
      <c r="B158" s="267"/>
      <c r="C158" s="268"/>
      <c r="D158" s="269" t="s">
        <v>166</v>
      </c>
      <c r="E158" s="11">
        <v>0</v>
      </c>
      <c r="F158" s="11">
        <v>0</v>
      </c>
      <c r="G158" s="11">
        <v>0</v>
      </c>
      <c r="H158" s="11">
        <v>0</v>
      </c>
      <c r="I158" s="11">
        <v>0</v>
      </c>
      <c r="J158" s="270"/>
    </row>
    <row r="159" spans="2:10" ht="18" customHeight="1" x14ac:dyDescent="0.25">
      <c r="B159" s="214"/>
      <c r="C159" s="215"/>
      <c r="D159" s="6" t="s">
        <v>167</v>
      </c>
      <c r="E159" s="14">
        <v>2</v>
      </c>
      <c r="F159" s="14">
        <v>2</v>
      </c>
      <c r="G159" s="14">
        <v>2</v>
      </c>
      <c r="H159" s="14">
        <v>2</v>
      </c>
      <c r="I159" s="14">
        <v>2</v>
      </c>
      <c r="J159" s="224"/>
    </row>
    <row r="160" spans="2:10" ht="18" customHeight="1" x14ac:dyDescent="0.25">
      <c r="B160" s="219" t="s">
        <v>168</v>
      </c>
      <c r="C160" s="220"/>
      <c r="D160" s="221"/>
      <c r="E160" s="222"/>
      <c r="F160" s="222"/>
      <c r="G160" s="222"/>
      <c r="H160" s="222"/>
      <c r="I160" s="222"/>
      <c r="J160" s="223"/>
    </row>
    <row r="161" spans="2:10" ht="18" customHeight="1" x14ac:dyDescent="0.25">
      <c r="B161" s="214"/>
      <c r="C161" s="215"/>
      <c r="D161" s="6" t="s">
        <v>14</v>
      </c>
      <c r="E161" s="216" t="s">
        <v>16</v>
      </c>
      <c r="F161" s="216" t="s">
        <v>16</v>
      </c>
      <c r="G161" s="216" t="s">
        <v>16</v>
      </c>
      <c r="H161" s="216" t="s">
        <v>16</v>
      </c>
      <c r="I161" s="216" t="s">
        <v>16</v>
      </c>
      <c r="J161" s="218"/>
    </row>
    <row r="162" spans="2:10" ht="18" customHeight="1" x14ac:dyDescent="0.25">
      <c r="B162" s="214"/>
      <c r="C162" s="215"/>
      <c r="D162" s="6" t="s">
        <v>17</v>
      </c>
      <c r="E162" s="14">
        <v>4</v>
      </c>
      <c r="F162" s="14">
        <v>4</v>
      </c>
      <c r="G162" s="14">
        <v>4</v>
      </c>
      <c r="H162" s="14">
        <v>4</v>
      </c>
      <c r="I162" s="14">
        <v>4</v>
      </c>
      <c r="J162" s="218"/>
    </row>
    <row r="163" spans="2:10" ht="18" customHeight="1" x14ac:dyDescent="0.25">
      <c r="B163" s="214"/>
      <c r="C163" s="215"/>
      <c r="D163" s="6" t="s">
        <v>169</v>
      </c>
      <c r="E163" s="266">
        <v>0</v>
      </c>
      <c r="F163" s="266">
        <v>2</v>
      </c>
      <c r="G163" s="266">
        <v>0</v>
      </c>
      <c r="H163" s="266">
        <v>0</v>
      </c>
      <c r="I163" s="266">
        <v>0</v>
      </c>
      <c r="J163" s="218"/>
    </row>
    <row r="164" spans="2:10" ht="18" customHeight="1" x14ac:dyDescent="0.25">
      <c r="B164" s="219" t="s">
        <v>170</v>
      </c>
      <c r="C164" s="220"/>
      <c r="D164" s="221"/>
      <c r="E164" s="222"/>
      <c r="F164" s="222"/>
      <c r="G164" s="222"/>
      <c r="H164" s="222"/>
      <c r="I164" s="222"/>
      <c r="J164" s="223"/>
    </row>
    <row r="165" spans="2:10" ht="18" customHeight="1" x14ac:dyDescent="0.25">
      <c r="B165" s="214"/>
      <c r="C165" s="215"/>
      <c r="D165" s="6" t="s">
        <v>171</v>
      </c>
      <c r="E165" s="14">
        <v>2</v>
      </c>
      <c r="F165" s="14">
        <v>2</v>
      </c>
      <c r="G165" s="14">
        <v>2</v>
      </c>
      <c r="H165" s="14">
        <v>2</v>
      </c>
      <c r="I165" s="14">
        <v>2</v>
      </c>
      <c r="J165" s="224"/>
    </row>
    <row r="166" spans="2:10" ht="18" customHeight="1" x14ac:dyDescent="0.25">
      <c r="B166" s="273"/>
      <c r="C166" s="274"/>
      <c r="D166" s="6" t="s">
        <v>172</v>
      </c>
      <c r="E166" s="14">
        <v>500</v>
      </c>
      <c r="F166" s="14">
        <v>200</v>
      </c>
      <c r="G166" s="14">
        <v>200</v>
      </c>
      <c r="H166" s="14">
        <v>200</v>
      </c>
      <c r="I166" s="14">
        <v>200</v>
      </c>
      <c r="J166" s="224"/>
    </row>
    <row r="167" spans="2:10" ht="18" customHeight="1" x14ac:dyDescent="0.25">
      <c r="B167" s="275"/>
      <c r="C167" s="276"/>
      <c r="D167" s="277" t="s">
        <v>173</v>
      </c>
      <c r="E167" s="278">
        <v>3</v>
      </c>
      <c r="F167" s="278">
        <v>3</v>
      </c>
      <c r="G167" s="278">
        <v>3</v>
      </c>
      <c r="H167" s="278">
        <v>3</v>
      </c>
      <c r="I167" s="278">
        <v>3</v>
      </c>
      <c r="J167" s="279"/>
    </row>
    <row r="168" spans="2:10" ht="18" customHeight="1" x14ac:dyDescent="0.25">
      <c r="B168" s="273"/>
      <c r="C168" s="274"/>
      <c r="D168" s="6" t="s">
        <v>172</v>
      </c>
      <c r="E168" s="14">
        <v>500</v>
      </c>
      <c r="F168" s="14">
        <v>200</v>
      </c>
      <c r="G168" s="14">
        <v>200</v>
      </c>
      <c r="H168" s="14">
        <v>200</v>
      </c>
      <c r="I168" s="14">
        <v>200</v>
      </c>
      <c r="J168" s="224"/>
    </row>
    <row r="169" spans="2:10" ht="18" customHeight="1" x14ac:dyDescent="0.25">
      <c r="B169" s="275"/>
      <c r="C169" s="276"/>
      <c r="D169" s="277" t="s">
        <v>174</v>
      </c>
      <c r="E169" s="278">
        <v>4</v>
      </c>
      <c r="F169" s="278">
        <v>4</v>
      </c>
      <c r="G169" s="278">
        <v>4</v>
      </c>
      <c r="H169" s="278">
        <v>4</v>
      </c>
      <c r="I169" s="278">
        <v>4</v>
      </c>
      <c r="J169" s="279"/>
    </row>
    <row r="170" spans="2:10" ht="18" customHeight="1" x14ac:dyDescent="0.25">
      <c r="B170" s="273"/>
      <c r="C170" s="274"/>
      <c r="D170" s="6" t="s">
        <v>172</v>
      </c>
      <c r="E170" s="14">
        <v>500</v>
      </c>
      <c r="F170" s="14">
        <v>200</v>
      </c>
      <c r="G170" s="14">
        <v>200</v>
      </c>
      <c r="H170" s="14">
        <v>200</v>
      </c>
      <c r="I170" s="14">
        <v>200</v>
      </c>
      <c r="J170" s="224"/>
    </row>
    <row r="171" spans="2:10" ht="18" customHeight="1" x14ac:dyDescent="0.25">
      <c r="B171" s="275"/>
      <c r="C171" s="276"/>
      <c r="D171" s="277" t="s">
        <v>175</v>
      </c>
      <c r="E171" s="278">
        <v>5</v>
      </c>
      <c r="F171" s="278">
        <v>5</v>
      </c>
      <c r="G171" s="278">
        <v>5</v>
      </c>
      <c r="H171" s="278">
        <v>5</v>
      </c>
      <c r="I171" s="278">
        <v>5</v>
      </c>
      <c r="J171" s="279"/>
    </row>
    <row r="172" spans="2:10" ht="18" customHeight="1" x14ac:dyDescent="0.25">
      <c r="B172" s="273"/>
      <c r="C172" s="274"/>
      <c r="D172" s="6" t="s">
        <v>172</v>
      </c>
      <c r="E172" s="14">
        <v>500</v>
      </c>
      <c r="F172" s="14">
        <v>200</v>
      </c>
      <c r="G172" s="14">
        <v>200</v>
      </c>
      <c r="H172" s="14">
        <v>200</v>
      </c>
      <c r="I172" s="14">
        <v>200</v>
      </c>
      <c r="J172" s="224"/>
    </row>
    <row r="173" spans="2:10" ht="18" customHeight="1" x14ac:dyDescent="0.25">
      <c r="B173" s="275"/>
      <c r="C173" s="276"/>
      <c r="D173" s="277" t="s">
        <v>176</v>
      </c>
      <c r="E173" s="278">
        <v>0</v>
      </c>
      <c r="F173" s="278">
        <v>0</v>
      </c>
      <c r="G173" s="278">
        <v>0</v>
      </c>
      <c r="H173" s="278">
        <v>0</v>
      </c>
      <c r="I173" s="278">
        <v>0</v>
      </c>
      <c r="J173" s="279"/>
    </row>
    <row r="174" spans="2:10" ht="18" customHeight="1" thickBot="1" x14ac:dyDescent="0.3">
      <c r="B174" s="280"/>
      <c r="C174" s="281"/>
      <c r="D174" s="25" t="s">
        <v>172</v>
      </c>
      <c r="E174" s="17">
        <v>0</v>
      </c>
      <c r="F174" s="17">
        <v>0</v>
      </c>
      <c r="G174" s="17">
        <v>0</v>
      </c>
      <c r="H174" s="17">
        <v>0</v>
      </c>
      <c r="I174" s="17">
        <v>0</v>
      </c>
      <c r="J174" s="282"/>
    </row>
    <row r="175" spans="2:10" ht="18" customHeight="1" x14ac:dyDescent="0.25">
      <c r="B175" s="261" t="s">
        <v>156</v>
      </c>
      <c r="C175" s="230">
        <f>C149+1</f>
        <v>2</v>
      </c>
      <c r="D175" s="231"/>
      <c r="E175" s="232">
        <f>E149+1</f>
        <v>2006</v>
      </c>
      <c r="F175" s="232"/>
      <c r="G175" s="232"/>
      <c r="H175" s="232"/>
      <c r="I175" s="232"/>
      <c r="J175" s="233"/>
    </row>
    <row r="176" spans="2:10" ht="18" customHeight="1" x14ac:dyDescent="0.25">
      <c r="B176" s="219" t="s">
        <v>157</v>
      </c>
      <c r="C176" s="220"/>
      <c r="D176" s="221"/>
      <c r="E176" s="263"/>
      <c r="F176" s="263"/>
      <c r="G176" s="263"/>
      <c r="H176" s="263"/>
      <c r="I176" s="263"/>
      <c r="J176" s="223"/>
    </row>
    <row r="177" spans="2:12" ht="18" customHeight="1" x14ac:dyDescent="0.25">
      <c r="B177" s="214"/>
      <c r="C177" s="215"/>
      <c r="D177" s="6" t="s">
        <v>158</v>
      </c>
      <c r="E177" s="23" t="s">
        <v>109</v>
      </c>
      <c r="F177" s="23" t="s">
        <v>109</v>
      </c>
      <c r="G177" s="23" t="s">
        <v>109</v>
      </c>
      <c r="H177" s="23" t="s">
        <v>109</v>
      </c>
      <c r="I177" s="23" t="s">
        <v>109</v>
      </c>
      <c r="J177" s="24"/>
    </row>
    <row r="178" spans="2:12" ht="18" customHeight="1" x14ac:dyDescent="0.25">
      <c r="B178" s="214"/>
      <c r="C178" s="215"/>
      <c r="D178" s="6" t="s">
        <v>159</v>
      </c>
      <c r="E178" s="23">
        <v>7</v>
      </c>
      <c r="F178" s="23">
        <v>7</v>
      </c>
      <c r="G178" s="23">
        <v>7</v>
      </c>
      <c r="H178" s="23">
        <v>7</v>
      </c>
      <c r="I178" s="23">
        <v>7</v>
      </c>
      <c r="J178" s="24"/>
    </row>
    <row r="179" spans="2:12" ht="18" customHeight="1" x14ac:dyDescent="0.25">
      <c r="B179" s="214"/>
      <c r="C179" s="215"/>
      <c r="D179" s="6" t="s">
        <v>160</v>
      </c>
      <c r="E179" s="23">
        <v>10</v>
      </c>
      <c r="F179" s="23">
        <v>10</v>
      </c>
      <c r="G179" s="23">
        <v>10</v>
      </c>
      <c r="H179" s="23">
        <v>10</v>
      </c>
      <c r="I179" s="23">
        <v>10</v>
      </c>
      <c r="J179" s="24"/>
    </row>
    <row r="180" spans="2:12" ht="18" customHeight="1" x14ac:dyDescent="0.25">
      <c r="B180" s="214"/>
      <c r="C180" s="215"/>
      <c r="D180" s="6" t="s">
        <v>161</v>
      </c>
      <c r="E180" s="266">
        <v>5.38</v>
      </c>
      <c r="F180" s="266">
        <v>5.38</v>
      </c>
      <c r="G180" s="266">
        <v>5.38</v>
      </c>
      <c r="H180" s="266">
        <v>5.38</v>
      </c>
      <c r="I180" s="266">
        <v>5.38</v>
      </c>
      <c r="J180" s="224"/>
    </row>
    <row r="181" spans="2:12" ht="18" customHeight="1" x14ac:dyDescent="0.25">
      <c r="B181" s="219" t="s">
        <v>162</v>
      </c>
      <c r="C181" s="220"/>
      <c r="D181" s="221"/>
      <c r="E181" s="222"/>
      <c r="F181" s="222"/>
      <c r="G181" s="222"/>
      <c r="H181" s="222"/>
      <c r="I181" s="222"/>
      <c r="J181" s="223"/>
    </row>
    <row r="182" spans="2:12" ht="18" customHeight="1" x14ac:dyDescent="0.25">
      <c r="B182" s="214"/>
      <c r="C182" s="215"/>
      <c r="D182" s="6" t="s">
        <v>163</v>
      </c>
      <c r="E182" s="11" t="s">
        <v>164</v>
      </c>
      <c r="F182" s="11" t="s">
        <v>164</v>
      </c>
      <c r="G182" s="11" t="s">
        <v>164</v>
      </c>
      <c r="H182" s="11" t="s">
        <v>164</v>
      </c>
      <c r="I182" s="11" t="s">
        <v>164</v>
      </c>
      <c r="J182" s="224"/>
    </row>
    <row r="183" spans="2:12" ht="18" customHeight="1" x14ac:dyDescent="0.25">
      <c r="B183" s="214"/>
      <c r="C183" s="215"/>
      <c r="D183" s="6" t="s">
        <v>165</v>
      </c>
      <c r="E183" s="11">
        <v>155</v>
      </c>
      <c r="F183" s="11">
        <v>155</v>
      </c>
      <c r="G183" s="11">
        <v>155</v>
      </c>
      <c r="H183" s="11">
        <v>155</v>
      </c>
      <c r="I183" s="11">
        <v>155</v>
      </c>
      <c r="J183" s="224"/>
    </row>
    <row r="184" spans="2:12" s="272" customFormat="1" ht="18" customHeight="1" x14ac:dyDescent="0.25">
      <c r="B184" s="267"/>
      <c r="C184" s="268"/>
      <c r="D184" s="269" t="s">
        <v>166</v>
      </c>
      <c r="E184" s="283">
        <v>0</v>
      </c>
      <c r="F184" s="283">
        <v>0</v>
      </c>
      <c r="G184" s="283">
        <v>0</v>
      </c>
      <c r="H184" s="283">
        <v>0</v>
      </c>
      <c r="I184" s="283">
        <v>0</v>
      </c>
      <c r="J184" s="270"/>
    </row>
    <row r="185" spans="2:12" ht="18" customHeight="1" x14ac:dyDescent="0.25">
      <c r="B185" s="214"/>
      <c r="C185" s="215"/>
      <c r="D185" s="6" t="s">
        <v>167</v>
      </c>
      <c r="E185" s="363">
        <v>7</v>
      </c>
      <c r="F185" s="363">
        <v>7</v>
      </c>
      <c r="G185" s="363">
        <v>7</v>
      </c>
      <c r="H185" s="363">
        <v>7</v>
      </c>
      <c r="I185" s="363">
        <v>7</v>
      </c>
      <c r="J185" s="224"/>
    </row>
    <row r="186" spans="2:12" ht="18" customHeight="1" x14ac:dyDescent="0.25">
      <c r="B186" s="219" t="s">
        <v>168</v>
      </c>
      <c r="C186" s="220"/>
      <c r="D186" s="221"/>
      <c r="E186" s="222"/>
      <c r="F186" s="222"/>
      <c r="G186" s="222"/>
      <c r="H186" s="222"/>
      <c r="I186" s="222"/>
      <c r="J186" s="223"/>
    </row>
    <row r="187" spans="2:12" ht="18" customHeight="1" x14ac:dyDescent="0.25">
      <c r="B187" s="214"/>
      <c r="C187" s="215"/>
      <c r="D187" s="6" t="s">
        <v>14</v>
      </c>
      <c r="E187" s="216" t="s">
        <v>16</v>
      </c>
      <c r="F187" s="216" t="s">
        <v>16</v>
      </c>
      <c r="G187" s="216" t="s">
        <v>16</v>
      </c>
      <c r="H187" s="216" t="s">
        <v>16</v>
      </c>
      <c r="I187" s="216" t="s">
        <v>16</v>
      </c>
      <c r="J187" s="218"/>
    </row>
    <row r="188" spans="2:12" ht="18" customHeight="1" x14ac:dyDescent="0.25">
      <c r="B188" s="214"/>
      <c r="C188" s="215"/>
      <c r="D188" s="6" t="s">
        <v>17</v>
      </c>
      <c r="E188" s="216">
        <v>6</v>
      </c>
      <c r="F188" s="216">
        <v>6</v>
      </c>
      <c r="G188" s="216">
        <v>6</v>
      </c>
      <c r="H188" s="216">
        <v>6</v>
      </c>
      <c r="I188" s="216">
        <v>6</v>
      </c>
      <c r="J188" s="218"/>
    </row>
    <row r="189" spans="2:12" ht="18" customHeight="1" x14ac:dyDescent="0.25">
      <c r="B189" s="214"/>
      <c r="C189" s="215"/>
      <c r="D189" s="6" t="s">
        <v>169</v>
      </c>
      <c r="E189" s="266">
        <v>0</v>
      </c>
      <c r="F189" s="266">
        <v>2</v>
      </c>
      <c r="G189" s="266">
        <v>0</v>
      </c>
      <c r="H189" s="266">
        <v>0</v>
      </c>
      <c r="I189" s="266">
        <v>0</v>
      </c>
      <c r="J189" s="218"/>
    </row>
    <row r="190" spans="2:12" ht="18" customHeight="1" x14ac:dyDescent="0.25">
      <c r="B190" s="219" t="s">
        <v>170</v>
      </c>
      <c r="C190" s="220"/>
      <c r="D190" s="221"/>
      <c r="E190" s="222"/>
      <c r="F190" s="222"/>
      <c r="G190" s="222"/>
      <c r="H190" s="222"/>
      <c r="I190" s="222"/>
      <c r="J190" s="223"/>
    </row>
    <row r="191" spans="2:12" ht="18" customHeight="1" x14ac:dyDescent="0.25">
      <c r="B191" s="214"/>
      <c r="C191" s="215"/>
      <c r="D191" s="6" t="s">
        <v>171</v>
      </c>
      <c r="E191" s="14">
        <v>7</v>
      </c>
      <c r="F191" s="14">
        <v>7</v>
      </c>
      <c r="G191" s="14">
        <v>7</v>
      </c>
      <c r="H191" s="14">
        <v>7</v>
      </c>
      <c r="I191" s="14">
        <v>7</v>
      </c>
      <c r="J191" s="224"/>
    </row>
    <row r="192" spans="2:12" ht="18" customHeight="1" x14ac:dyDescent="0.25">
      <c r="B192" s="273"/>
      <c r="C192" s="274"/>
      <c r="D192" s="6" t="s">
        <v>172</v>
      </c>
      <c r="E192" s="14">
        <v>500</v>
      </c>
      <c r="F192" s="14">
        <v>200</v>
      </c>
      <c r="G192" s="14">
        <v>200</v>
      </c>
      <c r="H192" s="14">
        <v>200</v>
      </c>
      <c r="I192" s="14">
        <v>200</v>
      </c>
      <c r="J192" s="224"/>
      <c r="L192" s="284"/>
    </row>
    <row r="193" spans="2:10" ht="18" customHeight="1" x14ac:dyDescent="0.25">
      <c r="B193" s="275"/>
      <c r="C193" s="276"/>
      <c r="D193" s="277" t="s">
        <v>173</v>
      </c>
      <c r="E193" s="278">
        <v>8</v>
      </c>
      <c r="F193" s="278">
        <v>8</v>
      </c>
      <c r="G193" s="278">
        <v>8</v>
      </c>
      <c r="H193" s="278">
        <v>8</v>
      </c>
      <c r="I193" s="278">
        <v>8</v>
      </c>
      <c r="J193" s="279"/>
    </row>
    <row r="194" spans="2:10" ht="18" customHeight="1" x14ac:dyDescent="0.25">
      <c r="B194" s="273"/>
      <c r="C194" s="274"/>
      <c r="D194" s="6" t="s">
        <v>172</v>
      </c>
      <c r="E194" s="14">
        <v>500</v>
      </c>
      <c r="F194" s="14">
        <v>200</v>
      </c>
      <c r="G194" s="14">
        <v>200</v>
      </c>
      <c r="H194" s="14">
        <v>200</v>
      </c>
      <c r="I194" s="14">
        <v>200</v>
      </c>
      <c r="J194" s="224"/>
    </row>
    <row r="195" spans="2:10" ht="18" customHeight="1" x14ac:dyDescent="0.25">
      <c r="B195" s="275"/>
      <c r="C195" s="276"/>
      <c r="D195" s="277" t="s">
        <v>174</v>
      </c>
      <c r="E195" s="278">
        <v>9</v>
      </c>
      <c r="F195" s="278">
        <v>9</v>
      </c>
      <c r="G195" s="278">
        <v>9</v>
      </c>
      <c r="H195" s="278">
        <v>9</v>
      </c>
      <c r="I195" s="278">
        <v>9</v>
      </c>
      <c r="J195" s="279"/>
    </row>
    <row r="196" spans="2:10" ht="18" customHeight="1" x14ac:dyDescent="0.25">
      <c r="B196" s="273"/>
      <c r="C196" s="274"/>
      <c r="D196" s="6" t="s">
        <v>172</v>
      </c>
      <c r="E196" s="14">
        <v>500</v>
      </c>
      <c r="F196" s="14">
        <v>200</v>
      </c>
      <c r="G196" s="14">
        <v>200</v>
      </c>
      <c r="H196" s="14">
        <v>200</v>
      </c>
      <c r="I196" s="14">
        <v>200</v>
      </c>
      <c r="J196" s="224"/>
    </row>
    <row r="197" spans="2:10" ht="18" customHeight="1" x14ac:dyDescent="0.25">
      <c r="B197" s="275"/>
      <c r="C197" s="276"/>
      <c r="D197" s="277" t="s">
        <v>175</v>
      </c>
      <c r="E197" s="278">
        <v>10</v>
      </c>
      <c r="F197" s="278">
        <v>10</v>
      </c>
      <c r="G197" s="278">
        <v>10</v>
      </c>
      <c r="H197" s="278">
        <v>10</v>
      </c>
      <c r="I197" s="278">
        <v>10</v>
      </c>
      <c r="J197" s="279"/>
    </row>
    <row r="198" spans="2:10" ht="18" customHeight="1" x14ac:dyDescent="0.25">
      <c r="B198" s="273"/>
      <c r="C198" s="274"/>
      <c r="D198" s="6" t="s">
        <v>172</v>
      </c>
      <c r="E198" s="14">
        <v>500</v>
      </c>
      <c r="F198" s="14">
        <v>200</v>
      </c>
      <c r="G198" s="14">
        <v>200</v>
      </c>
      <c r="H198" s="14">
        <v>200</v>
      </c>
      <c r="I198" s="14">
        <v>200</v>
      </c>
      <c r="J198" s="224"/>
    </row>
    <row r="199" spans="2:10" ht="18" customHeight="1" x14ac:dyDescent="0.25">
      <c r="B199" s="275"/>
      <c r="C199" s="276"/>
      <c r="D199" s="277" t="s">
        <v>176</v>
      </c>
      <c r="E199" s="278">
        <v>11</v>
      </c>
      <c r="F199" s="278">
        <v>11</v>
      </c>
      <c r="G199" s="278">
        <v>11</v>
      </c>
      <c r="H199" s="278">
        <v>11</v>
      </c>
      <c r="I199" s="278">
        <v>11</v>
      </c>
      <c r="J199" s="279"/>
    </row>
    <row r="200" spans="2:10" ht="18" customHeight="1" thickBot="1" x14ac:dyDescent="0.3">
      <c r="B200" s="280"/>
      <c r="C200" s="281"/>
      <c r="D200" s="25" t="s">
        <v>172</v>
      </c>
      <c r="E200" s="14">
        <v>0</v>
      </c>
      <c r="F200" s="14">
        <v>0</v>
      </c>
      <c r="G200" s="14">
        <v>0</v>
      </c>
      <c r="H200" s="14">
        <v>0</v>
      </c>
      <c r="I200" s="14">
        <v>0</v>
      </c>
      <c r="J200" s="282"/>
    </row>
    <row r="201" spans="2:10" ht="18" customHeight="1" x14ac:dyDescent="0.25">
      <c r="B201" s="261" t="s">
        <v>156</v>
      </c>
      <c r="C201" s="230">
        <f>C175+1</f>
        <v>3</v>
      </c>
      <c r="D201" s="231"/>
      <c r="E201" s="232">
        <f>E175</f>
        <v>2006</v>
      </c>
      <c r="F201" s="232"/>
      <c r="G201" s="232"/>
      <c r="H201" s="232"/>
      <c r="I201" s="232"/>
      <c r="J201" s="233"/>
    </row>
    <row r="202" spans="2:10" ht="18" customHeight="1" x14ac:dyDescent="0.25">
      <c r="B202" s="219" t="s">
        <v>157</v>
      </c>
      <c r="C202" s="220"/>
      <c r="D202" s="221"/>
      <c r="E202" s="263"/>
      <c r="F202" s="263"/>
      <c r="G202" s="263"/>
      <c r="H202" s="263"/>
      <c r="I202" s="263"/>
      <c r="J202" s="223"/>
    </row>
    <row r="203" spans="2:10" ht="18" customHeight="1" x14ac:dyDescent="0.25">
      <c r="B203" s="214"/>
      <c r="C203" s="215"/>
      <c r="D203" s="6" t="s">
        <v>158</v>
      </c>
      <c r="E203" s="23" t="str">
        <f>E151</f>
        <v>Rice IR36</v>
      </c>
      <c r="F203" s="23" t="str">
        <f>F151</f>
        <v>Rice IR36</v>
      </c>
      <c r="G203" s="23" t="str">
        <f>G151</f>
        <v>Rice IR36</v>
      </c>
      <c r="H203" s="23" t="str">
        <f>H151</f>
        <v>Rice IR36</v>
      </c>
      <c r="I203" s="23" t="str">
        <f>I151</f>
        <v>Rice IR36</v>
      </c>
      <c r="J203" s="24"/>
    </row>
    <row r="204" spans="2:10" ht="18" customHeight="1" x14ac:dyDescent="0.25">
      <c r="B204" s="214"/>
      <c r="C204" s="215"/>
      <c r="D204" s="6" t="s">
        <v>159</v>
      </c>
      <c r="E204" s="23">
        <f t="shared" ref="E204:I205" si="20">E152+12</f>
        <v>14</v>
      </c>
      <c r="F204" s="23">
        <f t="shared" si="20"/>
        <v>14</v>
      </c>
      <c r="G204" s="23">
        <f t="shared" si="20"/>
        <v>14</v>
      </c>
      <c r="H204" s="23">
        <f t="shared" si="20"/>
        <v>14</v>
      </c>
      <c r="I204" s="23">
        <f t="shared" si="20"/>
        <v>14</v>
      </c>
      <c r="J204" s="24"/>
    </row>
    <row r="205" spans="2:10" ht="18" customHeight="1" x14ac:dyDescent="0.25">
      <c r="B205" s="214"/>
      <c r="C205" s="215"/>
      <c r="D205" s="6" t="s">
        <v>160</v>
      </c>
      <c r="E205" s="23">
        <f t="shared" si="20"/>
        <v>17</v>
      </c>
      <c r="F205" s="23">
        <f t="shared" si="20"/>
        <v>17</v>
      </c>
      <c r="G205" s="23">
        <f t="shared" si="20"/>
        <v>17</v>
      </c>
      <c r="H205" s="23">
        <f t="shared" si="20"/>
        <v>17</v>
      </c>
      <c r="I205" s="23">
        <f t="shared" si="20"/>
        <v>17</v>
      </c>
      <c r="J205" s="24"/>
    </row>
    <row r="206" spans="2:10" ht="18" customHeight="1" x14ac:dyDescent="0.25">
      <c r="B206" s="214"/>
      <c r="C206" s="215"/>
      <c r="D206" s="6" t="s">
        <v>161</v>
      </c>
      <c r="E206" s="266">
        <f>E154</f>
        <v>4.18</v>
      </c>
      <c r="F206" s="266">
        <f t="shared" ref="F206:I206" si="21">F154</f>
        <v>4.18</v>
      </c>
      <c r="G206" s="266">
        <f t="shared" si="21"/>
        <v>4.18</v>
      </c>
      <c r="H206" s="266">
        <f t="shared" si="21"/>
        <v>4.18</v>
      </c>
      <c r="I206" s="266">
        <f t="shared" si="21"/>
        <v>4.18</v>
      </c>
      <c r="J206" s="224"/>
    </row>
    <row r="207" spans="2:10" ht="18" customHeight="1" x14ac:dyDescent="0.25">
      <c r="B207" s="219" t="s">
        <v>162</v>
      </c>
      <c r="C207" s="220"/>
      <c r="D207" s="221"/>
      <c r="E207" s="222"/>
      <c r="F207" s="222"/>
      <c r="G207" s="222"/>
      <c r="H207" s="222"/>
      <c r="I207" s="222"/>
      <c r="J207" s="223"/>
    </row>
    <row r="208" spans="2:10" ht="18" customHeight="1" x14ac:dyDescent="0.25">
      <c r="B208" s="214"/>
      <c r="C208" s="215"/>
      <c r="D208" s="6" t="s">
        <v>163</v>
      </c>
      <c r="E208" s="11" t="s">
        <v>164</v>
      </c>
      <c r="F208" s="11" t="s">
        <v>164</v>
      </c>
      <c r="G208" s="11" t="s">
        <v>164</v>
      </c>
      <c r="H208" s="11" t="s">
        <v>164</v>
      </c>
      <c r="I208" s="11" t="s">
        <v>164</v>
      </c>
      <c r="J208" s="224"/>
    </row>
    <row r="209" spans="2:10" ht="18" customHeight="1" x14ac:dyDescent="0.25">
      <c r="B209" s="214"/>
      <c r="C209" s="215"/>
      <c r="D209" s="6" t="s">
        <v>165</v>
      </c>
      <c r="E209" s="11">
        <f t="shared" ref="E209:I210" si="22">E157</f>
        <v>78</v>
      </c>
      <c r="F209" s="11">
        <f t="shared" si="22"/>
        <v>78</v>
      </c>
      <c r="G209" s="11">
        <f t="shared" si="22"/>
        <v>78</v>
      </c>
      <c r="H209" s="11">
        <f t="shared" si="22"/>
        <v>78</v>
      </c>
      <c r="I209" s="11">
        <f t="shared" si="22"/>
        <v>78</v>
      </c>
      <c r="J209" s="224"/>
    </row>
    <row r="210" spans="2:10" s="272" customFormat="1" ht="18" customHeight="1" x14ac:dyDescent="0.25">
      <c r="B210" s="267"/>
      <c r="C210" s="268"/>
      <c r="D210" s="269" t="s">
        <v>166</v>
      </c>
      <c r="E210" s="283">
        <f t="shared" si="22"/>
        <v>0</v>
      </c>
      <c r="F210" s="283">
        <f t="shared" si="22"/>
        <v>0</v>
      </c>
      <c r="G210" s="283">
        <f t="shared" si="22"/>
        <v>0</v>
      </c>
      <c r="H210" s="283">
        <f t="shared" si="22"/>
        <v>0</v>
      </c>
      <c r="I210" s="283">
        <f t="shared" si="22"/>
        <v>0</v>
      </c>
      <c r="J210" s="270"/>
    </row>
    <row r="211" spans="2:10" ht="18" customHeight="1" x14ac:dyDescent="0.25">
      <c r="B211" s="214"/>
      <c r="C211" s="215"/>
      <c r="D211" s="6" t="s">
        <v>167</v>
      </c>
      <c r="E211" s="14">
        <f>E159+12</f>
        <v>14</v>
      </c>
      <c r="F211" s="216">
        <f t="shared" ref="F211:I211" si="23">F159+12</f>
        <v>14</v>
      </c>
      <c r="G211" s="216">
        <f t="shared" si="23"/>
        <v>14</v>
      </c>
      <c r="H211" s="216">
        <f t="shared" si="23"/>
        <v>14</v>
      </c>
      <c r="I211" s="216">
        <f t="shared" si="23"/>
        <v>14</v>
      </c>
      <c r="J211" s="224"/>
    </row>
    <row r="212" spans="2:10" ht="18" customHeight="1" x14ac:dyDescent="0.25">
      <c r="B212" s="219" t="s">
        <v>168</v>
      </c>
      <c r="C212" s="220"/>
      <c r="D212" s="221"/>
      <c r="E212" s="222"/>
      <c r="F212" s="222"/>
      <c r="G212" s="222"/>
      <c r="H212" s="222"/>
      <c r="I212" s="222"/>
      <c r="J212" s="223"/>
    </row>
    <row r="213" spans="2:10" ht="18" customHeight="1" x14ac:dyDescent="0.25">
      <c r="B213" s="214"/>
      <c r="C213" s="215"/>
      <c r="D213" s="6" t="s">
        <v>14</v>
      </c>
      <c r="E213" s="216" t="s">
        <v>16</v>
      </c>
      <c r="F213" s="216" t="s">
        <v>16</v>
      </c>
      <c r="G213" s="216" t="s">
        <v>16</v>
      </c>
      <c r="H213" s="216" t="s">
        <v>16</v>
      </c>
      <c r="I213" s="216" t="s">
        <v>16</v>
      </c>
      <c r="J213" s="218"/>
    </row>
    <row r="214" spans="2:10" ht="18" customHeight="1" x14ac:dyDescent="0.25">
      <c r="B214" s="214"/>
      <c r="C214" s="215"/>
      <c r="D214" s="6" t="s">
        <v>17</v>
      </c>
      <c r="E214" s="14">
        <f>E162+12</f>
        <v>16</v>
      </c>
      <c r="F214" s="216">
        <f t="shared" ref="F214:I214" si="24">F162+12</f>
        <v>16</v>
      </c>
      <c r="G214" s="216">
        <f t="shared" si="24"/>
        <v>16</v>
      </c>
      <c r="H214" s="216">
        <f t="shared" si="24"/>
        <v>16</v>
      </c>
      <c r="I214" s="216">
        <f t="shared" si="24"/>
        <v>16</v>
      </c>
      <c r="J214" s="218"/>
    </row>
    <row r="215" spans="2:10" ht="18" customHeight="1" x14ac:dyDescent="0.25">
      <c r="B215" s="214"/>
      <c r="C215" s="215"/>
      <c r="D215" s="6" t="s">
        <v>169</v>
      </c>
      <c r="E215" s="266">
        <f t="shared" ref="E215:I215" si="25">E163</f>
        <v>0</v>
      </c>
      <c r="F215" s="266">
        <f t="shared" si="25"/>
        <v>2</v>
      </c>
      <c r="G215" s="266">
        <f t="shared" si="25"/>
        <v>0</v>
      </c>
      <c r="H215" s="266">
        <f t="shared" si="25"/>
        <v>0</v>
      </c>
      <c r="I215" s="266">
        <f t="shared" si="25"/>
        <v>0</v>
      </c>
      <c r="J215" s="218"/>
    </row>
    <row r="216" spans="2:10" ht="18" customHeight="1" x14ac:dyDescent="0.25">
      <c r="B216" s="219" t="s">
        <v>170</v>
      </c>
      <c r="C216" s="220"/>
      <c r="D216" s="221"/>
      <c r="E216" s="222"/>
      <c r="F216" s="222"/>
      <c r="G216" s="222"/>
      <c r="H216" s="222"/>
      <c r="I216" s="222"/>
      <c r="J216" s="223"/>
    </row>
    <row r="217" spans="2:10" ht="18" customHeight="1" x14ac:dyDescent="0.25">
      <c r="B217" s="214"/>
      <c r="C217" s="215"/>
      <c r="D217" s="6" t="s">
        <v>171</v>
      </c>
      <c r="E217" s="14">
        <f>E165+12</f>
        <v>14</v>
      </c>
      <c r="F217" s="14">
        <f t="shared" ref="F217:I217" si="26">F165+12</f>
        <v>14</v>
      </c>
      <c r="G217" s="14">
        <f t="shared" si="26"/>
        <v>14</v>
      </c>
      <c r="H217" s="14">
        <f t="shared" si="26"/>
        <v>14</v>
      </c>
      <c r="I217" s="14">
        <f t="shared" si="26"/>
        <v>14</v>
      </c>
      <c r="J217" s="224"/>
    </row>
    <row r="218" spans="2:10" ht="18" customHeight="1" x14ac:dyDescent="0.25">
      <c r="B218" s="273"/>
      <c r="C218" s="274"/>
      <c r="D218" s="6" t="s">
        <v>172</v>
      </c>
      <c r="E218" s="14">
        <f t="shared" ref="E218:I218" si="27">E166</f>
        <v>500</v>
      </c>
      <c r="F218" s="14">
        <f t="shared" si="27"/>
        <v>200</v>
      </c>
      <c r="G218" s="14">
        <f t="shared" si="27"/>
        <v>200</v>
      </c>
      <c r="H218" s="14">
        <f t="shared" si="27"/>
        <v>200</v>
      </c>
      <c r="I218" s="14">
        <f t="shared" si="27"/>
        <v>200</v>
      </c>
      <c r="J218" s="224"/>
    </row>
    <row r="219" spans="2:10" ht="18" customHeight="1" x14ac:dyDescent="0.25">
      <c r="B219" s="275"/>
      <c r="C219" s="276"/>
      <c r="D219" s="277" t="s">
        <v>173</v>
      </c>
      <c r="E219" s="278">
        <f t="shared" ref="E219:I219" si="28">E167+12</f>
        <v>15</v>
      </c>
      <c r="F219" s="278">
        <f t="shared" si="28"/>
        <v>15</v>
      </c>
      <c r="G219" s="278">
        <f t="shared" si="28"/>
        <v>15</v>
      </c>
      <c r="H219" s="278">
        <f t="shared" si="28"/>
        <v>15</v>
      </c>
      <c r="I219" s="278">
        <f t="shared" si="28"/>
        <v>15</v>
      </c>
      <c r="J219" s="279"/>
    </row>
    <row r="220" spans="2:10" ht="18" customHeight="1" x14ac:dyDescent="0.25">
      <c r="B220" s="273"/>
      <c r="C220" s="274"/>
      <c r="D220" s="6" t="s">
        <v>172</v>
      </c>
      <c r="E220" s="14">
        <f t="shared" ref="E220:I220" si="29">E168</f>
        <v>500</v>
      </c>
      <c r="F220" s="14">
        <f t="shared" si="29"/>
        <v>200</v>
      </c>
      <c r="G220" s="14">
        <f t="shared" si="29"/>
        <v>200</v>
      </c>
      <c r="H220" s="14">
        <f t="shared" si="29"/>
        <v>200</v>
      </c>
      <c r="I220" s="14">
        <f t="shared" si="29"/>
        <v>200</v>
      </c>
      <c r="J220" s="224"/>
    </row>
    <row r="221" spans="2:10" ht="18" customHeight="1" x14ac:dyDescent="0.25">
      <c r="B221" s="275"/>
      <c r="C221" s="276"/>
      <c r="D221" s="277" t="s">
        <v>174</v>
      </c>
      <c r="E221" s="278">
        <f t="shared" ref="E221:I221" si="30">E169+12</f>
        <v>16</v>
      </c>
      <c r="F221" s="278">
        <f t="shared" si="30"/>
        <v>16</v>
      </c>
      <c r="G221" s="278">
        <f t="shared" si="30"/>
        <v>16</v>
      </c>
      <c r="H221" s="278">
        <f t="shared" si="30"/>
        <v>16</v>
      </c>
      <c r="I221" s="278">
        <f t="shared" si="30"/>
        <v>16</v>
      </c>
      <c r="J221" s="279"/>
    </row>
    <row r="222" spans="2:10" ht="18" customHeight="1" x14ac:dyDescent="0.25">
      <c r="B222" s="273"/>
      <c r="C222" s="274"/>
      <c r="D222" s="6" t="s">
        <v>172</v>
      </c>
      <c r="E222" s="14">
        <f t="shared" ref="E222:I222" si="31">E170</f>
        <v>500</v>
      </c>
      <c r="F222" s="14">
        <f t="shared" si="31"/>
        <v>200</v>
      </c>
      <c r="G222" s="14">
        <f t="shared" si="31"/>
        <v>200</v>
      </c>
      <c r="H222" s="14">
        <f t="shared" si="31"/>
        <v>200</v>
      </c>
      <c r="I222" s="14">
        <f t="shared" si="31"/>
        <v>200</v>
      </c>
      <c r="J222" s="224"/>
    </row>
    <row r="223" spans="2:10" ht="18" customHeight="1" x14ac:dyDescent="0.25">
      <c r="B223" s="275"/>
      <c r="C223" s="276"/>
      <c r="D223" s="277" t="s">
        <v>175</v>
      </c>
      <c r="E223" s="278">
        <f t="shared" ref="E223:I223" si="32">E171+12</f>
        <v>17</v>
      </c>
      <c r="F223" s="278">
        <f t="shared" si="32"/>
        <v>17</v>
      </c>
      <c r="G223" s="278">
        <f t="shared" si="32"/>
        <v>17</v>
      </c>
      <c r="H223" s="278">
        <f t="shared" si="32"/>
        <v>17</v>
      </c>
      <c r="I223" s="278">
        <f t="shared" si="32"/>
        <v>17</v>
      </c>
      <c r="J223" s="279"/>
    </row>
    <row r="224" spans="2:10" ht="18" customHeight="1" x14ac:dyDescent="0.25">
      <c r="B224" s="273"/>
      <c r="C224" s="274"/>
      <c r="D224" s="6" t="s">
        <v>172</v>
      </c>
      <c r="E224" s="14">
        <f t="shared" ref="E224:I224" si="33">E172</f>
        <v>500</v>
      </c>
      <c r="F224" s="14">
        <f t="shared" si="33"/>
        <v>200</v>
      </c>
      <c r="G224" s="14">
        <f t="shared" si="33"/>
        <v>200</v>
      </c>
      <c r="H224" s="14">
        <f t="shared" si="33"/>
        <v>200</v>
      </c>
      <c r="I224" s="14">
        <f t="shared" si="33"/>
        <v>200</v>
      </c>
      <c r="J224" s="224"/>
    </row>
    <row r="225" spans="2:10" ht="18" customHeight="1" x14ac:dyDescent="0.25">
      <c r="B225" s="275"/>
      <c r="C225" s="276"/>
      <c r="D225" s="277" t="s">
        <v>176</v>
      </c>
      <c r="E225" s="278">
        <f t="shared" ref="E225:I225" si="34">E173+12</f>
        <v>12</v>
      </c>
      <c r="F225" s="278">
        <f t="shared" si="34"/>
        <v>12</v>
      </c>
      <c r="G225" s="278">
        <f t="shared" si="34"/>
        <v>12</v>
      </c>
      <c r="H225" s="278">
        <f t="shared" si="34"/>
        <v>12</v>
      </c>
      <c r="I225" s="278">
        <f t="shared" si="34"/>
        <v>12</v>
      </c>
      <c r="J225" s="279"/>
    </row>
    <row r="226" spans="2:10" ht="18" customHeight="1" thickBot="1" x14ac:dyDescent="0.3">
      <c r="B226" s="280"/>
      <c r="C226" s="281"/>
      <c r="D226" s="25" t="s">
        <v>172</v>
      </c>
      <c r="E226" s="17">
        <f t="shared" ref="E226:I226" si="35">E174</f>
        <v>0</v>
      </c>
      <c r="F226" s="17">
        <f t="shared" si="35"/>
        <v>0</v>
      </c>
      <c r="G226" s="17">
        <f t="shared" si="35"/>
        <v>0</v>
      </c>
      <c r="H226" s="17">
        <f t="shared" si="35"/>
        <v>0</v>
      </c>
      <c r="I226" s="17">
        <f t="shared" si="35"/>
        <v>0</v>
      </c>
      <c r="J226" s="282"/>
    </row>
    <row r="227" spans="2:10" ht="18" customHeight="1" x14ac:dyDescent="0.25">
      <c r="B227" s="261" t="s">
        <v>156</v>
      </c>
      <c r="C227" s="230">
        <f>C201+1</f>
        <v>4</v>
      </c>
      <c r="D227" s="231"/>
      <c r="E227" s="232">
        <f>E201+1</f>
        <v>2007</v>
      </c>
      <c r="F227" s="232"/>
      <c r="G227" s="232"/>
      <c r="H227" s="232"/>
      <c r="I227" s="232"/>
      <c r="J227" s="233"/>
    </row>
    <row r="228" spans="2:10" ht="18" customHeight="1" x14ac:dyDescent="0.25">
      <c r="B228" s="219" t="s">
        <v>157</v>
      </c>
      <c r="C228" s="220"/>
      <c r="D228" s="221"/>
      <c r="E228" s="263"/>
      <c r="F228" s="263"/>
      <c r="G228" s="263"/>
      <c r="H228" s="263"/>
      <c r="I228" s="263"/>
      <c r="J228" s="223"/>
    </row>
    <row r="229" spans="2:10" ht="18" customHeight="1" x14ac:dyDescent="0.25">
      <c r="B229" s="214"/>
      <c r="C229" s="215"/>
      <c r="D229" s="6" t="s">
        <v>158</v>
      </c>
      <c r="E229" s="23" t="str">
        <f>E177</f>
        <v>Rice Kranti</v>
      </c>
      <c r="F229" s="23" t="str">
        <f>F177</f>
        <v>Rice Kranti</v>
      </c>
      <c r="G229" s="23" t="str">
        <f>G177</f>
        <v>Rice Kranti</v>
      </c>
      <c r="H229" s="23" t="str">
        <f>H177</f>
        <v>Rice Kranti</v>
      </c>
      <c r="I229" s="23" t="str">
        <f>I177</f>
        <v>Rice Kranti</v>
      </c>
      <c r="J229" s="24"/>
    </row>
    <row r="230" spans="2:10" ht="18" customHeight="1" x14ac:dyDescent="0.25">
      <c r="B230" s="214"/>
      <c r="C230" s="215"/>
      <c r="D230" s="6" t="s">
        <v>159</v>
      </c>
      <c r="E230" s="23">
        <f t="shared" ref="E230:I231" si="36">E178+12</f>
        <v>19</v>
      </c>
      <c r="F230" s="23">
        <f t="shared" si="36"/>
        <v>19</v>
      </c>
      <c r="G230" s="23">
        <f t="shared" si="36"/>
        <v>19</v>
      </c>
      <c r="H230" s="23">
        <f t="shared" si="36"/>
        <v>19</v>
      </c>
      <c r="I230" s="23">
        <f t="shared" si="36"/>
        <v>19</v>
      </c>
      <c r="J230" s="24"/>
    </row>
    <row r="231" spans="2:10" ht="18" customHeight="1" x14ac:dyDescent="0.25">
      <c r="B231" s="214"/>
      <c r="C231" s="215"/>
      <c r="D231" s="6" t="s">
        <v>160</v>
      </c>
      <c r="E231" s="23">
        <f t="shared" si="36"/>
        <v>22</v>
      </c>
      <c r="F231" s="23">
        <f t="shared" si="36"/>
        <v>22</v>
      </c>
      <c r="G231" s="23">
        <f t="shared" si="36"/>
        <v>22</v>
      </c>
      <c r="H231" s="23">
        <f t="shared" si="36"/>
        <v>22</v>
      </c>
      <c r="I231" s="23">
        <f t="shared" si="36"/>
        <v>22</v>
      </c>
      <c r="J231" s="24"/>
    </row>
    <row r="232" spans="2:10" ht="18" customHeight="1" x14ac:dyDescent="0.25">
      <c r="B232" s="214"/>
      <c r="C232" s="215"/>
      <c r="D232" s="6" t="s">
        <v>161</v>
      </c>
      <c r="E232" s="266">
        <f t="shared" ref="E232:I232" si="37">E180</f>
        <v>5.38</v>
      </c>
      <c r="F232" s="266">
        <f t="shared" si="37"/>
        <v>5.38</v>
      </c>
      <c r="G232" s="266">
        <f t="shared" si="37"/>
        <v>5.38</v>
      </c>
      <c r="H232" s="266">
        <f t="shared" si="37"/>
        <v>5.38</v>
      </c>
      <c r="I232" s="266">
        <f t="shared" si="37"/>
        <v>5.38</v>
      </c>
      <c r="J232" s="224"/>
    </row>
    <row r="233" spans="2:10" ht="18" customHeight="1" x14ac:dyDescent="0.25">
      <c r="B233" s="219" t="s">
        <v>162</v>
      </c>
      <c r="C233" s="220"/>
      <c r="D233" s="221"/>
      <c r="E233" s="222"/>
      <c r="F233" s="222"/>
      <c r="G233" s="222"/>
      <c r="H233" s="222"/>
      <c r="I233" s="222"/>
      <c r="J233" s="223"/>
    </row>
    <row r="234" spans="2:10" ht="18" customHeight="1" x14ac:dyDescent="0.25">
      <c r="B234" s="214"/>
      <c r="C234" s="215"/>
      <c r="D234" s="6" t="s">
        <v>163</v>
      </c>
      <c r="E234" s="11" t="s">
        <v>164</v>
      </c>
      <c r="F234" s="11" t="s">
        <v>164</v>
      </c>
      <c r="G234" s="11" t="s">
        <v>164</v>
      </c>
      <c r="H234" s="11" t="s">
        <v>164</v>
      </c>
      <c r="I234" s="11" t="s">
        <v>164</v>
      </c>
      <c r="J234" s="224"/>
    </row>
    <row r="235" spans="2:10" ht="18" customHeight="1" x14ac:dyDescent="0.25">
      <c r="B235" s="214"/>
      <c r="C235" s="215"/>
      <c r="D235" s="6" t="s">
        <v>165</v>
      </c>
      <c r="E235" s="11">
        <f t="shared" ref="E235:I236" si="38">E183</f>
        <v>155</v>
      </c>
      <c r="F235" s="11">
        <f t="shared" si="38"/>
        <v>155</v>
      </c>
      <c r="G235" s="11">
        <f t="shared" si="38"/>
        <v>155</v>
      </c>
      <c r="H235" s="11">
        <f t="shared" si="38"/>
        <v>155</v>
      </c>
      <c r="I235" s="11">
        <f t="shared" si="38"/>
        <v>155</v>
      </c>
      <c r="J235" s="224"/>
    </row>
    <row r="236" spans="2:10" s="272" customFormat="1" ht="18" customHeight="1" x14ac:dyDescent="0.25">
      <c r="B236" s="267"/>
      <c r="C236" s="268"/>
      <c r="D236" s="269" t="s">
        <v>166</v>
      </c>
      <c r="E236" s="283">
        <f t="shared" si="38"/>
        <v>0</v>
      </c>
      <c r="F236" s="283">
        <f t="shared" si="38"/>
        <v>0</v>
      </c>
      <c r="G236" s="283">
        <f t="shared" si="38"/>
        <v>0</v>
      </c>
      <c r="H236" s="283">
        <f t="shared" si="38"/>
        <v>0</v>
      </c>
      <c r="I236" s="283">
        <f t="shared" si="38"/>
        <v>0</v>
      </c>
      <c r="J236" s="270"/>
    </row>
    <row r="237" spans="2:10" ht="18" customHeight="1" x14ac:dyDescent="0.25">
      <c r="B237" s="214"/>
      <c r="C237" s="215"/>
      <c r="D237" s="6" t="s">
        <v>167</v>
      </c>
      <c r="E237" s="14">
        <f t="shared" ref="E237:I237" si="39">E185+12</f>
        <v>19</v>
      </c>
      <c r="F237" s="216">
        <f t="shared" si="39"/>
        <v>19</v>
      </c>
      <c r="G237" s="216">
        <f t="shared" si="39"/>
        <v>19</v>
      </c>
      <c r="H237" s="216">
        <f t="shared" si="39"/>
        <v>19</v>
      </c>
      <c r="I237" s="216">
        <f t="shared" si="39"/>
        <v>19</v>
      </c>
      <c r="J237" s="224"/>
    </row>
    <row r="238" spans="2:10" ht="18" customHeight="1" x14ac:dyDescent="0.25">
      <c r="B238" s="219" t="s">
        <v>168</v>
      </c>
      <c r="C238" s="220"/>
      <c r="D238" s="221"/>
      <c r="E238" s="222"/>
      <c r="F238" s="222"/>
      <c r="G238" s="222"/>
      <c r="H238" s="222"/>
      <c r="I238" s="222"/>
      <c r="J238" s="223"/>
    </row>
    <row r="239" spans="2:10" ht="18" customHeight="1" x14ac:dyDescent="0.25">
      <c r="B239" s="214"/>
      <c r="C239" s="215"/>
      <c r="D239" s="6" t="s">
        <v>14</v>
      </c>
      <c r="E239" s="216" t="s">
        <v>16</v>
      </c>
      <c r="F239" s="216" t="s">
        <v>16</v>
      </c>
      <c r="G239" s="216" t="s">
        <v>16</v>
      </c>
      <c r="H239" s="216" t="s">
        <v>16</v>
      </c>
      <c r="I239" s="216" t="s">
        <v>16</v>
      </c>
      <c r="J239" s="218"/>
    </row>
    <row r="240" spans="2:10" ht="18" customHeight="1" x14ac:dyDescent="0.25">
      <c r="B240" s="214"/>
      <c r="C240" s="215"/>
      <c r="D240" s="6" t="s">
        <v>17</v>
      </c>
      <c r="E240" s="14">
        <f t="shared" ref="E240:I240" si="40">E188+12</f>
        <v>18</v>
      </c>
      <c r="F240" s="216">
        <f t="shared" si="40"/>
        <v>18</v>
      </c>
      <c r="G240" s="216">
        <f t="shared" si="40"/>
        <v>18</v>
      </c>
      <c r="H240" s="216">
        <f t="shared" si="40"/>
        <v>18</v>
      </c>
      <c r="I240" s="216">
        <f t="shared" si="40"/>
        <v>18</v>
      </c>
      <c r="J240" s="218"/>
    </row>
    <row r="241" spans="2:10" ht="18" customHeight="1" x14ac:dyDescent="0.25">
      <c r="B241" s="214"/>
      <c r="C241" s="215"/>
      <c r="D241" s="6" t="s">
        <v>169</v>
      </c>
      <c r="E241" s="266">
        <f t="shared" ref="E241:I241" si="41">E189</f>
        <v>0</v>
      </c>
      <c r="F241" s="266">
        <f t="shared" si="41"/>
        <v>2</v>
      </c>
      <c r="G241" s="266">
        <f t="shared" si="41"/>
        <v>0</v>
      </c>
      <c r="H241" s="266">
        <f t="shared" si="41"/>
        <v>0</v>
      </c>
      <c r="I241" s="266">
        <f t="shared" si="41"/>
        <v>0</v>
      </c>
      <c r="J241" s="218"/>
    </row>
    <row r="242" spans="2:10" ht="18" customHeight="1" x14ac:dyDescent="0.25">
      <c r="B242" s="219" t="s">
        <v>170</v>
      </c>
      <c r="C242" s="220"/>
      <c r="D242" s="221"/>
      <c r="E242" s="222"/>
      <c r="F242" s="222"/>
      <c r="G242" s="222"/>
      <c r="H242" s="222"/>
      <c r="I242" s="222"/>
      <c r="J242" s="223"/>
    </row>
    <row r="243" spans="2:10" ht="18" customHeight="1" x14ac:dyDescent="0.25">
      <c r="B243" s="214"/>
      <c r="C243" s="215"/>
      <c r="D243" s="6" t="s">
        <v>171</v>
      </c>
      <c r="E243" s="14">
        <f t="shared" ref="E243:I243" si="42">E191+12</f>
        <v>19</v>
      </c>
      <c r="F243" s="14">
        <f t="shared" si="42"/>
        <v>19</v>
      </c>
      <c r="G243" s="14">
        <f t="shared" si="42"/>
        <v>19</v>
      </c>
      <c r="H243" s="14">
        <f t="shared" si="42"/>
        <v>19</v>
      </c>
      <c r="I243" s="14">
        <f t="shared" si="42"/>
        <v>19</v>
      </c>
      <c r="J243" s="224"/>
    </row>
    <row r="244" spans="2:10" ht="18" customHeight="1" x14ac:dyDescent="0.25">
      <c r="B244" s="273"/>
      <c r="C244" s="274"/>
      <c r="D244" s="6" t="s">
        <v>172</v>
      </c>
      <c r="E244" s="14">
        <f t="shared" ref="E244:I244" si="43">E192</f>
        <v>500</v>
      </c>
      <c r="F244" s="14">
        <f t="shared" si="43"/>
        <v>200</v>
      </c>
      <c r="G244" s="14">
        <f t="shared" si="43"/>
        <v>200</v>
      </c>
      <c r="H244" s="14">
        <f t="shared" si="43"/>
        <v>200</v>
      </c>
      <c r="I244" s="14">
        <f t="shared" si="43"/>
        <v>200</v>
      </c>
      <c r="J244" s="224"/>
    </row>
    <row r="245" spans="2:10" ht="18" customHeight="1" x14ac:dyDescent="0.25">
      <c r="B245" s="275"/>
      <c r="C245" s="276"/>
      <c r="D245" s="277" t="s">
        <v>173</v>
      </c>
      <c r="E245" s="278">
        <f t="shared" ref="E245:I245" si="44">E193+12</f>
        <v>20</v>
      </c>
      <c r="F245" s="278">
        <f t="shared" si="44"/>
        <v>20</v>
      </c>
      <c r="G245" s="278">
        <f t="shared" si="44"/>
        <v>20</v>
      </c>
      <c r="H245" s="278">
        <f t="shared" si="44"/>
        <v>20</v>
      </c>
      <c r="I245" s="278">
        <f t="shared" si="44"/>
        <v>20</v>
      </c>
      <c r="J245" s="279"/>
    </row>
    <row r="246" spans="2:10" ht="18" customHeight="1" x14ac:dyDescent="0.25">
      <c r="B246" s="273"/>
      <c r="C246" s="274"/>
      <c r="D246" s="6" t="s">
        <v>172</v>
      </c>
      <c r="E246" s="14">
        <f t="shared" ref="E246:I246" si="45">E194</f>
        <v>500</v>
      </c>
      <c r="F246" s="14">
        <f t="shared" si="45"/>
        <v>200</v>
      </c>
      <c r="G246" s="14">
        <f t="shared" si="45"/>
        <v>200</v>
      </c>
      <c r="H246" s="14">
        <f t="shared" si="45"/>
        <v>200</v>
      </c>
      <c r="I246" s="14">
        <f t="shared" si="45"/>
        <v>200</v>
      </c>
      <c r="J246" s="224"/>
    </row>
    <row r="247" spans="2:10" ht="18" customHeight="1" x14ac:dyDescent="0.25">
      <c r="B247" s="275"/>
      <c r="C247" s="276"/>
      <c r="D247" s="277" t="s">
        <v>174</v>
      </c>
      <c r="E247" s="278">
        <f t="shared" ref="E247:I247" si="46">E195+12</f>
        <v>21</v>
      </c>
      <c r="F247" s="278">
        <f t="shared" si="46"/>
        <v>21</v>
      </c>
      <c r="G247" s="278">
        <f t="shared" si="46"/>
        <v>21</v>
      </c>
      <c r="H247" s="278">
        <f t="shared" si="46"/>
        <v>21</v>
      </c>
      <c r="I247" s="278">
        <f t="shared" si="46"/>
        <v>21</v>
      </c>
      <c r="J247" s="279"/>
    </row>
    <row r="248" spans="2:10" ht="18" customHeight="1" x14ac:dyDescent="0.25">
      <c r="B248" s="273"/>
      <c r="C248" s="274"/>
      <c r="D248" s="6" t="s">
        <v>172</v>
      </c>
      <c r="E248" s="14">
        <f t="shared" ref="E248:I248" si="47">E196</f>
        <v>500</v>
      </c>
      <c r="F248" s="14">
        <f t="shared" si="47"/>
        <v>200</v>
      </c>
      <c r="G248" s="14">
        <f t="shared" si="47"/>
        <v>200</v>
      </c>
      <c r="H248" s="14">
        <f t="shared" si="47"/>
        <v>200</v>
      </c>
      <c r="I248" s="14">
        <f t="shared" si="47"/>
        <v>200</v>
      </c>
      <c r="J248" s="224"/>
    </row>
    <row r="249" spans="2:10" ht="18" customHeight="1" x14ac:dyDescent="0.25">
      <c r="B249" s="275"/>
      <c r="C249" s="276"/>
      <c r="D249" s="277" t="s">
        <v>175</v>
      </c>
      <c r="E249" s="278">
        <f t="shared" ref="E249:I249" si="48">E197+12</f>
        <v>22</v>
      </c>
      <c r="F249" s="278">
        <f t="shared" si="48"/>
        <v>22</v>
      </c>
      <c r="G249" s="278">
        <f t="shared" si="48"/>
        <v>22</v>
      </c>
      <c r="H249" s="278">
        <f t="shared" si="48"/>
        <v>22</v>
      </c>
      <c r="I249" s="278">
        <f t="shared" si="48"/>
        <v>22</v>
      </c>
      <c r="J249" s="279"/>
    </row>
    <row r="250" spans="2:10" ht="18" customHeight="1" x14ac:dyDescent="0.25">
      <c r="B250" s="273"/>
      <c r="C250" s="274"/>
      <c r="D250" s="6" t="s">
        <v>172</v>
      </c>
      <c r="E250" s="14">
        <f t="shared" ref="E250:I250" si="49">E198</f>
        <v>500</v>
      </c>
      <c r="F250" s="14">
        <f t="shared" si="49"/>
        <v>200</v>
      </c>
      <c r="G250" s="14">
        <f t="shared" si="49"/>
        <v>200</v>
      </c>
      <c r="H250" s="14">
        <f t="shared" si="49"/>
        <v>200</v>
      </c>
      <c r="I250" s="14">
        <f t="shared" si="49"/>
        <v>200</v>
      </c>
      <c r="J250" s="224"/>
    </row>
    <row r="251" spans="2:10" ht="18" customHeight="1" x14ac:dyDescent="0.25">
      <c r="B251" s="275"/>
      <c r="C251" s="276"/>
      <c r="D251" s="277" t="s">
        <v>176</v>
      </c>
      <c r="E251" s="278">
        <f t="shared" ref="E251:I251" si="50">E199+12</f>
        <v>23</v>
      </c>
      <c r="F251" s="278">
        <f t="shared" si="50"/>
        <v>23</v>
      </c>
      <c r="G251" s="278">
        <f t="shared" si="50"/>
        <v>23</v>
      </c>
      <c r="H251" s="278">
        <f t="shared" si="50"/>
        <v>23</v>
      </c>
      <c r="I251" s="278">
        <f t="shared" si="50"/>
        <v>23</v>
      </c>
      <c r="J251" s="279"/>
    </row>
    <row r="252" spans="2:10" ht="18" customHeight="1" thickBot="1" x14ac:dyDescent="0.3">
      <c r="B252" s="280"/>
      <c r="C252" s="281"/>
      <c r="D252" s="25" t="s">
        <v>172</v>
      </c>
      <c r="E252" s="17">
        <f t="shared" ref="E252:I252" si="51">E200</f>
        <v>0</v>
      </c>
      <c r="F252" s="17">
        <f t="shared" si="51"/>
        <v>0</v>
      </c>
      <c r="G252" s="17">
        <f t="shared" si="51"/>
        <v>0</v>
      </c>
      <c r="H252" s="17">
        <f t="shared" si="51"/>
        <v>0</v>
      </c>
      <c r="I252" s="17">
        <f t="shared" si="51"/>
        <v>0</v>
      </c>
      <c r="J252" s="282"/>
    </row>
    <row r="253" spans="2:10" ht="18" customHeight="1" x14ac:dyDescent="0.25">
      <c r="B253" s="261" t="s">
        <v>156</v>
      </c>
      <c r="C253" s="230">
        <f>C227+1</f>
        <v>5</v>
      </c>
      <c r="D253" s="231"/>
      <c r="E253" s="232">
        <f>E227</f>
        <v>2007</v>
      </c>
      <c r="F253" s="232"/>
      <c r="G253" s="232"/>
      <c r="H253" s="232"/>
      <c r="I253" s="232"/>
      <c r="J253" s="233"/>
    </row>
    <row r="254" spans="2:10" ht="18" customHeight="1" x14ac:dyDescent="0.25">
      <c r="B254" s="219" t="s">
        <v>157</v>
      </c>
      <c r="C254" s="220"/>
      <c r="D254" s="221"/>
      <c r="E254" s="263"/>
      <c r="F254" s="263"/>
      <c r="G254" s="263"/>
      <c r="H254" s="263"/>
      <c r="I254" s="263"/>
      <c r="J254" s="223"/>
    </row>
    <row r="255" spans="2:10" ht="18" customHeight="1" x14ac:dyDescent="0.25">
      <c r="B255" s="214"/>
      <c r="C255" s="215"/>
      <c r="D255" s="6" t="s">
        <v>158</v>
      </c>
      <c r="E255" s="23" t="s">
        <v>107</v>
      </c>
      <c r="F255" s="23" t="s">
        <v>107</v>
      </c>
      <c r="G255" s="23" t="s">
        <v>107</v>
      </c>
      <c r="H255" s="23" t="s">
        <v>107</v>
      </c>
      <c r="I255" s="23" t="s">
        <v>107</v>
      </c>
      <c r="J255" s="24"/>
    </row>
    <row r="256" spans="2:10" ht="18" customHeight="1" x14ac:dyDescent="0.25">
      <c r="B256" s="214"/>
      <c r="C256" s="215"/>
      <c r="D256" s="6" t="s">
        <v>159</v>
      </c>
      <c r="E256" s="23">
        <v>26</v>
      </c>
      <c r="F256" s="23">
        <v>26</v>
      </c>
      <c r="G256" s="23">
        <v>26</v>
      </c>
      <c r="H256" s="23">
        <v>26</v>
      </c>
      <c r="I256" s="23">
        <v>26</v>
      </c>
      <c r="J256" s="24"/>
    </row>
    <row r="257" spans="2:10" ht="18" customHeight="1" x14ac:dyDescent="0.25">
      <c r="B257" s="214"/>
      <c r="C257" s="215"/>
      <c r="D257" s="6" t="s">
        <v>160</v>
      </c>
      <c r="E257" s="23">
        <v>29</v>
      </c>
      <c r="F257" s="23">
        <v>29</v>
      </c>
      <c r="G257" s="23">
        <v>29</v>
      </c>
      <c r="H257" s="23">
        <v>29</v>
      </c>
      <c r="I257" s="23">
        <v>29</v>
      </c>
      <c r="J257" s="24"/>
    </row>
    <row r="258" spans="2:10" ht="18" customHeight="1" x14ac:dyDescent="0.25">
      <c r="B258" s="214"/>
      <c r="C258" s="215"/>
      <c r="D258" s="6" t="s">
        <v>161</v>
      </c>
      <c r="E258" s="266">
        <f t="shared" ref="E258:I258" si="52">E206</f>
        <v>4.18</v>
      </c>
      <c r="F258" s="266">
        <f t="shared" si="52"/>
        <v>4.18</v>
      </c>
      <c r="G258" s="266">
        <f t="shared" si="52"/>
        <v>4.18</v>
      </c>
      <c r="H258" s="266">
        <f t="shared" si="52"/>
        <v>4.18</v>
      </c>
      <c r="I258" s="266">
        <f t="shared" si="52"/>
        <v>4.18</v>
      </c>
      <c r="J258" s="224"/>
    </row>
    <row r="259" spans="2:10" ht="18" customHeight="1" x14ac:dyDescent="0.25">
      <c r="B259" s="219" t="s">
        <v>162</v>
      </c>
      <c r="C259" s="220"/>
      <c r="D259" s="221"/>
      <c r="E259" s="222"/>
      <c r="F259" s="222"/>
      <c r="G259" s="222"/>
      <c r="H259" s="222"/>
      <c r="I259" s="222"/>
      <c r="J259" s="223"/>
    </row>
    <row r="260" spans="2:10" ht="18" customHeight="1" x14ac:dyDescent="0.25">
      <c r="B260" s="214"/>
      <c r="C260" s="215"/>
      <c r="D260" s="6" t="s">
        <v>163</v>
      </c>
      <c r="E260" s="11" t="s">
        <v>164</v>
      </c>
      <c r="F260" s="11" t="s">
        <v>164</v>
      </c>
      <c r="G260" s="11" t="s">
        <v>164</v>
      </c>
      <c r="H260" s="11" t="s">
        <v>164</v>
      </c>
      <c r="I260" s="11" t="s">
        <v>164</v>
      </c>
      <c r="J260" s="224"/>
    </row>
    <row r="261" spans="2:10" ht="18" customHeight="1" x14ac:dyDescent="0.25">
      <c r="B261" s="214"/>
      <c r="C261" s="215"/>
      <c r="D261" s="6" t="s">
        <v>165</v>
      </c>
      <c r="E261" s="11">
        <f t="shared" ref="E261:I262" si="53">E209</f>
        <v>78</v>
      </c>
      <c r="F261" s="11">
        <f t="shared" si="53"/>
        <v>78</v>
      </c>
      <c r="G261" s="11">
        <f t="shared" si="53"/>
        <v>78</v>
      </c>
      <c r="H261" s="11">
        <f t="shared" si="53"/>
        <v>78</v>
      </c>
      <c r="I261" s="11">
        <f t="shared" si="53"/>
        <v>78</v>
      </c>
      <c r="J261" s="224"/>
    </row>
    <row r="262" spans="2:10" s="272" customFormat="1" ht="18" customHeight="1" x14ac:dyDescent="0.25">
      <c r="B262" s="267"/>
      <c r="C262" s="268"/>
      <c r="D262" s="269" t="s">
        <v>166</v>
      </c>
      <c r="E262" s="283">
        <f t="shared" si="53"/>
        <v>0</v>
      </c>
      <c r="F262" s="283">
        <f t="shared" si="53"/>
        <v>0</v>
      </c>
      <c r="G262" s="283">
        <f t="shared" si="53"/>
        <v>0</v>
      </c>
      <c r="H262" s="283">
        <f t="shared" si="53"/>
        <v>0</v>
      </c>
      <c r="I262" s="283">
        <f t="shared" si="53"/>
        <v>0</v>
      </c>
      <c r="J262" s="270"/>
    </row>
    <row r="263" spans="2:10" ht="18" customHeight="1" x14ac:dyDescent="0.25">
      <c r="B263" s="214"/>
      <c r="C263" s="215"/>
      <c r="D263" s="6" t="s">
        <v>167</v>
      </c>
      <c r="E263" s="14">
        <f t="shared" ref="E263:I263" si="54">E211+12</f>
        <v>26</v>
      </c>
      <c r="F263" s="216">
        <f t="shared" si="54"/>
        <v>26</v>
      </c>
      <c r="G263" s="216">
        <f t="shared" si="54"/>
        <v>26</v>
      </c>
      <c r="H263" s="216">
        <f t="shared" si="54"/>
        <v>26</v>
      </c>
      <c r="I263" s="216">
        <f t="shared" si="54"/>
        <v>26</v>
      </c>
      <c r="J263" s="224"/>
    </row>
    <row r="264" spans="2:10" ht="18" customHeight="1" x14ac:dyDescent="0.25">
      <c r="B264" s="219" t="s">
        <v>168</v>
      </c>
      <c r="C264" s="220"/>
      <c r="D264" s="221"/>
      <c r="E264" s="222"/>
      <c r="F264" s="222"/>
      <c r="G264" s="222"/>
      <c r="H264" s="222"/>
      <c r="I264" s="222"/>
      <c r="J264" s="223"/>
    </row>
    <row r="265" spans="2:10" ht="18" customHeight="1" x14ac:dyDescent="0.25">
      <c r="B265" s="214"/>
      <c r="C265" s="215"/>
      <c r="D265" s="6" t="s">
        <v>14</v>
      </c>
      <c r="E265" s="216" t="s">
        <v>16</v>
      </c>
      <c r="F265" s="216" t="s">
        <v>16</v>
      </c>
      <c r="G265" s="216" t="s">
        <v>16</v>
      </c>
      <c r="H265" s="216" t="s">
        <v>16</v>
      </c>
      <c r="I265" s="216" t="s">
        <v>16</v>
      </c>
      <c r="J265" s="218"/>
    </row>
    <row r="266" spans="2:10" ht="18" customHeight="1" x14ac:dyDescent="0.25">
      <c r="B266" s="214"/>
      <c r="C266" s="215"/>
      <c r="D266" s="6" t="s">
        <v>17</v>
      </c>
      <c r="E266" s="14">
        <f t="shared" ref="E266:I266" si="55">E214+12</f>
        <v>28</v>
      </c>
      <c r="F266" s="216">
        <f t="shared" si="55"/>
        <v>28</v>
      </c>
      <c r="G266" s="216">
        <f t="shared" si="55"/>
        <v>28</v>
      </c>
      <c r="H266" s="216">
        <f t="shared" si="55"/>
        <v>28</v>
      </c>
      <c r="I266" s="216">
        <f t="shared" si="55"/>
        <v>28</v>
      </c>
      <c r="J266" s="218"/>
    </row>
    <row r="267" spans="2:10" ht="18" customHeight="1" x14ac:dyDescent="0.25">
      <c r="B267" s="214"/>
      <c r="C267" s="215"/>
      <c r="D267" s="6" t="s">
        <v>169</v>
      </c>
      <c r="E267" s="266">
        <f t="shared" ref="E267:I267" si="56">E215</f>
        <v>0</v>
      </c>
      <c r="F267" s="266">
        <f t="shared" si="56"/>
        <v>2</v>
      </c>
      <c r="G267" s="266">
        <f t="shared" si="56"/>
        <v>0</v>
      </c>
      <c r="H267" s="266">
        <f t="shared" si="56"/>
        <v>0</v>
      </c>
      <c r="I267" s="266">
        <f t="shared" si="56"/>
        <v>0</v>
      </c>
      <c r="J267" s="218"/>
    </row>
    <row r="268" spans="2:10" ht="18" customHeight="1" x14ac:dyDescent="0.25">
      <c r="B268" s="219" t="s">
        <v>170</v>
      </c>
      <c r="C268" s="220"/>
      <c r="D268" s="221"/>
      <c r="E268" s="222"/>
      <c r="F268" s="222"/>
      <c r="G268" s="222"/>
      <c r="H268" s="222"/>
      <c r="I268" s="222"/>
      <c r="J268" s="223"/>
    </row>
    <row r="269" spans="2:10" ht="18" customHeight="1" x14ac:dyDescent="0.25">
      <c r="B269" s="214"/>
      <c r="C269" s="215"/>
      <c r="D269" s="6" t="s">
        <v>171</v>
      </c>
      <c r="E269" s="14">
        <f t="shared" ref="E269:I269" si="57">E217+12</f>
        <v>26</v>
      </c>
      <c r="F269" s="14">
        <f t="shared" si="57"/>
        <v>26</v>
      </c>
      <c r="G269" s="14">
        <f t="shared" si="57"/>
        <v>26</v>
      </c>
      <c r="H269" s="14">
        <f t="shared" si="57"/>
        <v>26</v>
      </c>
      <c r="I269" s="14">
        <f t="shared" si="57"/>
        <v>26</v>
      </c>
      <c r="J269" s="224"/>
    </row>
    <row r="270" spans="2:10" ht="18" customHeight="1" x14ac:dyDescent="0.25">
      <c r="B270" s="273"/>
      <c r="C270" s="274"/>
      <c r="D270" s="6" t="s">
        <v>172</v>
      </c>
      <c r="E270" s="14">
        <f t="shared" ref="E270:I270" si="58">E218</f>
        <v>500</v>
      </c>
      <c r="F270" s="14">
        <f t="shared" si="58"/>
        <v>200</v>
      </c>
      <c r="G270" s="14">
        <f t="shared" si="58"/>
        <v>200</v>
      </c>
      <c r="H270" s="14">
        <f t="shared" si="58"/>
        <v>200</v>
      </c>
      <c r="I270" s="14">
        <f t="shared" si="58"/>
        <v>200</v>
      </c>
      <c r="J270" s="224"/>
    </row>
    <row r="271" spans="2:10" ht="18" customHeight="1" x14ac:dyDescent="0.25">
      <c r="B271" s="275"/>
      <c r="C271" s="276"/>
      <c r="D271" s="277" t="s">
        <v>173</v>
      </c>
      <c r="E271" s="278">
        <f t="shared" ref="E271:I271" si="59">E219+12</f>
        <v>27</v>
      </c>
      <c r="F271" s="278">
        <f t="shared" si="59"/>
        <v>27</v>
      </c>
      <c r="G271" s="278">
        <f t="shared" si="59"/>
        <v>27</v>
      </c>
      <c r="H271" s="278">
        <f t="shared" si="59"/>
        <v>27</v>
      </c>
      <c r="I271" s="278">
        <f t="shared" si="59"/>
        <v>27</v>
      </c>
      <c r="J271" s="279"/>
    </row>
    <row r="272" spans="2:10" ht="18" customHeight="1" x14ac:dyDescent="0.25">
      <c r="B272" s="273"/>
      <c r="C272" s="274"/>
      <c r="D272" s="6" t="s">
        <v>172</v>
      </c>
      <c r="E272" s="14">
        <f t="shared" ref="E272:I272" si="60">E220</f>
        <v>500</v>
      </c>
      <c r="F272" s="14">
        <f t="shared" si="60"/>
        <v>200</v>
      </c>
      <c r="G272" s="14">
        <f t="shared" si="60"/>
        <v>200</v>
      </c>
      <c r="H272" s="14">
        <f t="shared" si="60"/>
        <v>200</v>
      </c>
      <c r="I272" s="14">
        <f t="shared" si="60"/>
        <v>200</v>
      </c>
      <c r="J272" s="224"/>
    </row>
    <row r="273" spans="2:10" ht="18" customHeight="1" x14ac:dyDescent="0.25">
      <c r="B273" s="275"/>
      <c r="C273" s="276"/>
      <c r="D273" s="277" t="s">
        <v>174</v>
      </c>
      <c r="E273" s="278">
        <f t="shared" ref="E273:I273" si="61">E221+12</f>
        <v>28</v>
      </c>
      <c r="F273" s="278">
        <f t="shared" si="61"/>
        <v>28</v>
      </c>
      <c r="G273" s="278">
        <f t="shared" si="61"/>
        <v>28</v>
      </c>
      <c r="H273" s="278">
        <f t="shared" si="61"/>
        <v>28</v>
      </c>
      <c r="I273" s="278">
        <f t="shared" si="61"/>
        <v>28</v>
      </c>
      <c r="J273" s="279"/>
    </row>
    <row r="274" spans="2:10" ht="18" customHeight="1" x14ac:dyDescent="0.25">
      <c r="B274" s="273"/>
      <c r="C274" s="274"/>
      <c r="D274" s="6" t="s">
        <v>172</v>
      </c>
      <c r="E274" s="14">
        <f t="shared" ref="E274:I274" si="62">E222</f>
        <v>500</v>
      </c>
      <c r="F274" s="14">
        <f t="shared" si="62"/>
        <v>200</v>
      </c>
      <c r="G274" s="14">
        <f t="shared" si="62"/>
        <v>200</v>
      </c>
      <c r="H274" s="14">
        <f t="shared" si="62"/>
        <v>200</v>
      </c>
      <c r="I274" s="14">
        <f t="shared" si="62"/>
        <v>200</v>
      </c>
      <c r="J274" s="224"/>
    </row>
    <row r="275" spans="2:10" ht="18" customHeight="1" x14ac:dyDescent="0.25">
      <c r="B275" s="275"/>
      <c r="C275" s="276"/>
      <c r="D275" s="277" t="s">
        <v>175</v>
      </c>
      <c r="E275" s="278">
        <f t="shared" ref="E275:I275" si="63">E223+12</f>
        <v>29</v>
      </c>
      <c r="F275" s="278">
        <f t="shared" si="63"/>
        <v>29</v>
      </c>
      <c r="G275" s="278">
        <f t="shared" si="63"/>
        <v>29</v>
      </c>
      <c r="H275" s="278">
        <f t="shared" si="63"/>
        <v>29</v>
      </c>
      <c r="I275" s="278">
        <f t="shared" si="63"/>
        <v>29</v>
      </c>
      <c r="J275" s="279"/>
    </row>
    <row r="276" spans="2:10" ht="18" customHeight="1" x14ac:dyDescent="0.25">
      <c r="B276" s="273"/>
      <c r="C276" s="274"/>
      <c r="D276" s="6" t="s">
        <v>172</v>
      </c>
      <c r="E276" s="14">
        <f t="shared" ref="E276:I276" si="64">E224</f>
        <v>500</v>
      </c>
      <c r="F276" s="14">
        <f t="shared" si="64"/>
        <v>200</v>
      </c>
      <c r="G276" s="14">
        <f t="shared" si="64"/>
        <v>200</v>
      </c>
      <c r="H276" s="14">
        <f t="shared" si="64"/>
        <v>200</v>
      </c>
      <c r="I276" s="14">
        <f t="shared" si="64"/>
        <v>200</v>
      </c>
      <c r="J276" s="224"/>
    </row>
    <row r="277" spans="2:10" ht="18" customHeight="1" x14ac:dyDescent="0.25">
      <c r="B277" s="275"/>
      <c r="C277" s="276"/>
      <c r="D277" s="277" t="s">
        <v>176</v>
      </c>
      <c r="E277" s="278">
        <f t="shared" ref="E277:I277" si="65">E225+12</f>
        <v>24</v>
      </c>
      <c r="F277" s="278">
        <f t="shared" si="65"/>
        <v>24</v>
      </c>
      <c r="G277" s="278">
        <f t="shared" si="65"/>
        <v>24</v>
      </c>
      <c r="H277" s="278">
        <f t="shared" si="65"/>
        <v>24</v>
      </c>
      <c r="I277" s="278">
        <f t="shared" si="65"/>
        <v>24</v>
      </c>
      <c r="J277" s="279"/>
    </row>
    <row r="278" spans="2:10" ht="18" customHeight="1" thickBot="1" x14ac:dyDescent="0.3">
      <c r="B278" s="280"/>
      <c r="C278" s="281"/>
      <c r="D278" s="25" t="s">
        <v>172</v>
      </c>
      <c r="E278" s="17">
        <f t="shared" ref="E278:I278" si="66">E226</f>
        <v>0</v>
      </c>
      <c r="F278" s="17">
        <f t="shared" si="66"/>
        <v>0</v>
      </c>
      <c r="G278" s="17">
        <f t="shared" si="66"/>
        <v>0</v>
      </c>
      <c r="H278" s="17">
        <f t="shared" si="66"/>
        <v>0</v>
      </c>
      <c r="I278" s="17">
        <f t="shared" si="66"/>
        <v>0</v>
      </c>
      <c r="J278" s="282"/>
    </row>
    <row r="279" spans="2:10" ht="18" customHeight="1" x14ac:dyDescent="0.25">
      <c r="B279" s="261" t="s">
        <v>156</v>
      </c>
      <c r="C279" s="230">
        <f>C253+1</f>
        <v>6</v>
      </c>
      <c r="D279" s="231"/>
      <c r="E279" s="232">
        <f>E253+1</f>
        <v>2008</v>
      </c>
      <c r="F279" s="232"/>
      <c r="G279" s="232"/>
      <c r="H279" s="232"/>
      <c r="I279" s="232"/>
      <c r="J279" s="233"/>
    </row>
    <row r="280" spans="2:10" ht="18" customHeight="1" x14ac:dyDescent="0.25">
      <c r="B280" s="219" t="s">
        <v>157</v>
      </c>
      <c r="C280" s="220"/>
      <c r="D280" s="221"/>
      <c r="E280" s="263"/>
      <c r="F280" s="263"/>
      <c r="G280" s="263"/>
      <c r="H280" s="263"/>
      <c r="I280" s="263"/>
      <c r="J280" s="223"/>
    </row>
    <row r="281" spans="2:10" ht="18" customHeight="1" x14ac:dyDescent="0.25">
      <c r="B281" s="214"/>
      <c r="C281" s="215"/>
      <c r="D281" s="6" t="s">
        <v>158</v>
      </c>
      <c r="E281" s="23" t="s">
        <v>109</v>
      </c>
      <c r="F281" s="23" t="s">
        <v>109</v>
      </c>
      <c r="G281" s="23" t="s">
        <v>109</v>
      </c>
      <c r="H281" s="23" t="s">
        <v>109</v>
      </c>
      <c r="I281" s="23" t="s">
        <v>109</v>
      </c>
      <c r="J281" s="24"/>
    </row>
    <row r="282" spans="2:10" ht="18" customHeight="1" x14ac:dyDescent="0.25">
      <c r="B282" s="214"/>
      <c r="C282" s="215"/>
      <c r="D282" s="6" t="s">
        <v>159</v>
      </c>
      <c r="E282" s="23">
        <v>31</v>
      </c>
      <c r="F282" s="23">
        <v>31</v>
      </c>
      <c r="G282" s="23">
        <v>31</v>
      </c>
      <c r="H282" s="23">
        <v>31</v>
      </c>
      <c r="I282" s="23">
        <v>31</v>
      </c>
      <c r="J282" s="24"/>
    </row>
    <row r="283" spans="2:10" ht="18" customHeight="1" x14ac:dyDescent="0.25">
      <c r="B283" s="214"/>
      <c r="C283" s="215"/>
      <c r="D283" s="6" t="s">
        <v>160</v>
      </c>
      <c r="E283" s="23">
        <v>34</v>
      </c>
      <c r="F283" s="23">
        <v>34</v>
      </c>
      <c r="G283" s="23">
        <v>34</v>
      </c>
      <c r="H283" s="23">
        <v>34</v>
      </c>
      <c r="I283" s="23">
        <v>34</v>
      </c>
      <c r="J283" s="24"/>
    </row>
    <row r="284" spans="2:10" ht="18" customHeight="1" x14ac:dyDescent="0.25">
      <c r="B284" s="214"/>
      <c r="C284" s="215"/>
      <c r="D284" s="6" t="s">
        <v>161</v>
      </c>
      <c r="E284" s="266">
        <f t="shared" ref="E284:I284" si="67">E232</f>
        <v>5.38</v>
      </c>
      <c r="F284" s="266">
        <f t="shared" si="67"/>
        <v>5.38</v>
      </c>
      <c r="G284" s="266">
        <f t="shared" si="67"/>
        <v>5.38</v>
      </c>
      <c r="H284" s="266">
        <f t="shared" si="67"/>
        <v>5.38</v>
      </c>
      <c r="I284" s="266">
        <f t="shared" si="67"/>
        <v>5.38</v>
      </c>
      <c r="J284" s="224"/>
    </row>
    <row r="285" spans="2:10" ht="18" customHeight="1" x14ac:dyDescent="0.25">
      <c r="B285" s="219" t="s">
        <v>162</v>
      </c>
      <c r="C285" s="220"/>
      <c r="D285" s="221"/>
      <c r="E285" s="222"/>
      <c r="F285" s="222"/>
      <c r="G285" s="222"/>
      <c r="H285" s="222"/>
      <c r="I285" s="222"/>
      <c r="J285" s="223"/>
    </row>
    <row r="286" spans="2:10" ht="18" customHeight="1" x14ac:dyDescent="0.25">
      <c r="B286" s="214"/>
      <c r="C286" s="215"/>
      <c r="D286" s="6" t="s">
        <v>163</v>
      </c>
      <c r="E286" s="11" t="s">
        <v>177</v>
      </c>
      <c r="F286" s="11" t="s">
        <v>164</v>
      </c>
      <c r="G286" s="11" t="s">
        <v>164</v>
      </c>
      <c r="H286" s="11" t="s">
        <v>164</v>
      </c>
      <c r="I286" s="11" t="s">
        <v>164</v>
      </c>
      <c r="J286" s="224"/>
    </row>
    <row r="287" spans="2:10" ht="18" customHeight="1" x14ac:dyDescent="0.25">
      <c r="B287" s="214"/>
      <c r="C287" s="215"/>
      <c r="D287" s="6" t="s">
        <v>165</v>
      </c>
      <c r="E287" s="11">
        <f t="shared" ref="E287:I288" si="68">E235</f>
        <v>155</v>
      </c>
      <c r="F287" s="11">
        <f t="shared" si="68"/>
        <v>155</v>
      </c>
      <c r="G287" s="11">
        <f t="shared" si="68"/>
        <v>155</v>
      </c>
      <c r="H287" s="11">
        <f t="shared" si="68"/>
        <v>155</v>
      </c>
      <c r="I287" s="11">
        <f t="shared" si="68"/>
        <v>155</v>
      </c>
      <c r="J287" s="224"/>
    </row>
    <row r="288" spans="2:10" s="272" customFormat="1" ht="18" customHeight="1" x14ac:dyDescent="0.25">
      <c r="B288" s="267"/>
      <c r="C288" s="268"/>
      <c r="D288" s="269" t="s">
        <v>166</v>
      </c>
      <c r="E288" s="283">
        <f t="shared" si="68"/>
        <v>0</v>
      </c>
      <c r="F288" s="283">
        <f t="shared" si="68"/>
        <v>0</v>
      </c>
      <c r="G288" s="283">
        <f t="shared" si="68"/>
        <v>0</v>
      </c>
      <c r="H288" s="283">
        <f t="shared" si="68"/>
        <v>0</v>
      </c>
      <c r="I288" s="283">
        <f t="shared" si="68"/>
        <v>0</v>
      </c>
      <c r="J288" s="270"/>
    </row>
    <row r="289" spans="2:10" ht="18" customHeight="1" x14ac:dyDescent="0.25">
      <c r="B289" s="214"/>
      <c r="C289" s="215"/>
      <c r="D289" s="6" t="s">
        <v>167</v>
      </c>
      <c r="E289" s="14">
        <f t="shared" ref="E289:I289" si="69">E237+12</f>
        <v>31</v>
      </c>
      <c r="F289" s="216">
        <f t="shared" si="69"/>
        <v>31</v>
      </c>
      <c r="G289" s="216">
        <f t="shared" si="69"/>
        <v>31</v>
      </c>
      <c r="H289" s="216">
        <f t="shared" si="69"/>
        <v>31</v>
      </c>
      <c r="I289" s="216">
        <f t="shared" si="69"/>
        <v>31</v>
      </c>
      <c r="J289" s="224"/>
    </row>
    <row r="290" spans="2:10" ht="18" customHeight="1" x14ac:dyDescent="0.25">
      <c r="B290" s="219" t="s">
        <v>168</v>
      </c>
      <c r="C290" s="220"/>
      <c r="D290" s="221"/>
      <c r="E290" s="222"/>
      <c r="F290" s="222"/>
      <c r="G290" s="222"/>
      <c r="H290" s="222"/>
      <c r="I290" s="222"/>
      <c r="J290" s="223"/>
    </row>
    <row r="291" spans="2:10" ht="18" customHeight="1" x14ac:dyDescent="0.25">
      <c r="B291" s="214"/>
      <c r="C291" s="215"/>
      <c r="D291" s="6" t="s">
        <v>14</v>
      </c>
      <c r="E291" s="216" t="s">
        <v>16</v>
      </c>
      <c r="F291" s="216" t="s">
        <v>16</v>
      </c>
      <c r="G291" s="216" t="s">
        <v>16</v>
      </c>
      <c r="H291" s="216" t="s">
        <v>16</v>
      </c>
      <c r="I291" s="216" t="s">
        <v>16</v>
      </c>
      <c r="J291" s="218"/>
    </row>
    <row r="292" spans="2:10" ht="18" customHeight="1" x14ac:dyDescent="0.25">
      <c r="B292" s="214"/>
      <c r="C292" s="215"/>
      <c r="D292" s="6" t="s">
        <v>17</v>
      </c>
      <c r="E292" s="14">
        <f t="shared" ref="E292:I292" si="70">E240+12</f>
        <v>30</v>
      </c>
      <c r="F292" s="216">
        <f t="shared" si="70"/>
        <v>30</v>
      </c>
      <c r="G292" s="216">
        <f t="shared" si="70"/>
        <v>30</v>
      </c>
      <c r="H292" s="216">
        <f t="shared" si="70"/>
        <v>30</v>
      </c>
      <c r="I292" s="216">
        <f t="shared" si="70"/>
        <v>30</v>
      </c>
      <c r="J292" s="218"/>
    </row>
    <row r="293" spans="2:10" ht="18" customHeight="1" x14ac:dyDescent="0.25">
      <c r="B293" s="214"/>
      <c r="C293" s="215"/>
      <c r="D293" s="6" t="s">
        <v>169</v>
      </c>
      <c r="E293" s="266">
        <f t="shared" ref="E293:I293" si="71">E241</f>
        <v>0</v>
      </c>
      <c r="F293" s="266">
        <f t="shared" si="71"/>
        <v>2</v>
      </c>
      <c r="G293" s="266">
        <f t="shared" si="71"/>
        <v>0</v>
      </c>
      <c r="H293" s="266">
        <f t="shared" si="71"/>
        <v>0</v>
      </c>
      <c r="I293" s="266">
        <f t="shared" si="71"/>
        <v>0</v>
      </c>
      <c r="J293" s="218"/>
    </row>
    <row r="294" spans="2:10" ht="18" customHeight="1" x14ac:dyDescent="0.25">
      <c r="B294" s="219" t="s">
        <v>170</v>
      </c>
      <c r="C294" s="220"/>
      <c r="D294" s="221"/>
      <c r="E294" s="222"/>
      <c r="F294" s="222"/>
      <c r="G294" s="222"/>
      <c r="H294" s="222"/>
      <c r="I294" s="222"/>
      <c r="J294" s="223"/>
    </row>
    <row r="295" spans="2:10" ht="18" customHeight="1" x14ac:dyDescent="0.25">
      <c r="B295" s="214"/>
      <c r="C295" s="215"/>
      <c r="D295" s="6" t="s">
        <v>171</v>
      </c>
      <c r="E295" s="14">
        <f t="shared" ref="E295:I295" si="72">E243+12</f>
        <v>31</v>
      </c>
      <c r="F295" s="14">
        <f t="shared" si="72"/>
        <v>31</v>
      </c>
      <c r="G295" s="14">
        <f t="shared" si="72"/>
        <v>31</v>
      </c>
      <c r="H295" s="14">
        <f t="shared" si="72"/>
        <v>31</v>
      </c>
      <c r="I295" s="14">
        <f t="shared" si="72"/>
        <v>31</v>
      </c>
      <c r="J295" s="224"/>
    </row>
    <row r="296" spans="2:10" ht="18" customHeight="1" x14ac:dyDescent="0.25">
      <c r="B296" s="273"/>
      <c r="C296" s="274"/>
      <c r="D296" s="6" t="s">
        <v>172</v>
      </c>
      <c r="E296" s="14">
        <f t="shared" ref="E296:I296" si="73">E244</f>
        <v>500</v>
      </c>
      <c r="F296" s="14">
        <f t="shared" si="73"/>
        <v>200</v>
      </c>
      <c r="G296" s="14">
        <f t="shared" si="73"/>
        <v>200</v>
      </c>
      <c r="H296" s="14">
        <f t="shared" si="73"/>
        <v>200</v>
      </c>
      <c r="I296" s="14">
        <f t="shared" si="73"/>
        <v>200</v>
      </c>
      <c r="J296" s="224"/>
    </row>
    <row r="297" spans="2:10" ht="18" customHeight="1" x14ac:dyDescent="0.25">
      <c r="B297" s="275"/>
      <c r="C297" s="276"/>
      <c r="D297" s="277" t="s">
        <v>173</v>
      </c>
      <c r="E297" s="278">
        <f t="shared" ref="E297:I297" si="74">E245+12</f>
        <v>32</v>
      </c>
      <c r="F297" s="278">
        <f t="shared" si="74"/>
        <v>32</v>
      </c>
      <c r="G297" s="278">
        <f t="shared" si="74"/>
        <v>32</v>
      </c>
      <c r="H297" s="278">
        <f t="shared" si="74"/>
        <v>32</v>
      </c>
      <c r="I297" s="278">
        <f t="shared" si="74"/>
        <v>32</v>
      </c>
      <c r="J297" s="279"/>
    </row>
    <row r="298" spans="2:10" ht="18" customHeight="1" x14ac:dyDescent="0.25">
      <c r="B298" s="273"/>
      <c r="C298" s="274"/>
      <c r="D298" s="6" t="s">
        <v>172</v>
      </c>
      <c r="E298" s="14">
        <f t="shared" ref="E298:I298" si="75">E246</f>
        <v>500</v>
      </c>
      <c r="F298" s="14">
        <f t="shared" si="75"/>
        <v>200</v>
      </c>
      <c r="G298" s="14">
        <f t="shared" si="75"/>
        <v>200</v>
      </c>
      <c r="H298" s="14">
        <f t="shared" si="75"/>
        <v>200</v>
      </c>
      <c r="I298" s="14">
        <f t="shared" si="75"/>
        <v>200</v>
      </c>
      <c r="J298" s="224"/>
    </row>
    <row r="299" spans="2:10" ht="18" customHeight="1" x14ac:dyDescent="0.25">
      <c r="B299" s="275"/>
      <c r="C299" s="276"/>
      <c r="D299" s="277" t="s">
        <v>174</v>
      </c>
      <c r="E299" s="278">
        <f t="shared" ref="E299:I299" si="76">E247+12</f>
        <v>33</v>
      </c>
      <c r="F299" s="278">
        <f t="shared" si="76"/>
        <v>33</v>
      </c>
      <c r="G299" s="278">
        <f t="shared" si="76"/>
        <v>33</v>
      </c>
      <c r="H299" s="278">
        <f t="shared" si="76"/>
        <v>33</v>
      </c>
      <c r="I299" s="278">
        <f t="shared" si="76"/>
        <v>33</v>
      </c>
      <c r="J299" s="279"/>
    </row>
    <row r="300" spans="2:10" ht="18" customHeight="1" x14ac:dyDescent="0.25">
      <c r="B300" s="273"/>
      <c r="C300" s="274"/>
      <c r="D300" s="6" t="s">
        <v>172</v>
      </c>
      <c r="E300" s="14">
        <f t="shared" ref="E300:I300" si="77">E248</f>
        <v>500</v>
      </c>
      <c r="F300" s="14">
        <f t="shared" si="77"/>
        <v>200</v>
      </c>
      <c r="G300" s="14">
        <f t="shared" si="77"/>
        <v>200</v>
      </c>
      <c r="H300" s="14">
        <f t="shared" si="77"/>
        <v>200</v>
      </c>
      <c r="I300" s="14">
        <f t="shared" si="77"/>
        <v>200</v>
      </c>
      <c r="J300" s="224"/>
    </row>
    <row r="301" spans="2:10" ht="18" customHeight="1" x14ac:dyDescent="0.25">
      <c r="B301" s="275"/>
      <c r="C301" s="276"/>
      <c r="D301" s="277" t="s">
        <v>175</v>
      </c>
      <c r="E301" s="278">
        <f t="shared" ref="E301:I301" si="78">E249+12</f>
        <v>34</v>
      </c>
      <c r="F301" s="278">
        <f t="shared" si="78"/>
        <v>34</v>
      </c>
      <c r="G301" s="278">
        <f t="shared" si="78"/>
        <v>34</v>
      </c>
      <c r="H301" s="278">
        <f t="shared" si="78"/>
        <v>34</v>
      </c>
      <c r="I301" s="278">
        <f t="shared" si="78"/>
        <v>34</v>
      </c>
      <c r="J301" s="279"/>
    </row>
    <row r="302" spans="2:10" ht="18" customHeight="1" x14ac:dyDescent="0.25">
      <c r="B302" s="273"/>
      <c r="C302" s="274"/>
      <c r="D302" s="6" t="s">
        <v>172</v>
      </c>
      <c r="E302" s="14">
        <f t="shared" ref="E302:I302" si="79">E250</f>
        <v>500</v>
      </c>
      <c r="F302" s="14">
        <f t="shared" si="79"/>
        <v>200</v>
      </c>
      <c r="G302" s="14">
        <f t="shared" si="79"/>
        <v>200</v>
      </c>
      <c r="H302" s="14">
        <f t="shared" si="79"/>
        <v>200</v>
      </c>
      <c r="I302" s="14">
        <f t="shared" si="79"/>
        <v>200</v>
      </c>
      <c r="J302" s="224"/>
    </row>
    <row r="303" spans="2:10" ht="18" customHeight="1" x14ac:dyDescent="0.25">
      <c r="B303" s="275"/>
      <c r="C303" s="276"/>
      <c r="D303" s="277" t="s">
        <v>176</v>
      </c>
      <c r="E303" s="278">
        <f t="shared" ref="E303:I303" si="80">E251+12</f>
        <v>35</v>
      </c>
      <c r="F303" s="278">
        <f t="shared" si="80"/>
        <v>35</v>
      </c>
      <c r="G303" s="278">
        <f t="shared" si="80"/>
        <v>35</v>
      </c>
      <c r="H303" s="278">
        <f t="shared" si="80"/>
        <v>35</v>
      </c>
      <c r="I303" s="278">
        <f t="shared" si="80"/>
        <v>35</v>
      </c>
      <c r="J303" s="279"/>
    </row>
    <row r="304" spans="2:10" ht="18" customHeight="1" thickBot="1" x14ac:dyDescent="0.3">
      <c r="B304" s="280"/>
      <c r="C304" s="281"/>
      <c r="D304" s="25" t="s">
        <v>172</v>
      </c>
      <c r="E304" s="17">
        <f t="shared" ref="E304:I304" si="81">E252</f>
        <v>0</v>
      </c>
      <c r="F304" s="17">
        <f t="shared" si="81"/>
        <v>0</v>
      </c>
      <c r="G304" s="17">
        <f t="shared" si="81"/>
        <v>0</v>
      </c>
      <c r="H304" s="17">
        <f t="shared" si="81"/>
        <v>0</v>
      </c>
      <c r="I304" s="17">
        <f t="shared" si="81"/>
        <v>0</v>
      </c>
      <c r="J304" s="282"/>
    </row>
    <row r="305" spans="2:10" ht="18" customHeight="1" x14ac:dyDescent="0.25">
      <c r="B305" s="261" t="s">
        <v>156</v>
      </c>
      <c r="C305" s="230">
        <f>C279+1</f>
        <v>7</v>
      </c>
      <c r="D305" s="231"/>
      <c r="E305" s="232">
        <f>E279</f>
        <v>2008</v>
      </c>
      <c r="F305" s="232"/>
      <c r="G305" s="232"/>
      <c r="H305" s="232"/>
      <c r="I305" s="232"/>
      <c r="J305" s="233"/>
    </row>
    <row r="306" spans="2:10" ht="18" customHeight="1" x14ac:dyDescent="0.25">
      <c r="B306" s="219" t="s">
        <v>157</v>
      </c>
      <c r="C306" s="220"/>
      <c r="D306" s="221"/>
      <c r="E306" s="263"/>
      <c r="F306" s="263"/>
      <c r="G306" s="263"/>
      <c r="H306" s="263"/>
      <c r="I306" s="263"/>
      <c r="J306" s="223"/>
    </row>
    <row r="307" spans="2:10" ht="18" customHeight="1" x14ac:dyDescent="0.25">
      <c r="B307" s="214"/>
      <c r="C307" s="215"/>
      <c r="D307" s="6" t="s">
        <v>158</v>
      </c>
      <c r="E307" s="23" t="str">
        <f>E255</f>
        <v>Rice IR36</v>
      </c>
      <c r="F307" s="23" t="str">
        <f>F255</f>
        <v>Rice IR36</v>
      </c>
      <c r="G307" s="23" t="str">
        <f>G255</f>
        <v>Rice IR36</v>
      </c>
      <c r="H307" s="23" t="str">
        <f>H255</f>
        <v>Rice IR36</v>
      </c>
      <c r="I307" s="23" t="str">
        <f>I255</f>
        <v>Rice IR36</v>
      </c>
      <c r="J307" s="24"/>
    </row>
    <row r="308" spans="2:10" ht="18" customHeight="1" x14ac:dyDescent="0.25">
      <c r="B308" s="214"/>
      <c r="C308" s="215"/>
      <c r="D308" s="6" t="s">
        <v>159</v>
      </c>
      <c r="E308" s="23">
        <f t="shared" ref="E308:I309" si="82">E256+12</f>
        <v>38</v>
      </c>
      <c r="F308" s="23">
        <f t="shared" si="82"/>
        <v>38</v>
      </c>
      <c r="G308" s="23">
        <f t="shared" si="82"/>
        <v>38</v>
      </c>
      <c r="H308" s="23">
        <f t="shared" si="82"/>
        <v>38</v>
      </c>
      <c r="I308" s="23">
        <f t="shared" si="82"/>
        <v>38</v>
      </c>
      <c r="J308" s="24"/>
    </row>
    <row r="309" spans="2:10" ht="18" customHeight="1" x14ac:dyDescent="0.25">
      <c r="B309" s="214"/>
      <c r="C309" s="215"/>
      <c r="D309" s="6" t="s">
        <v>160</v>
      </c>
      <c r="E309" s="23">
        <f t="shared" si="82"/>
        <v>41</v>
      </c>
      <c r="F309" s="23">
        <f t="shared" si="82"/>
        <v>41</v>
      </c>
      <c r="G309" s="23">
        <f t="shared" si="82"/>
        <v>41</v>
      </c>
      <c r="H309" s="23">
        <f t="shared" si="82"/>
        <v>41</v>
      </c>
      <c r="I309" s="23">
        <f t="shared" si="82"/>
        <v>41</v>
      </c>
      <c r="J309" s="24"/>
    </row>
    <row r="310" spans="2:10" ht="18" customHeight="1" x14ac:dyDescent="0.25">
      <c r="B310" s="214"/>
      <c r="C310" s="215"/>
      <c r="D310" s="6" t="s">
        <v>161</v>
      </c>
      <c r="E310" s="266">
        <f t="shared" ref="E310:I310" si="83">E258</f>
        <v>4.18</v>
      </c>
      <c r="F310" s="266">
        <f t="shared" si="83"/>
        <v>4.18</v>
      </c>
      <c r="G310" s="266">
        <f t="shared" si="83"/>
        <v>4.18</v>
      </c>
      <c r="H310" s="266">
        <f t="shared" si="83"/>
        <v>4.18</v>
      </c>
      <c r="I310" s="266">
        <f t="shared" si="83"/>
        <v>4.18</v>
      </c>
      <c r="J310" s="224"/>
    </row>
    <row r="311" spans="2:10" ht="18" customHeight="1" x14ac:dyDescent="0.25">
      <c r="B311" s="219" t="s">
        <v>162</v>
      </c>
      <c r="C311" s="220"/>
      <c r="D311" s="221"/>
      <c r="E311" s="222"/>
      <c r="F311" s="222"/>
      <c r="G311" s="222"/>
      <c r="H311" s="222"/>
      <c r="I311" s="222"/>
      <c r="J311" s="223"/>
    </row>
    <row r="312" spans="2:10" ht="18" customHeight="1" x14ac:dyDescent="0.25">
      <c r="B312" s="214"/>
      <c r="C312" s="215"/>
      <c r="D312" s="6" t="s">
        <v>163</v>
      </c>
      <c r="E312" s="11" t="s">
        <v>164</v>
      </c>
      <c r="F312" s="11" t="s">
        <v>164</v>
      </c>
      <c r="G312" s="11" t="s">
        <v>164</v>
      </c>
      <c r="H312" s="11" t="s">
        <v>164</v>
      </c>
      <c r="I312" s="11" t="s">
        <v>164</v>
      </c>
      <c r="J312" s="224"/>
    </row>
    <row r="313" spans="2:10" ht="18" customHeight="1" x14ac:dyDescent="0.25">
      <c r="B313" s="214"/>
      <c r="C313" s="215"/>
      <c r="D313" s="6" t="s">
        <v>165</v>
      </c>
      <c r="E313" s="11">
        <f t="shared" ref="E313:I314" si="84">E261</f>
        <v>78</v>
      </c>
      <c r="F313" s="11">
        <f t="shared" si="84"/>
        <v>78</v>
      </c>
      <c r="G313" s="11">
        <f t="shared" si="84"/>
        <v>78</v>
      </c>
      <c r="H313" s="11">
        <f t="shared" si="84"/>
        <v>78</v>
      </c>
      <c r="I313" s="11">
        <f t="shared" si="84"/>
        <v>78</v>
      </c>
      <c r="J313" s="224"/>
    </row>
    <row r="314" spans="2:10" s="272" customFormat="1" ht="18" customHeight="1" x14ac:dyDescent="0.25">
      <c r="B314" s="267"/>
      <c r="C314" s="268"/>
      <c r="D314" s="269" t="s">
        <v>166</v>
      </c>
      <c r="E314" s="283">
        <f t="shared" si="84"/>
        <v>0</v>
      </c>
      <c r="F314" s="283">
        <f t="shared" si="84"/>
        <v>0</v>
      </c>
      <c r="G314" s="283">
        <f t="shared" si="84"/>
        <v>0</v>
      </c>
      <c r="H314" s="283">
        <f t="shared" si="84"/>
        <v>0</v>
      </c>
      <c r="I314" s="283">
        <f t="shared" si="84"/>
        <v>0</v>
      </c>
      <c r="J314" s="270"/>
    </row>
    <row r="315" spans="2:10" ht="18" customHeight="1" x14ac:dyDescent="0.25">
      <c r="B315" s="214"/>
      <c r="C315" s="215"/>
      <c r="D315" s="6" t="s">
        <v>167</v>
      </c>
      <c r="E315" s="14">
        <f t="shared" ref="E315:I315" si="85">E263+12</f>
        <v>38</v>
      </c>
      <c r="F315" s="216">
        <f t="shared" si="85"/>
        <v>38</v>
      </c>
      <c r="G315" s="216">
        <f t="shared" si="85"/>
        <v>38</v>
      </c>
      <c r="H315" s="216">
        <f t="shared" si="85"/>
        <v>38</v>
      </c>
      <c r="I315" s="216">
        <f t="shared" si="85"/>
        <v>38</v>
      </c>
      <c r="J315" s="224"/>
    </row>
    <row r="316" spans="2:10" ht="18" customHeight="1" x14ac:dyDescent="0.25">
      <c r="B316" s="219" t="s">
        <v>168</v>
      </c>
      <c r="C316" s="220"/>
      <c r="D316" s="221"/>
      <c r="E316" s="222"/>
      <c r="F316" s="222"/>
      <c r="G316" s="222"/>
      <c r="H316" s="222"/>
      <c r="I316" s="222"/>
      <c r="J316" s="223"/>
    </row>
    <row r="317" spans="2:10" ht="18" customHeight="1" x14ac:dyDescent="0.25">
      <c r="B317" s="214"/>
      <c r="C317" s="215"/>
      <c r="D317" s="6" t="s">
        <v>14</v>
      </c>
      <c r="E317" s="216" t="s">
        <v>16</v>
      </c>
      <c r="F317" s="216" t="s">
        <v>16</v>
      </c>
      <c r="G317" s="216" t="s">
        <v>16</v>
      </c>
      <c r="H317" s="216" t="s">
        <v>16</v>
      </c>
      <c r="I317" s="216" t="s">
        <v>16</v>
      </c>
      <c r="J317" s="218"/>
    </row>
    <row r="318" spans="2:10" ht="18" customHeight="1" x14ac:dyDescent="0.25">
      <c r="B318" s="214"/>
      <c r="C318" s="215"/>
      <c r="D318" s="6" t="s">
        <v>17</v>
      </c>
      <c r="E318" s="14">
        <f t="shared" ref="E318:I318" si="86">E266+12</f>
        <v>40</v>
      </c>
      <c r="F318" s="216">
        <f t="shared" si="86"/>
        <v>40</v>
      </c>
      <c r="G318" s="216">
        <f t="shared" si="86"/>
        <v>40</v>
      </c>
      <c r="H318" s="216">
        <f t="shared" si="86"/>
        <v>40</v>
      </c>
      <c r="I318" s="216">
        <f t="shared" si="86"/>
        <v>40</v>
      </c>
      <c r="J318" s="218"/>
    </row>
    <row r="319" spans="2:10" ht="18" customHeight="1" x14ac:dyDescent="0.25">
      <c r="B319" s="214"/>
      <c r="C319" s="215"/>
      <c r="D319" s="6" t="s">
        <v>169</v>
      </c>
      <c r="E319" s="266">
        <f t="shared" ref="E319:I319" si="87">E267</f>
        <v>0</v>
      </c>
      <c r="F319" s="266">
        <f t="shared" si="87"/>
        <v>2</v>
      </c>
      <c r="G319" s="266">
        <f t="shared" si="87"/>
        <v>0</v>
      </c>
      <c r="H319" s="266">
        <f t="shared" si="87"/>
        <v>0</v>
      </c>
      <c r="I319" s="266">
        <f t="shared" si="87"/>
        <v>0</v>
      </c>
      <c r="J319" s="218"/>
    </row>
    <row r="320" spans="2:10" ht="18" customHeight="1" x14ac:dyDescent="0.25">
      <c r="B320" s="219" t="s">
        <v>170</v>
      </c>
      <c r="C320" s="220"/>
      <c r="D320" s="221"/>
      <c r="E320" s="222"/>
      <c r="F320" s="222"/>
      <c r="G320" s="222"/>
      <c r="H320" s="222"/>
      <c r="I320" s="222"/>
      <c r="J320" s="223"/>
    </row>
    <row r="321" spans="2:10" ht="18" customHeight="1" x14ac:dyDescent="0.25">
      <c r="B321" s="214"/>
      <c r="C321" s="215"/>
      <c r="D321" s="6" t="s">
        <v>171</v>
      </c>
      <c r="E321" s="14">
        <f t="shared" ref="E321:I321" si="88">E269+12</f>
        <v>38</v>
      </c>
      <c r="F321" s="14">
        <f t="shared" si="88"/>
        <v>38</v>
      </c>
      <c r="G321" s="14">
        <f t="shared" si="88"/>
        <v>38</v>
      </c>
      <c r="H321" s="14">
        <f t="shared" si="88"/>
        <v>38</v>
      </c>
      <c r="I321" s="14">
        <f t="shared" si="88"/>
        <v>38</v>
      </c>
      <c r="J321" s="224"/>
    </row>
    <row r="322" spans="2:10" ht="18" customHeight="1" x14ac:dyDescent="0.25">
      <c r="B322" s="273"/>
      <c r="C322" s="274"/>
      <c r="D322" s="6" t="s">
        <v>172</v>
      </c>
      <c r="E322" s="14">
        <f t="shared" ref="E322:I322" si="89">E270</f>
        <v>500</v>
      </c>
      <c r="F322" s="14">
        <f t="shared" si="89"/>
        <v>200</v>
      </c>
      <c r="G322" s="14">
        <f t="shared" si="89"/>
        <v>200</v>
      </c>
      <c r="H322" s="14">
        <f t="shared" si="89"/>
        <v>200</v>
      </c>
      <c r="I322" s="14">
        <f t="shared" si="89"/>
        <v>200</v>
      </c>
      <c r="J322" s="224"/>
    </row>
    <row r="323" spans="2:10" ht="18" customHeight="1" x14ac:dyDescent="0.25">
      <c r="B323" s="275"/>
      <c r="C323" s="276"/>
      <c r="D323" s="277" t="s">
        <v>173</v>
      </c>
      <c r="E323" s="278">
        <f t="shared" ref="E323:I323" si="90">E271+12</f>
        <v>39</v>
      </c>
      <c r="F323" s="278">
        <f t="shared" si="90"/>
        <v>39</v>
      </c>
      <c r="G323" s="278">
        <f t="shared" si="90"/>
        <v>39</v>
      </c>
      <c r="H323" s="278">
        <f t="shared" si="90"/>
        <v>39</v>
      </c>
      <c r="I323" s="278">
        <f t="shared" si="90"/>
        <v>39</v>
      </c>
      <c r="J323" s="279"/>
    </row>
    <row r="324" spans="2:10" ht="18" customHeight="1" x14ac:dyDescent="0.25">
      <c r="B324" s="273"/>
      <c r="C324" s="274"/>
      <c r="D324" s="6" t="s">
        <v>172</v>
      </c>
      <c r="E324" s="14">
        <f t="shared" ref="E324:I324" si="91">E272</f>
        <v>500</v>
      </c>
      <c r="F324" s="14">
        <f t="shared" si="91"/>
        <v>200</v>
      </c>
      <c r="G324" s="14">
        <f t="shared" si="91"/>
        <v>200</v>
      </c>
      <c r="H324" s="14">
        <f t="shared" si="91"/>
        <v>200</v>
      </c>
      <c r="I324" s="14">
        <f t="shared" si="91"/>
        <v>200</v>
      </c>
      <c r="J324" s="224"/>
    </row>
    <row r="325" spans="2:10" ht="18" customHeight="1" x14ac:dyDescent="0.25">
      <c r="B325" s="275"/>
      <c r="C325" s="276"/>
      <c r="D325" s="277" t="s">
        <v>174</v>
      </c>
      <c r="E325" s="278">
        <f t="shared" ref="E325:I325" si="92">E273+12</f>
        <v>40</v>
      </c>
      <c r="F325" s="278">
        <f t="shared" si="92"/>
        <v>40</v>
      </c>
      <c r="G325" s="278">
        <f t="shared" si="92"/>
        <v>40</v>
      </c>
      <c r="H325" s="278">
        <f t="shared" si="92"/>
        <v>40</v>
      </c>
      <c r="I325" s="278">
        <f t="shared" si="92"/>
        <v>40</v>
      </c>
      <c r="J325" s="279"/>
    </row>
    <row r="326" spans="2:10" ht="18" customHeight="1" x14ac:dyDescent="0.25">
      <c r="B326" s="273"/>
      <c r="C326" s="274"/>
      <c r="D326" s="6" t="s">
        <v>172</v>
      </c>
      <c r="E326" s="14">
        <f t="shared" ref="E326:I326" si="93">E274</f>
        <v>500</v>
      </c>
      <c r="F326" s="14">
        <f t="shared" si="93"/>
        <v>200</v>
      </c>
      <c r="G326" s="14">
        <f t="shared" si="93"/>
        <v>200</v>
      </c>
      <c r="H326" s="14">
        <f t="shared" si="93"/>
        <v>200</v>
      </c>
      <c r="I326" s="14">
        <f t="shared" si="93"/>
        <v>200</v>
      </c>
      <c r="J326" s="224"/>
    </row>
    <row r="327" spans="2:10" ht="18" customHeight="1" x14ac:dyDescent="0.25">
      <c r="B327" s="275"/>
      <c r="C327" s="276"/>
      <c r="D327" s="277" t="s">
        <v>175</v>
      </c>
      <c r="E327" s="278">
        <f t="shared" ref="E327:I327" si="94">E275+12</f>
        <v>41</v>
      </c>
      <c r="F327" s="278">
        <f t="shared" si="94"/>
        <v>41</v>
      </c>
      <c r="G327" s="278">
        <f t="shared" si="94"/>
        <v>41</v>
      </c>
      <c r="H327" s="278">
        <f t="shared" si="94"/>
        <v>41</v>
      </c>
      <c r="I327" s="278">
        <f t="shared" si="94"/>
        <v>41</v>
      </c>
      <c r="J327" s="279"/>
    </row>
    <row r="328" spans="2:10" ht="18" customHeight="1" x14ac:dyDescent="0.25">
      <c r="B328" s="273"/>
      <c r="C328" s="274"/>
      <c r="D328" s="6" t="s">
        <v>172</v>
      </c>
      <c r="E328" s="14">
        <f t="shared" ref="E328:I328" si="95">E276</f>
        <v>500</v>
      </c>
      <c r="F328" s="14">
        <f t="shared" si="95"/>
        <v>200</v>
      </c>
      <c r="G328" s="14">
        <f t="shared" si="95"/>
        <v>200</v>
      </c>
      <c r="H328" s="14">
        <f t="shared" si="95"/>
        <v>200</v>
      </c>
      <c r="I328" s="14">
        <f t="shared" si="95"/>
        <v>200</v>
      </c>
      <c r="J328" s="224"/>
    </row>
    <row r="329" spans="2:10" ht="18" customHeight="1" x14ac:dyDescent="0.25">
      <c r="B329" s="275"/>
      <c r="C329" s="276"/>
      <c r="D329" s="277" t="s">
        <v>176</v>
      </c>
      <c r="E329" s="278">
        <f t="shared" ref="E329:I329" si="96">E277+12</f>
        <v>36</v>
      </c>
      <c r="F329" s="278">
        <f t="shared" si="96"/>
        <v>36</v>
      </c>
      <c r="G329" s="278">
        <f t="shared" si="96"/>
        <v>36</v>
      </c>
      <c r="H329" s="278">
        <f t="shared" si="96"/>
        <v>36</v>
      </c>
      <c r="I329" s="278">
        <f t="shared" si="96"/>
        <v>36</v>
      </c>
      <c r="J329" s="279"/>
    </row>
    <row r="330" spans="2:10" ht="18" customHeight="1" thickBot="1" x14ac:dyDescent="0.3">
      <c r="B330" s="280"/>
      <c r="C330" s="281"/>
      <c r="D330" s="25" t="s">
        <v>172</v>
      </c>
      <c r="E330" s="17">
        <f t="shared" ref="E330:I330" si="97">E278</f>
        <v>0</v>
      </c>
      <c r="F330" s="17">
        <f t="shared" si="97"/>
        <v>0</v>
      </c>
      <c r="G330" s="17">
        <f t="shared" si="97"/>
        <v>0</v>
      </c>
      <c r="H330" s="17">
        <f t="shared" si="97"/>
        <v>0</v>
      </c>
      <c r="I330" s="17">
        <f t="shared" si="97"/>
        <v>0</v>
      </c>
      <c r="J330" s="282"/>
    </row>
    <row r="331" spans="2:10" ht="18" customHeight="1" x14ac:dyDescent="0.25">
      <c r="B331" s="261" t="s">
        <v>156</v>
      </c>
      <c r="C331" s="230">
        <f>C305+1</f>
        <v>8</v>
      </c>
      <c r="D331" s="231"/>
      <c r="E331" s="232">
        <f>E305+1</f>
        <v>2009</v>
      </c>
      <c r="F331" s="232"/>
      <c r="G331" s="232"/>
      <c r="H331" s="232"/>
      <c r="I331" s="232"/>
      <c r="J331" s="233"/>
    </row>
    <row r="332" spans="2:10" ht="18" customHeight="1" x14ac:dyDescent="0.25">
      <c r="B332" s="219" t="s">
        <v>157</v>
      </c>
      <c r="C332" s="220"/>
      <c r="D332" s="221"/>
      <c r="E332" s="263"/>
      <c r="F332" s="263"/>
      <c r="G332" s="263"/>
      <c r="H332" s="263"/>
      <c r="I332" s="263"/>
      <c r="J332" s="223"/>
    </row>
    <row r="333" spans="2:10" ht="18" customHeight="1" x14ac:dyDescent="0.25">
      <c r="B333" s="214"/>
      <c r="C333" s="215"/>
      <c r="D333" s="6" t="s">
        <v>158</v>
      </c>
      <c r="E333" s="23" t="str">
        <f>E281</f>
        <v>Rice Kranti</v>
      </c>
      <c r="F333" s="23" t="str">
        <f>F281</f>
        <v>Rice Kranti</v>
      </c>
      <c r="G333" s="23" t="str">
        <f>G281</f>
        <v>Rice Kranti</v>
      </c>
      <c r="H333" s="23" t="str">
        <f>H281</f>
        <v>Rice Kranti</v>
      </c>
      <c r="I333" s="23" t="str">
        <f>I281</f>
        <v>Rice Kranti</v>
      </c>
      <c r="J333" s="24"/>
    </row>
    <row r="334" spans="2:10" ht="18" customHeight="1" x14ac:dyDescent="0.25">
      <c r="B334" s="214"/>
      <c r="C334" s="215"/>
      <c r="D334" s="6" t="s">
        <v>159</v>
      </c>
      <c r="E334" s="23">
        <f t="shared" ref="E334:I335" si="98">E282+12</f>
        <v>43</v>
      </c>
      <c r="F334" s="23">
        <f t="shared" si="98"/>
        <v>43</v>
      </c>
      <c r="G334" s="23">
        <f t="shared" si="98"/>
        <v>43</v>
      </c>
      <c r="H334" s="23">
        <f t="shared" si="98"/>
        <v>43</v>
      </c>
      <c r="I334" s="23">
        <f t="shared" si="98"/>
        <v>43</v>
      </c>
      <c r="J334" s="24"/>
    </row>
    <row r="335" spans="2:10" ht="18" customHeight="1" x14ac:dyDescent="0.25">
      <c r="B335" s="214"/>
      <c r="C335" s="215"/>
      <c r="D335" s="6" t="s">
        <v>160</v>
      </c>
      <c r="E335" s="23">
        <f t="shared" si="98"/>
        <v>46</v>
      </c>
      <c r="F335" s="23">
        <f t="shared" si="98"/>
        <v>46</v>
      </c>
      <c r="G335" s="23">
        <f t="shared" si="98"/>
        <v>46</v>
      </c>
      <c r="H335" s="23">
        <f t="shared" si="98"/>
        <v>46</v>
      </c>
      <c r="I335" s="23">
        <f t="shared" si="98"/>
        <v>46</v>
      </c>
      <c r="J335" s="24"/>
    </row>
    <row r="336" spans="2:10" ht="18" customHeight="1" x14ac:dyDescent="0.25">
      <c r="B336" s="214"/>
      <c r="C336" s="215"/>
      <c r="D336" s="6" t="s">
        <v>161</v>
      </c>
      <c r="E336" s="266">
        <f t="shared" ref="E336:I336" si="99">E284</f>
        <v>5.38</v>
      </c>
      <c r="F336" s="266">
        <f t="shared" si="99"/>
        <v>5.38</v>
      </c>
      <c r="G336" s="266">
        <f t="shared" si="99"/>
        <v>5.38</v>
      </c>
      <c r="H336" s="266">
        <f t="shared" si="99"/>
        <v>5.38</v>
      </c>
      <c r="I336" s="266">
        <f t="shared" si="99"/>
        <v>5.38</v>
      </c>
      <c r="J336" s="224"/>
    </row>
    <row r="337" spans="2:10" ht="18" customHeight="1" x14ac:dyDescent="0.25">
      <c r="B337" s="219" t="s">
        <v>162</v>
      </c>
      <c r="C337" s="220"/>
      <c r="D337" s="221"/>
      <c r="E337" s="222"/>
      <c r="F337" s="222"/>
      <c r="G337" s="222"/>
      <c r="H337" s="222"/>
      <c r="I337" s="222"/>
      <c r="J337" s="223"/>
    </row>
    <row r="338" spans="2:10" ht="18" customHeight="1" x14ac:dyDescent="0.25">
      <c r="B338" s="214"/>
      <c r="C338" s="215"/>
      <c r="D338" s="6" t="s">
        <v>163</v>
      </c>
      <c r="E338" s="11" t="s">
        <v>164</v>
      </c>
      <c r="F338" s="11" t="s">
        <v>164</v>
      </c>
      <c r="G338" s="11" t="s">
        <v>164</v>
      </c>
      <c r="H338" s="11" t="s">
        <v>164</v>
      </c>
      <c r="I338" s="11" t="s">
        <v>164</v>
      </c>
      <c r="J338" s="224"/>
    </row>
    <row r="339" spans="2:10" ht="18" customHeight="1" x14ac:dyDescent="0.25">
      <c r="B339" s="214"/>
      <c r="C339" s="215"/>
      <c r="D339" s="6" t="s">
        <v>165</v>
      </c>
      <c r="E339" s="11">
        <f t="shared" ref="E339:I340" si="100">E287</f>
        <v>155</v>
      </c>
      <c r="F339" s="11">
        <f t="shared" si="100"/>
        <v>155</v>
      </c>
      <c r="G339" s="11">
        <f t="shared" si="100"/>
        <v>155</v>
      </c>
      <c r="H339" s="11">
        <f t="shared" si="100"/>
        <v>155</v>
      </c>
      <c r="I339" s="11">
        <f t="shared" si="100"/>
        <v>155</v>
      </c>
      <c r="J339" s="224"/>
    </row>
    <row r="340" spans="2:10" s="272" customFormat="1" ht="18" customHeight="1" x14ac:dyDescent="0.25">
      <c r="B340" s="267"/>
      <c r="C340" s="268"/>
      <c r="D340" s="269" t="s">
        <v>166</v>
      </c>
      <c r="E340" s="283">
        <f t="shared" si="100"/>
        <v>0</v>
      </c>
      <c r="F340" s="283">
        <f t="shared" si="100"/>
        <v>0</v>
      </c>
      <c r="G340" s="283">
        <f t="shared" si="100"/>
        <v>0</v>
      </c>
      <c r="H340" s="283">
        <f t="shared" si="100"/>
        <v>0</v>
      </c>
      <c r="I340" s="283">
        <f t="shared" si="100"/>
        <v>0</v>
      </c>
      <c r="J340" s="270"/>
    </row>
    <row r="341" spans="2:10" ht="18" customHeight="1" x14ac:dyDescent="0.25">
      <c r="B341" s="214"/>
      <c r="C341" s="215"/>
      <c r="D341" s="6" t="s">
        <v>167</v>
      </c>
      <c r="E341" s="14">
        <f t="shared" ref="E341:I341" si="101">E289+12</f>
        <v>43</v>
      </c>
      <c r="F341" s="216">
        <f t="shared" si="101"/>
        <v>43</v>
      </c>
      <c r="G341" s="216">
        <f t="shared" si="101"/>
        <v>43</v>
      </c>
      <c r="H341" s="216">
        <f t="shared" si="101"/>
        <v>43</v>
      </c>
      <c r="I341" s="216">
        <f t="shared" si="101"/>
        <v>43</v>
      </c>
      <c r="J341" s="224"/>
    </row>
    <row r="342" spans="2:10" ht="18" customHeight="1" x14ac:dyDescent="0.25">
      <c r="B342" s="219" t="s">
        <v>168</v>
      </c>
      <c r="C342" s="220"/>
      <c r="D342" s="221"/>
      <c r="E342" s="222"/>
      <c r="F342" s="222"/>
      <c r="G342" s="222"/>
      <c r="H342" s="222"/>
      <c r="I342" s="222"/>
      <c r="J342" s="223"/>
    </row>
    <row r="343" spans="2:10" ht="18" customHeight="1" x14ac:dyDescent="0.25">
      <c r="B343" s="214"/>
      <c r="C343" s="215"/>
      <c r="D343" s="6" t="s">
        <v>14</v>
      </c>
      <c r="E343" s="216" t="s">
        <v>16</v>
      </c>
      <c r="F343" s="216" t="s">
        <v>16</v>
      </c>
      <c r="G343" s="216" t="s">
        <v>16</v>
      </c>
      <c r="H343" s="216" t="s">
        <v>16</v>
      </c>
      <c r="I343" s="216" t="s">
        <v>16</v>
      </c>
      <c r="J343" s="218"/>
    </row>
    <row r="344" spans="2:10" ht="18" customHeight="1" x14ac:dyDescent="0.25">
      <c r="B344" s="214"/>
      <c r="C344" s="215"/>
      <c r="D344" s="6" t="s">
        <v>17</v>
      </c>
      <c r="E344" s="14">
        <f t="shared" ref="E344:I344" si="102">E292+12</f>
        <v>42</v>
      </c>
      <c r="F344" s="216">
        <f t="shared" si="102"/>
        <v>42</v>
      </c>
      <c r="G344" s="216">
        <f t="shared" si="102"/>
        <v>42</v>
      </c>
      <c r="H344" s="216">
        <f t="shared" si="102"/>
        <v>42</v>
      </c>
      <c r="I344" s="216">
        <f t="shared" si="102"/>
        <v>42</v>
      </c>
      <c r="J344" s="218"/>
    </row>
    <row r="345" spans="2:10" ht="18" customHeight="1" x14ac:dyDescent="0.25">
      <c r="B345" s="214"/>
      <c r="C345" s="215"/>
      <c r="D345" s="6" t="s">
        <v>169</v>
      </c>
      <c r="E345" s="266">
        <f t="shared" ref="E345:I345" si="103">E293</f>
        <v>0</v>
      </c>
      <c r="F345" s="266">
        <f t="shared" si="103"/>
        <v>2</v>
      </c>
      <c r="G345" s="266">
        <f t="shared" si="103"/>
        <v>0</v>
      </c>
      <c r="H345" s="266">
        <f t="shared" si="103"/>
        <v>0</v>
      </c>
      <c r="I345" s="266">
        <f t="shared" si="103"/>
        <v>0</v>
      </c>
      <c r="J345" s="218"/>
    </row>
    <row r="346" spans="2:10" ht="18" customHeight="1" x14ac:dyDescent="0.25">
      <c r="B346" s="219" t="s">
        <v>170</v>
      </c>
      <c r="C346" s="220"/>
      <c r="D346" s="221"/>
      <c r="E346" s="222"/>
      <c r="F346" s="222"/>
      <c r="G346" s="222"/>
      <c r="H346" s="222"/>
      <c r="I346" s="222"/>
      <c r="J346" s="223"/>
    </row>
    <row r="347" spans="2:10" ht="18" customHeight="1" x14ac:dyDescent="0.25">
      <c r="B347" s="214"/>
      <c r="C347" s="215"/>
      <c r="D347" s="6" t="s">
        <v>171</v>
      </c>
      <c r="E347" s="14">
        <f t="shared" ref="E347:I347" si="104">E295+12</f>
        <v>43</v>
      </c>
      <c r="F347" s="14">
        <f t="shared" si="104"/>
        <v>43</v>
      </c>
      <c r="G347" s="14">
        <f t="shared" si="104"/>
        <v>43</v>
      </c>
      <c r="H347" s="14">
        <f t="shared" si="104"/>
        <v>43</v>
      </c>
      <c r="I347" s="14">
        <f t="shared" si="104"/>
        <v>43</v>
      </c>
      <c r="J347" s="224"/>
    </row>
    <row r="348" spans="2:10" ht="18" customHeight="1" x14ac:dyDescent="0.25">
      <c r="B348" s="273"/>
      <c r="C348" s="274"/>
      <c r="D348" s="6" t="s">
        <v>172</v>
      </c>
      <c r="E348" s="14">
        <f t="shared" ref="E348:I348" si="105">E296</f>
        <v>500</v>
      </c>
      <c r="F348" s="14">
        <f t="shared" si="105"/>
        <v>200</v>
      </c>
      <c r="G348" s="14">
        <f t="shared" si="105"/>
        <v>200</v>
      </c>
      <c r="H348" s="14">
        <f t="shared" si="105"/>
        <v>200</v>
      </c>
      <c r="I348" s="14">
        <f t="shared" si="105"/>
        <v>200</v>
      </c>
      <c r="J348" s="224"/>
    </row>
    <row r="349" spans="2:10" ht="18" customHeight="1" x14ac:dyDescent="0.25">
      <c r="B349" s="275"/>
      <c r="C349" s="276"/>
      <c r="D349" s="277" t="s">
        <v>173</v>
      </c>
      <c r="E349" s="278">
        <f t="shared" ref="E349:I349" si="106">E297+12</f>
        <v>44</v>
      </c>
      <c r="F349" s="278">
        <f t="shared" si="106"/>
        <v>44</v>
      </c>
      <c r="G349" s="278">
        <f t="shared" si="106"/>
        <v>44</v>
      </c>
      <c r="H349" s="278">
        <f t="shared" si="106"/>
        <v>44</v>
      </c>
      <c r="I349" s="278">
        <f t="shared" si="106"/>
        <v>44</v>
      </c>
      <c r="J349" s="279"/>
    </row>
    <row r="350" spans="2:10" ht="18" customHeight="1" x14ac:dyDescent="0.25">
      <c r="B350" s="273"/>
      <c r="C350" s="274"/>
      <c r="D350" s="6" t="s">
        <v>172</v>
      </c>
      <c r="E350" s="14">
        <f t="shared" ref="E350:I350" si="107">E298</f>
        <v>500</v>
      </c>
      <c r="F350" s="14">
        <f t="shared" si="107"/>
        <v>200</v>
      </c>
      <c r="G350" s="14">
        <f t="shared" si="107"/>
        <v>200</v>
      </c>
      <c r="H350" s="14">
        <f t="shared" si="107"/>
        <v>200</v>
      </c>
      <c r="I350" s="14">
        <f t="shared" si="107"/>
        <v>200</v>
      </c>
      <c r="J350" s="224"/>
    </row>
    <row r="351" spans="2:10" ht="18" customHeight="1" x14ac:dyDescent="0.25">
      <c r="B351" s="275"/>
      <c r="C351" s="276"/>
      <c r="D351" s="277" t="s">
        <v>174</v>
      </c>
      <c r="E351" s="278">
        <f t="shared" ref="E351:I351" si="108">E299+12</f>
        <v>45</v>
      </c>
      <c r="F351" s="278">
        <f t="shared" si="108"/>
        <v>45</v>
      </c>
      <c r="G351" s="278">
        <f t="shared" si="108"/>
        <v>45</v>
      </c>
      <c r="H351" s="278">
        <f t="shared" si="108"/>
        <v>45</v>
      </c>
      <c r="I351" s="278">
        <f t="shared" si="108"/>
        <v>45</v>
      </c>
      <c r="J351" s="279"/>
    </row>
    <row r="352" spans="2:10" ht="18" customHeight="1" x14ac:dyDescent="0.25">
      <c r="B352" s="273"/>
      <c r="C352" s="274"/>
      <c r="D352" s="6" t="s">
        <v>172</v>
      </c>
      <c r="E352" s="14">
        <f t="shared" ref="E352:I352" si="109">E300</f>
        <v>500</v>
      </c>
      <c r="F352" s="14">
        <f t="shared" si="109"/>
        <v>200</v>
      </c>
      <c r="G352" s="14">
        <f t="shared" si="109"/>
        <v>200</v>
      </c>
      <c r="H352" s="14">
        <f t="shared" si="109"/>
        <v>200</v>
      </c>
      <c r="I352" s="14">
        <f t="shared" si="109"/>
        <v>200</v>
      </c>
      <c r="J352" s="224"/>
    </row>
    <row r="353" spans="2:10" ht="18" customHeight="1" x14ac:dyDescent="0.25">
      <c r="B353" s="275"/>
      <c r="C353" s="276"/>
      <c r="D353" s="277" t="s">
        <v>175</v>
      </c>
      <c r="E353" s="278">
        <f t="shared" ref="E353:I353" si="110">E301+12</f>
        <v>46</v>
      </c>
      <c r="F353" s="278">
        <f t="shared" si="110"/>
        <v>46</v>
      </c>
      <c r="G353" s="278">
        <f t="shared" si="110"/>
        <v>46</v>
      </c>
      <c r="H353" s="278">
        <f t="shared" si="110"/>
        <v>46</v>
      </c>
      <c r="I353" s="278">
        <f t="shared" si="110"/>
        <v>46</v>
      </c>
      <c r="J353" s="279"/>
    </row>
    <row r="354" spans="2:10" ht="18" customHeight="1" x14ac:dyDescent="0.25">
      <c r="B354" s="273"/>
      <c r="C354" s="274"/>
      <c r="D354" s="6" t="s">
        <v>172</v>
      </c>
      <c r="E354" s="14">
        <f t="shared" ref="E354:I354" si="111">E302</f>
        <v>500</v>
      </c>
      <c r="F354" s="14">
        <f t="shared" si="111"/>
        <v>200</v>
      </c>
      <c r="G354" s="14">
        <f t="shared" si="111"/>
        <v>200</v>
      </c>
      <c r="H354" s="14">
        <f t="shared" si="111"/>
        <v>200</v>
      </c>
      <c r="I354" s="14">
        <f t="shared" si="111"/>
        <v>200</v>
      </c>
      <c r="J354" s="224"/>
    </row>
    <row r="355" spans="2:10" ht="18" customHeight="1" x14ac:dyDescent="0.25">
      <c r="B355" s="275"/>
      <c r="C355" s="276"/>
      <c r="D355" s="277" t="s">
        <v>176</v>
      </c>
      <c r="E355" s="278">
        <f t="shared" ref="E355:I355" si="112">E303+12</f>
        <v>47</v>
      </c>
      <c r="F355" s="278">
        <f t="shared" si="112"/>
        <v>47</v>
      </c>
      <c r="G355" s="278">
        <f t="shared" si="112"/>
        <v>47</v>
      </c>
      <c r="H355" s="278">
        <f t="shared" si="112"/>
        <v>47</v>
      </c>
      <c r="I355" s="278">
        <f t="shared" si="112"/>
        <v>47</v>
      </c>
      <c r="J355" s="279"/>
    </row>
    <row r="356" spans="2:10" ht="18" customHeight="1" thickBot="1" x14ac:dyDescent="0.3">
      <c r="B356" s="280"/>
      <c r="C356" s="281"/>
      <c r="D356" s="25" t="s">
        <v>172</v>
      </c>
      <c r="E356" s="17">
        <f t="shared" ref="E356:I356" si="113">E304</f>
        <v>0</v>
      </c>
      <c r="F356" s="17">
        <f t="shared" si="113"/>
        <v>0</v>
      </c>
      <c r="G356" s="17">
        <f t="shared" si="113"/>
        <v>0</v>
      </c>
      <c r="H356" s="17">
        <f t="shared" si="113"/>
        <v>0</v>
      </c>
      <c r="I356" s="17">
        <f t="shared" si="113"/>
        <v>0</v>
      </c>
      <c r="J356" s="282"/>
    </row>
    <row r="357" spans="2:10" ht="18" customHeight="1" x14ac:dyDescent="0.25">
      <c r="B357" s="261" t="s">
        <v>156</v>
      </c>
      <c r="C357" s="230">
        <f>C331+1</f>
        <v>9</v>
      </c>
      <c r="D357" s="231"/>
      <c r="E357" s="232">
        <f>E331</f>
        <v>2009</v>
      </c>
      <c r="F357" s="232"/>
      <c r="G357" s="232"/>
      <c r="H357" s="232"/>
      <c r="I357" s="232"/>
      <c r="J357" s="233"/>
    </row>
    <row r="358" spans="2:10" ht="18" customHeight="1" x14ac:dyDescent="0.25">
      <c r="B358" s="219" t="s">
        <v>157</v>
      </c>
      <c r="C358" s="220"/>
      <c r="D358" s="221"/>
      <c r="E358" s="263"/>
      <c r="F358" s="263"/>
      <c r="G358" s="263"/>
      <c r="H358" s="263"/>
      <c r="I358" s="263"/>
      <c r="J358" s="223"/>
    </row>
    <row r="359" spans="2:10" ht="18" customHeight="1" x14ac:dyDescent="0.25">
      <c r="B359" s="214"/>
      <c r="C359" s="215"/>
      <c r="D359" s="6" t="s">
        <v>158</v>
      </c>
      <c r="E359" s="23" t="str">
        <f>E307</f>
        <v>Rice IR36</v>
      </c>
      <c r="F359" s="23" t="str">
        <f>F307</f>
        <v>Rice IR36</v>
      </c>
      <c r="G359" s="23" t="str">
        <f>G307</f>
        <v>Rice IR36</v>
      </c>
      <c r="H359" s="23" t="str">
        <f>H307</f>
        <v>Rice IR36</v>
      </c>
      <c r="I359" s="23" t="str">
        <f>I307</f>
        <v>Rice IR36</v>
      </c>
      <c r="J359" s="24"/>
    </row>
    <row r="360" spans="2:10" ht="18" customHeight="1" x14ac:dyDescent="0.25">
      <c r="B360" s="214"/>
      <c r="C360" s="215"/>
      <c r="D360" s="6" t="s">
        <v>159</v>
      </c>
      <c r="E360" s="23">
        <f t="shared" ref="E360:I361" si="114">E308+12</f>
        <v>50</v>
      </c>
      <c r="F360" s="23">
        <f t="shared" si="114"/>
        <v>50</v>
      </c>
      <c r="G360" s="23">
        <f t="shared" si="114"/>
        <v>50</v>
      </c>
      <c r="H360" s="23">
        <f t="shared" si="114"/>
        <v>50</v>
      </c>
      <c r="I360" s="23">
        <f t="shared" si="114"/>
        <v>50</v>
      </c>
      <c r="J360" s="24"/>
    </row>
    <row r="361" spans="2:10" ht="18" customHeight="1" x14ac:dyDescent="0.25">
      <c r="B361" s="214"/>
      <c r="C361" s="215"/>
      <c r="D361" s="6" t="s">
        <v>160</v>
      </c>
      <c r="E361" s="23">
        <f t="shared" si="114"/>
        <v>53</v>
      </c>
      <c r="F361" s="23">
        <f t="shared" si="114"/>
        <v>53</v>
      </c>
      <c r="G361" s="23">
        <f t="shared" si="114"/>
        <v>53</v>
      </c>
      <c r="H361" s="23">
        <f t="shared" si="114"/>
        <v>53</v>
      </c>
      <c r="I361" s="23">
        <f t="shared" si="114"/>
        <v>53</v>
      </c>
      <c r="J361" s="24"/>
    </row>
    <row r="362" spans="2:10" ht="18" customHeight="1" x14ac:dyDescent="0.25">
      <c r="B362" s="214"/>
      <c r="C362" s="215"/>
      <c r="D362" s="6" t="s">
        <v>161</v>
      </c>
      <c r="E362" s="266">
        <f t="shared" ref="E362:I362" si="115">E310</f>
        <v>4.18</v>
      </c>
      <c r="F362" s="266">
        <f t="shared" si="115"/>
        <v>4.18</v>
      </c>
      <c r="G362" s="266">
        <f t="shared" si="115"/>
        <v>4.18</v>
      </c>
      <c r="H362" s="266">
        <f t="shared" si="115"/>
        <v>4.18</v>
      </c>
      <c r="I362" s="266">
        <f t="shared" si="115"/>
        <v>4.18</v>
      </c>
      <c r="J362" s="224"/>
    </row>
    <row r="363" spans="2:10" ht="18" customHeight="1" x14ac:dyDescent="0.25">
      <c r="B363" s="219" t="s">
        <v>162</v>
      </c>
      <c r="C363" s="220"/>
      <c r="D363" s="221"/>
      <c r="E363" s="222"/>
      <c r="F363" s="222"/>
      <c r="G363" s="222"/>
      <c r="H363" s="222"/>
      <c r="I363" s="222"/>
      <c r="J363" s="223"/>
    </row>
    <row r="364" spans="2:10" ht="18" customHeight="1" x14ac:dyDescent="0.25">
      <c r="B364" s="214"/>
      <c r="C364" s="215"/>
      <c r="D364" s="6" t="s">
        <v>163</v>
      </c>
      <c r="E364" s="11" t="s">
        <v>164</v>
      </c>
      <c r="F364" s="11" t="s">
        <v>164</v>
      </c>
      <c r="G364" s="11" t="s">
        <v>164</v>
      </c>
      <c r="H364" s="11" t="s">
        <v>164</v>
      </c>
      <c r="I364" s="11" t="s">
        <v>164</v>
      </c>
      <c r="J364" s="224"/>
    </row>
    <row r="365" spans="2:10" ht="18" customHeight="1" x14ac:dyDescent="0.25">
      <c r="B365" s="214"/>
      <c r="C365" s="215"/>
      <c r="D365" s="6" t="s">
        <v>165</v>
      </c>
      <c r="E365" s="11">
        <f t="shared" ref="E365:I366" si="116">E313</f>
        <v>78</v>
      </c>
      <c r="F365" s="11">
        <f t="shared" si="116"/>
        <v>78</v>
      </c>
      <c r="G365" s="11">
        <f t="shared" si="116"/>
        <v>78</v>
      </c>
      <c r="H365" s="11">
        <f t="shared" si="116"/>
        <v>78</v>
      </c>
      <c r="I365" s="11">
        <f t="shared" si="116"/>
        <v>78</v>
      </c>
      <c r="J365" s="224"/>
    </row>
    <row r="366" spans="2:10" s="272" customFormat="1" ht="18" customHeight="1" x14ac:dyDescent="0.25">
      <c r="B366" s="267"/>
      <c r="C366" s="268"/>
      <c r="D366" s="269" t="s">
        <v>166</v>
      </c>
      <c r="E366" s="283">
        <f t="shared" si="116"/>
        <v>0</v>
      </c>
      <c r="F366" s="283">
        <f t="shared" si="116"/>
        <v>0</v>
      </c>
      <c r="G366" s="283">
        <f t="shared" si="116"/>
        <v>0</v>
      </c>
      <c r="H366" s="283">
        <f t="shared" si="116"/>
        <v>0</v>
      </c>
      <c r="I366" s="283">
        <f t="shared" si="116"/>
        <v>0</v>
      </c>
      <c r="J366" s="270"/>
    </row>
    <row r="367" spans="2:10" ht="18" customHeight="1" x14ac:dyDescent="0.25">
      <c r="B367" s="214"/>
      <c r="C367" s="215"/>
      <c r="D367" s="6" t="s">
        <v>167</v>
      </c>
      <c r="E367" s="14">
        <f t="shared" ref="E367:I367" si="117">E315+12</f>
        <v>50</v>
      </c>
      <c r="F367" s="216">
        <f t="shared" si="117"/>
        <v>50</v>
      </c>
      <c r="G367" s="216">
        <f t="shared" si="117"/>
        <v>50</v>
      </c>
      <c r="H367" s="216">
        <f t="shared" si="117"/>
        <v>50</v>
      </c>
      <c r="I367" s="216">
        <f t="shared" si="117"/>
        <v>50</v>
      </c>
      <c r="J367" s="224"/>
    </row>
    <row r="368" spans="2:10" ht="18" customHeight="1" x14ac:dyDescent="0.25">
      <c r="B368" s="219" t="s">
        <v>168</v>
      </c>
      <c r="C368" s="220"/>
      <c r="D368" s="221"/>
      <c r="E368" s="222"/>
      <c r="F368" s="222"/>
      <c r="G368" s="222"/>
      <c r="H368" s="222"/>
      <c r="I368" s="222"/>
      <c r="J368" s="223"/>
    </row>
    <row r="369" spans="2:10" ht="18" customHeight="1" x14ac:dyDescent="0.25">
      <c r="B369" s="214"/>
      <c r="C369" s="215"/>
      <c r="D369" s="6" t="s">
        <v>14</v>
      </c>
      <c r="E369" s="216" t="s">
        <v>16</v>
      </c>
      <c r="F369" s="216" t="s">
        <v>16</v>
      </c>
      <c r="G369" s="216" t="s">
        <v>16</v>
      </c>
      <c r="H369" s="216" t="s">
        <v>16</v>
      </c>
      <c r="I369" s="216" t="s">
        <v>16</v>
      </c>
      <c r="J369" s="218"/>
    </row>
    <row r="370" spans="2:10" ht="18" customHeight="1" x14ac:dyDescent="0.25">
      <c r="B370" s="214"/>
      <c r="C370" s="215"/>
      <c r="D370" s="6" t="s">
        <v>17</v>
      </c>
      <c r="E370" s="14">
        <f t="shared" ref="E370:I370" si="118">E318+12</f>
        <v>52</v>
      </c>
      <c r="F370" s="216">
        <f t="shared" si="118"/>
        <v>52</v>
      </c>
      <c r="G370" s="216">
        <f t="shared" si="118"/>
        <v>52</v>
      </c>
      <c r="H370" s="216">
        <f t="shared" si="118"/>
        <v>52</v>
      </c>
      <c r="I370" s="216">
        <f t="shared" si="118"/>
        <v>52</v>
      </c>
      <c r="J370" s="218"/>
    </row>
    <row r="371" spans="2:10" ht="18" customHeight="1" x14ac:dyDescent="0.25">
      <c r="B371" s="214"/>
      <c r="C371" s="215"/>
      <c r="D371" s="6" t="s">
        <v>169</v>
      </c>
      <c r="E371" s="266">
        <f t="shared" ref="E371:I371" si="119">E319</f>
        <v>0</v>
      </c>
      <c r="F371" s="266">
        <f t="shared" si="119"/>
        <v>2</v>
      </c>
      <c r="G371" s="266">
        <f t="shared" si="119"/>
        <v>0</v>
      </c>
      <c r="H371" s="266">
        <f t="shared" si="119"/>
        <v>0</v>
      </c>
      <c r="I371" s="266">
        <f t="shared" si="119"/>
        <v>0</v>
      </c>
      <c r="J371" s="218"/>
    </row>
    <row r="372" spans="2:10" ht="18" customHeight="1" x14ac:dyDescent="0.25">
      <c r="B372" s="219" t="s">
        <v>170</v>
      </c>
      <c r="C372" s="220"/>
      <c r="D372" s="221"/>
      <c r="E372" s="222"/>
      <c r="F372" s="222"/>
      <c r="G372" s="222"/>
      <c r="H372" s="222"/>
      <c r="I372" s="222"/>
      <c r="J372" s="223"/>
    </row>
    <row r="373" spans="2:10" ht="18" customHeight="1" x14ac:dyDescent="0.25">
      <c r="B373" s="214"/>
      <c r="C373" s="215"/>
      <c r="D373" s="6" t="s">
        <v>171</v>
      </c>
      <c r="E373" s="14">
        <f t="shared" ref="E373:I373" si="120">E321+12</f>
        <v>50</v>
      </c>
      <c r="F373" s="14">
        <f t="shared" si="120"/>
        <v>50</v>
      </c>
      <c r="G373" s="14">
        <f t="shared" si="120"/>
        <v>50</v>
      </c>
      <c r="H373" s="14">
        <f t="shared" si="120"/>
        <v>50</v>
      </c>
      <c r="I373" s="14">
        <f t="shared" si="120"/>
        <v>50</v>
      </c>
      <c r="J373" s="224"/>
    </row>
    <row r="374" spans="2:10" ht="18" customHeight="1" x14ac:dyDescent="0.25">
      <c r="B374" s="273"/>
      <c r="C374" s="274"/>
      <c r="D374" s="6" t="s">
        <v>172</v>
      </c>
      <c r="E374" s="14">
        <f t="shared" ref="E374:I374" si="121">E322</f>
        <v>500</v>
      </c>
      <c r="F374" s="14">
        <f t="shared" si="121"/>
        <v>200</v>
      </c>
      <c r="G374" s="14">
        <f t="shared" si="121"/>
        <v>200</v>
      </c>
      <c r="H374" s="14">
        <f t="shared" si="121"/>
        <v>200</v>
      </c>
      <c r="I374" s="14">
        <f t="shared" si="121"/>
        <v>200</v>
      </c>
      <c r="J374" s="224"/>
    </row>
    <row r="375" spans="2:10" ht="18" customHeight="1" x14ac:dyDescent="0.25">
      <c r="B375" s="275"/>
      <c r="C375" s="276"/>
      <c r="D375" s="277" t="s">
        <v>173</v>
      </c>
      <c r="E375" s="278">
        <f t="shared" ref="E375:I375" si="122">E323+12</f>
        <v>51</v>
      </c>
      <c r="F375" s="278">
        <f t="shared" si="122"/>
        <v>51</v>
      </c>
      <c r="G375" s="278">
        <f t="shared" si="122"/>
        <v>51</v>
      </c>
      <c r="H375" s="278">
        <f t="shared" si="122"/>
        <v>51</v>
      </c>
      <c r="I375" s="278">
        <f t="shared" si="122"/>
        <v>51</v>
      </c>
      <c r="J375" s="279"/>
    </row>
    <row r="376" spans="2:10" ht="18" customHeight="1" x14ac:dyDescent="0.25">
      <c r="B376" s="273"/>
      <c r="C376" s="274"/>
      <c r="D376" s="6" t="s">
        <v>172</v>
      </c>
      <c r="E376" s="14">
        <f t="shared" ref="E376:I376" si="123">E324</f>
        <v>500</v>
      </c>
      <c r="F376" s="14">
        <f t="shared" si="123"/>
        <v>200</v>
      </c>
      <c r="G376" s="14">
        <f t="shared" si="123"/>
        <v>200</v>
      </c>
      <c r="H376" s="14">
        <f t="shared" si="123"/>
        <v>200</v>
      </c>
      <c r="I376" s="14">
        <f t="shared" si="123"/>
        <v>200</v>
      </c>
      <c r="J376" s="224"/>
    </row>
    <row r="377" spans="2:10" ht="18" customHeight="1" x14ac:dyDescent="0.25">
      <c r="B377" s="275"/>
      <c r="C377" s="276"/>
      <c r="D377" s="277" t="s">
        <v>174</v>
      </c>
      <c r="E377" s="278">
        <f t="shared" ref="E377:I377" si="124">E325+12</f>
        <v>52</v>
      </c>
      <c r="F377" s="278">
        <f t="shared" si="124"/>
        <v>52</v>
      </c>
      <c r="G377" s="278">
        <f t="shared" si="124"/>
        <v>52</v>
      </c>
      <c r="H377" s="278">
        <f t="shared" si="124"/>
        <v>52</v>
      </c>
      <c r="I377" s="278">
        <f t="shared" si="124"/>
        <v>52</v>
      </c>
      <c r="J377" s="279"/>
    </row>
    <row r="378" spans="2:10" ht="18" customHeight="1" x14ac:dyDescent="0.25">
      <c r="B378" s="273"/>
      <c r="C378" s="274"/>
      <c r="D378" s="6" t="s">
        <v>172</v>
      </c>
      <c r="E378" s="14">
        <f t="shared" ref="E378:I378" si="125">E326</f>
        <v>500</v>
      </c>
      <c r="F378" s="14">
        <f t="shared" si="125"/>
        <v>200</v>
      </c>
      <c r="G378" s="14">
        <f t="shared" si="125"/>
        <v>200</v>
      </c>
      <c r="H378" s="14">
        <f t="shared" si="125"/>
        <v>200</v>
      </c>
      <c r="I378" s="14">
        <f t="shared" si="125"/>
        <v>200</v>
      </c>
      <c r="J378" s="224"/>
    </row>
    <row r="379" spans="2:10" ht="18" customHeight="1" x14ac:dyDescent="0.25">
      <c r="B379" s="275"/>
      <c r="C379" s="276"/>
      <c r="D379" s="277" t="s">
        <v>175</v>
      </c>
      <c r="E379" s="278">
        <f t="shared" ref="E379:I379" si="126">E327+12</f>
        <v>53</v>
      </c>
      <c r="F379" s="278">
        <f t="shared" si="126"/>
        <v>53</v>
      </c>
      <c r="G379" s="278">
        <f t="shared" si="126"/>
        <v>53</v>
      </c>
      <c r="H379" s="278">
        <f t="shared" si="126"/>
        <v>53</v>
      </c>
      <c r="I379" s="278">
        <f t="shared" si="126"/>
        <v>53</v>
      </c>
      <c r="J379" s="279"/>
    </row>
    <row r="380" spans="2:10" ht="18" customHeight="1" x14ac:dyDescent="0.25">
      <c r="B380" s="273"/>
      <c r="C380" s="274"/>
      <c r="D380" s="6" t="s">
        <v>172</v>
      </c>
      <c r="E380" s="14">
        <f t="shared" ref="E380:I380" si="127">E328</f>
        <v>500</v>
      </c>
      <c r="F380" s="14">
        <f t="shared" si="127"/>
        <v>200</v>
      </c>
      <c r="G380" s="14">
        <f t="shared" si="127"/>
        <v>200</v>
      </c>
      <c r="H380" s="14">
        <f t="shared" si="127"/>
        <v>200</v>
      </c>
      <c r="I380" s="14">
        <f t="shared" si="127"/>
        <v>200</v>
      </c>
      <c r="J380" s="224"/>
    </row>
    <row r="381" spans="2:10" ht="18" customHeight="1" x14ac:dyDescent="0.25">
      <c r="B381" s="275"/>
      <c r="C381" s="276"/>
      <c r="D381" s="277" t="s">
        <v>176</v>
      </c>
      <c r="E381" s="278">
        <f t="shared" ref="E381:I381" si="128">E329+12</f>
        <v>48</v>
      </c>
      <c r="F381" s="278">
        <f t="shared" si="128"/>
        <v>48</v>
      </c>
      <c r="G381" s="278">
        <f t="shared" si="128"/>
        <v>48</v>
      </c>
      <c r="H381" s="278">
        <f t="shared" si="128"/>
        <v>48</v>
      </c>
      <c r="I381" s="278">
        <f t="shared" si="128"/>
        <v>48</v>
      </c>
      <c r="J381" s="279"/>
    </row>
    <row r="382" spans="2:10" ht="18" customHeight="1" thickBot="1" x14ac:dyDescent="0.3">
      <c r="B382" s="280"/>
      <c r="C382" s="281"/>
      <c r="D382" s="25" t="s">
        <v>172</v>
      </c>
      <c r="E382" s="17">
        <f t="shared" ref="E382:I382" si="129">E330</f>
        <v>0</v>
      </c>
      <c r="F382" s="17">
        <f t="shared" si="129"/>
        <v>0</v>
      </c>
      <c r="G382" s="17">
        <f t="shared" si="129"/>
        <v>0</v>
      </c>
      <c r="H382" s="17">
        <f t="shared" si="129"/>
        <v>0</v>
      </c>
      <c r="I382" s="17">
        <f t="shared" si="129"/>
        <v>0</v>
      </c>
      <c r="J382" s="282"/>
    </row>
    <row r="383" spans="2:10" ht="18" customHeight="1" x14ac:dyDescent="0.25">
      <c r="B383" s="261" t="s">
        <v>156</v>
      </c>
      <c r="C383" s="230">
        <f>C357+1</f>
        <v>10</v>
      </c>
      <c r="D383" s="231"/>
      <c r="E383" s="232">
        <f>E357+1</f>
        <v>2010</v>
      </c>
      <c r="F383" s="232"/>
      <c r="G383" s="232"/>
      <c r="H383" s="232"/>
      <c r="I383" s="232"/>
      <c r="J383" s="233"/>
    </row>
    <row r="384" spans="2:10" ht="18" customHeight="1" x14ac:dyDescent="0.25">
      <c r="B384" s="219" t="s">
        <v>157</v>
      </c>
      <c r="C384" s="220"/>
      <c r="D384" s="221"/>
      <c r="E384" s="263"/>
      <c r="F384" s="263"/>
      <c r="G384" s="263"/>
      <c r="H384" s="263"/>
      <c r="I384" s="263"/>
      <c r="J384" s="223"/>
    </row>
    <row r="385" spans="2:10" ht="18" customHeight="1" x14ac:dyDescent="0.25">
      <c r="B385" s="214"/>
      <c r="C385" s="215"/>
      <c r="D385" s="6" t="s">
        <v>158</v>
      </c>
      <c r="E385" s="23" t="str">
        <f>E333</f>
        <v>Rice Kranti</v>
      </c>
      <c r="F385" s="23" t="str">
        <f>F333</f>
        <v>Rice Kranti</v>
      </c>
      <c r="G385" s="23" t="str">
        <f>G333</f>
        <v>Rice Kranti</v>
      </c>
      <c r="H385" s="23" t="str">
        <f>H333</f>
        <v>Rice Kranti</v>
      </c>
      <c r="I385" s="23" t="str">
        <f>I333</f>
        <v>Rice Kranti</v>
      </c>
      <c r="J385" s="24"/>
    </row>
    <row r="386" spans="2:10" ht="18" customHeight="1" x14ac:dyDescent="0.25">
      <c r="B386" s="214"/>
      <c r="C386" s="215"/>
      <c r="D386" s="6" t="s">
        <v>159</v>
      </c>
      <c r="E386" s="23">
        <f t="shared" ref="E386:I387" si="130">E334+12</f>
        <v>55</v>
      </c>
      <c r="F386" s="23">
        <f t="shared" si="130"/>
        <v>55</v>
      </c>
      <c r="G386" s="23">
        <f t="shared" si="130"/>
        <v>55</v>
      </c>
      <c r="H386" s="23">
        <f t="shared" si="130"/>
        <v>55</v>
      </c>
      <c r="I386" s="23">
        <f t="shared" si="130"/>
        <v>55</v>
      </c>
      <c r="J386" s="24"/>
    </row>
    <row r="387" spans="2:10" ht="18" customHeight="1" x14ac:dyDescent="0.25">
      <c r="B387" s="214"/>
      <c r="C387" s="215"/>
      <c r="D387" s="6" t="s">
        <v>160</v>
      </c>
      <c r="E387" s="23">
        <f t="shared" si="130"/>
        <v>58</v>
      </c>
      <c r="F387" s="23">
        <f t="shared" si="130"/>
        <v>58</v>
      </c>
      <c r="G387" s="23">
        <f t="shared" si="130"/>
        <v>58</v>
      </c>
      <c r="H387" s="23">
        <f t="shared" si="130"/>
        <v>58</v>
      </c>
      <c r="I387" s="23">
        <f t="shared" si="130"/>
        <v>58</v>
      </c>
      <c r="J387" s="24"/>
    </row>
    <row r="388" spans="2:10" ht="18" customHeight="1" x14ac:dyDescent="0.25">
      <c r="B388" s="214"/>
      <c r="C388" s="215"/>
      <c r="D388" s="6" t="s">
        <v>161</v>
      </c>
      <c r="E388" s="266">
        <f t="shared" ref="E388:I388" si="131">E336</f>
        <v>5.38</v>
      </c>
      <c r="F388" s="266">
        <f t="shared" si="131"/>
        <v>5.38</v>
      </c>
      <c r="G388" s="266">
        <f t="shared" si="131"/>
        <v>5.38</v>
      </c>
      <c r="H388" s="266">
        <f t="shared" si="131"/>
        <v>5.38</v>
      </c>
      <c r="I388" s="266">
        <f t="shared" si="131"/>
        <v>5.38</v>
      </c>
      <c r="J388" s="224"/>
    </row>
    <row r="389" spans="2:10" ht="18" customHeight="1" x14ac:dyDescent="0.25">
      <c r="B389" s="219" t="s">
        <v>162</v>
      </c>
      <c r="C389" s="220"/>
      <c r="D389" s="221"/>
      <c r="E389" s="222"/>
      <c r="F389" s="222"/>
      <c r="G389" s="222"/>
      <c r="H389" s="222"/>
      <c r="I389" s="222"/>
      <c r="J389" s="223"/>
    </row>
    <row r="390" spans="2:10" ht="18" customHeight="1" x14ac:dyDescent="0.25">
      <c r="B390" s="214"/>
      <c r="C390" s="215"/>
      <c r="D390" s="6" t="s">
        <v>163</v>
      </c>
      <c r="E390" s="11" t="s">
        <v>164</v>
      </c>
      <c r="F390" s="11" t="s">
        <v>164</v>
      </c>
      <c r="G390" s="11" t="s">
        <v>164</v>
      </c>
      <c r="H390" s="11" t="s">
        <v>164</v>
      </c>
      <c r="I390" s="11" t="s">
        <v>164</v>
      </c>
      <c r="J390" s="224"/>
    </row>
    <row r="391" spans="2:10" ht="18" customHeight="1" x14ac:dyDescent="0.25">
      <c r="B391" s="214"/>
      <c r="C391" s="215"/>
      <c r="D391" s="6" t="s">
        <v>165</v>
      </c>
      <c r="E391" s="11">
        <f t="shared" ref="E391:I392" si="132">E339</f>
        <v>155</v>
      </c>
      <c r="F391" s="11">
        <f t="shared" si="132"/>
        <v>155</v>
      </c>
      <c r="G391" s="11">
        <f t="shared" si="132"/>
        <v>155</v>
      </c>
      <c r="H391" s="11">
        <f t="shared" si="132"/>
        <v>155</v>
      </c>
      <c r="I391" s="11">
        <f t="shared" si="132"/>
        <v>155</v>
      </c>
      <c r="J391" s="224"/>
    </row>
    <row r="392" spans="2:10" s="272" customFormat="1" ht="18" customHeight="1" x14ac:dyDescent="0.25">
      <c r="B392" s="267"/>
      <c r="C392" s="268"/>
      <c r="D392" s="269" t="s">
        <v>166</v>
      </c>
      <c r="E392" s="283">
        <f t="shared" si="132"/>
        <v>0</v>
      </c>
      <c r="F392" s="283">
        <f t="shared" si="132"/>
        <v>0</v>
      </c>
      <c r="G392" s="283">
        <f t="shared" si="132"/>
        <v>0</v>
      </c>
      <c r="H392" s="283">
        <f t="shared" si="132"/>
        <v>0</v>
      </c>
      <c r="I392" s="283">
        <f t="shared" si="132"/>
        <v>0</v>
      </c>
      <c r="J392" s="270"/>
    </row>
    <row r="393" spans="2:10" ht="18" customHeight="1" x14ac:dyDescent="0.25">
      <c r="B393" s="214"/>
      <c r="C393" s="215"/>
      <c r="D393" s="6" t="s">
        <v>167</v>
      </c>
      <c r="E393" s="14">
        <f t="shared" ref="E393:I393" si="133">E341+12</f>
        <v>55</v>
      </c>
      <c r="F393" s="216">
        <f t="shared" si="133"/>
        <v>55</v>
      </c>
      <c r="G393" s="216">
        <f t="shared" si="133"/>
        <v>55</v>
      </c>
      <c r="H393" s="216">
        <f t="shared" si="133"/>
        <v>55</v>
      </c>
      <c r="I393" s="216">
        <f t="shared" si="133"/>
        <v>55</v>
      </c>
      <c r="J393" s="224"/>
    </row>
    <row r="394" spans="2:10" ht="18" customHeight="1" x14ac:dyDescent="0.25">
      <c r="B394" s="219" t="s">
        <v>168</v>
      </c>
      <c r="C394" s="220"/>
      <c r="D394" s="221"/>
      <c r="E394" s="222"/>
      <c r="F394" s="222"/>
      <c r="G394" s="222"/>
      <c r="H394" s="222"/>
      <c r="I394" s="222"/>
      <c r="J394" s="223"/>
    </row>
    <row r="395" spans="2:10" ht="18" customHeight="1" x14ac:dyDescent="0.25">
      <c r="B395" s="214"/>
      <c r="C395" s="215"/>
      <c r="D395" s="6" t="s">
        <v>14</v>
      </c>
      <c r="E395" s="216" t="s">
        <v>16</v>
      </c>
      <c r="F395" s="216" t="s">
        <v>16</v>
      </c>
      <c r="G395" s="216" t="s">
        <v>16</v>
      </c>
      <c r="H395" s="216" t="s">
        <v>16</v>
      </c>
      <c r="I395" s="216" t="s">
        <v>16</v>
      </c>
      <c r="J395" s="218"/>
    </row>
    <row r="396" spans="2:10" ht="18" customHeight="1" x14ac:dyDescent="0.25">
      <c r="B396" s="214"/>
      <c r="C396" s="215"/>
      <c r="D396" s="6" t="s">
        <v>17</v>
      </c>
      <c r="E396" s="14">
        <f t="shared" ref="E396:I396" si="134">E344+12</f>
        <v>54</v>
      </c>
      <c r="F396" s="216">
        <f t="shared" si="134"/>
        <v>54</v>
      </c>
      <c r="G396" s="216">
        <f t="shared" si="134"/>
        <v>54</v>
      </c>
      <c r="H396" s="216">
        <f t="shared" si="134"/>
        <v>54</v>
      </c>
      <c r="I396" s="216">
        <f t="shared" si="134"/>
        <v>54</v>
      </c>
      <c r="J396" s="218"/>
    </row>
    <row r="397" spans="2:10" ht="18" customHeight="1" x14ac:dyDescent="0.25">
      <c r="B397" s="214"/>
      <c r="C397" s="215"/>
      <c r="D397" s="6" t="s">
        <v>169</v>
      </c>
      <c r="E397" s="266">
        <f t="shared" ref="E397:I397" si="135">E345</f>
        <v>0</v>
      </c>
      <c r="F397" s="266">
        <f t="shared" si="135"/>
        <v>2</v>
      </c>
      <c r="G397" s="266">
        <f t="shared" si="135"/>
        <v>0</v>
      </c>
      <c r="H397" s="266">
        <f t="shared" si="135"/>
        <v>0</v>
      </c>
      <c r="I397" s="266">
        <f t="shared" si="135"/>
        <v>0</v>
      </c>
      <c r="J397" s="218"/>
    </row>
    <row r="398" spans="2:10" ht="18" customHeight="1" x14ac:dyDescent="0.25">
      <c r="B398" s="219" t="s">
        <v>170</v>
      </c>
      <c r="C398" s="220"/>
      <c r="D398" s="221"/>
      <c r="E398" s="222"/>
      <c r="F398" s="222"/>
      <c r="G398" s="222"/>
      <c r="H398" s="222"/>
      <c r="I398" s="222"/>
      <c r="J398" s="223"/>
    </row>
    <row r="399" spans="2:10" ht="18" customHeight="1" x14ac:dyDescent="0.25">
      <c r="B399" s="214"/>
      <c r="C399" s="215"/>
      <c r="D399" s="6" t="s">
        <v>171</v>
      </c>
      <c r="E399" s="14">
        <f t="shared" ref="E399:I399" si="136">E347+12</f>
        <v>55</v>
      </c>
      <c r="F399" s="14">
        <f t="shared" si="136"/>
        <v>55</v>
      </c>
      <c r="G399" s="14">
        <f t="shared" si="136"/>
        <v>55</v>
      </c>
      <c r="H399" s="14">
        <f t="shared" si="136"/>
        <v>55</v>
      </c>
      <c r="I399" s="14">
        <f t="shared" si="136"/>
        <v>55</v>
      </c>
      <c r="J399" s="224"/>
    </row>
    <row r="400" spans="2:10" ht="18" customHeight="1" x14ac:dyDescent="0.25">
      <c r="B400" s="273"/>
      <c r="C400" s="274"/>
      <c r="D400" s="6" t="s">
        <v>172</v>
      </c>
      <c r="E400" s="14">
        <f t="shared" ref="E400:I400" si="137">E348</f>
        <v>500</v>
      </c>
      <c r="F400" s="14">
        <f t="shared" si="137"/>
        <v>200</v>
      </c>
      <c r="G400" s="14">
        <f t="shared" si="137"/>
        <v>200</v>
      </c>
      <c r="H400" s="14">
        <f t="shared" si="137"/>
        <v>200</v>
      </c>
      <c r="I400" s="14">
        <f t="shared" si="137"/>
        <v>200</v>
      </c>
      <c r="J400" s="224"/>
    </row>
    <row r="401" spans="2:10" ht="18" customHeight="1" x14ac:dyDescent="0.25">
      <c r="B401" s="275"/>
      <c r="C401" s="276"/>
      <c r="D401" s="277" t="s">
        <v>173</v>
      </c>
      <c r="E401" s="278">
        <f t="shared" ref="E401:I401" si="138">E349+12</f>
        <v>56</v>
      </c>
      <c r="F401" s="278">
        <f t="shared" si="138"/>
        <v>56</v>
      </c>
      <c r="G401" s="278">
        <f t="shared" si="138"/>
        <v>56</v>
      </c>
      <c r="H401" s="278">
        <f t="shared" si="138"/>
        <v>56</v>
      </c>
      <c r="I401" s="278">
        <f t="shared" si="138"/>
        <v>56</v>
      </c>
      <c r="J401" s="279"/>
    </row>
    <row r="402" spans="2:10" ht="18" customHeight="1" x14ac:dyDescent="0.25">
      <c r="B402" s="273"/>
      <c r="C402" s="274"/>
      <c r="D402" s="6" t="s">
        <v>172</v>
      </c>
      <c r="E402" s="14">
        <f t="shared" ref="E402:I402" si="139">E350</f>
        <v>500</v>
      </c>
      <c r="F402" s="14">
        <f t="shared" si="139"/>
        <v>200</v>
      </c>
      <c r="G402" s="14">
        <f t="shared" si="139"/>
        <v>200</v>
      </c>
      <c r="H402" s="14">
        <f t="shared" si="139"/>
        <v>200</v>
      </c>
      <c r="I402" s="14">
        <f t="shared" si="139"/>
        <v>200</v>
      </c>
      <c r="J402" s="224"/>
    </row>
    <row r="403" spans="2:10" ht="18" customHeight="1" x14ac:dyDescent="0.25">
      <c r="B403" s="275"/>
      <c r="C403" s="276"/>
      <c r="D403" s="277" t="s">
        <v>174</v>
      </c>
      <c r="E403" s="278">
        <f t="shared" ref="E403:I403" si="140">E351+12</f>
        <v>57</v>
      </c>
      <c r="F403" s="278">
        <f t="shared" si="140"/>
        <v>57</v>
      </c>
      <c r="G403" s="278">
        <f t="shared" si="140"/>
        <v>57</v>
      </c>
      <c r="H403" s="278">
        <f t="shared" si="140"/>
        <v>57</v>
      </c>
      <c r="I403" s="278">
        <f t="shared" si="140"/>
        <v>57</v>
      </c>
      <c r="J403" s="279"/>
    </row>
    <row r="404" spans="2:10" ht="18" customHeight="1" x14ac:dyDescent="0.25">
      <c r="B404" s="273"/>
      <c r="C404" s="274"/>
      <c r="D404" s="6" t="s">
        <v>172</v>
      </c>
      <c r="E404" s="14">
        <f t="shared" ref="E404:I404" si="141">E352</f>
        <v>500</v>
      </c>
      <c r="F404" s="14">
        <f t="shared" si="141"/>
        <v>200</v>
      </c>
      <c r="G404" s="14">
        <f t="shared" si="141"/>
        <v>200</v>
      </c>
      <c r="H404" s="14">
        <f t="shared" si="141"/>
        <v>200</v>
      </c>
      <c r="I404" s="14">
        <f t="shared" si="141"/>
        <v>200</v>
      </c>
      <c r="J404" s="224"/>
    </row>
    <row r="405" spans="2:10" ht="18" customHeight="1" x14ac:dyDescent="0.25">
      <c r="B405" s="275"/>
      <c r="C405" s="276"/>
      <c r="D405" s="277" t="s">
        <v>175</v>
      </c>
      <c r="E405" s="278">
        <f t="shared" ref="E405:I405" si="142">E353+12</f>
        <v>58</v>
      </c>
      <c r="F405" s="278">
        <f t="shared" si="142"/>
        <v>58</v>
      </c>
      <c r="G405" s="278">
        <f t="shared" si="142"/>
        <v>58</v>
      </c>
      <c r="H405" s="278">
        <f t="shared" si="142"/>
        <v>58</v>
      </c>
      <c r="I405" s="278">
        <f t="shared" si="142"/>
        <v>58</v>
      </c>
      <c r="J405" s="279"/>
    </row>
    <row r="406" spans="2:10" ht="18" customHeight="1" x14ac:dyDescent="0.25">
      <c r="B406" s="273"/>
      <c r="C406" s="274"/>
      <c r="D406" s="6" t="s">
        <v>172</v>
      </c>
      <c r="E406" s="14">
        <f t="shared" ref="E406:I406" si="143">E354</f>
        <v>500</v>
      </c>
      <c r="F406" s="14">
        <f t="shared" si="143"/>
        <v>200</v>
      </c>
      <c r="G406" s="14">
        <f t="shared" si="143"/>
        <v>200</v>
      </c>
      <c r="H406" s="14">
        <f t="shared" si="143"/>
        <v>200</v>
      </c>
      <c r="I406" s="14">
        <f t="shared" si="143"/>
        <v>200</v>
      </c>
      <c r="J406" s="224"/>
    </row>
    <row r="407" spans="2:10" ht="18" customHeight="1" x14ac:dyDescent="0.25">
      <c r="B407" s="275"/>
      <c r="C407" s="276"/>
      <c r="D407" s="277" t="s">
        <v>176</v>
      </c>
      <c r="E407" s="278">
        <f t="shared" ref="E407:I407" si="144">E355+12</f>
        <v>59</v>
      </c>
      <c r="F407" s="278">
        <f t="shared" si="144"/>
        <v>59</v>
      </c>
      <c r="G407" s="278">
        <f t="shared" si="144"/>
        <v>59</v>
      </c>
      <c r="H407" s="278">
        <f t="shared" si="144"/>
        <v>59</v>
      </c>
      <c r="I407" s="278">
        <f t="shared" si="144"/>
        <v>59</v>
      </c>
      <c r="J407" s="279"/>
    </row>
    <row r="408" spans="2:10" ht="18" customHeight="1" thickBot="1" x14ac:dyDescent="0.3">
      <c r="B408" s="280"/>
      <c r="C408" s="281"/>
      <c r="D408" s="25" t="s">
        <v>172</v>
      </c>
      <c r="E408" s="17">
        <f t="shared" ref="E408:I408" si="145">E356</f>
        <v>0</v>
      </c>
      <c r="F408" s="17">
        <f t="shared" si="145"/>
        <v>0</v>
      </c>
      <c r="G408" s="17">
        <f t="shared" si="145"/>
        <v>0</v>
      </c>
      <c r="H408" s="17">
        <f t="shared" si="145"/>
        <v>0</v>
      </c>
      <c r="I408" s="17">
        <f t="shared" si="145"/>
        <v>0</v>
      </c>
      <c r="J408" s="282"/>
    </row>
    <row r="409" spans="2:10" ht="18" customHeight="1" x14ac:dyDescent="0.25">
      <c r="B409" s="261" t="s">
        <v>156</v>
      </c>
      <c r="C409" s="230">
        <f>C383+1</f>
        <v>11</v>
      </c>
      <c r="D409" s="231"/>
      <c r="E409" s="232">
        <f>E383</f>
        <v>2010</v>
      </c>
      <c r="F409" s="232"/>
      <c r="G409" s="232"/>
      <c r="H409" s="232"/>
      <c r="I409" s="232"/>
      <c r="J409" s="233"/>
    </row>
    <row r="410" spans="2:10" ht="18" customHeight="1" x14ac:dyDescent="0.25">
      <c r="B410" s="219" t="s">
        <v>157</v>
      </c>
      <c r="C410" s="220"/>
      <c r="D410" s="221"/>
      <c r="E410" s="263"/>
      <c r="F410" s="263"/>
      <c r="G410" s="263"/>
      <c r="H410" s="263"/>
      <c r="I410" s="263"/>
      <c r="J410" s="223"/>
    </row>
    <row r="411" spans="2:10" ht="18" customHeight="1" x14ac:dyDescent="0.25">
      <c r="B411" s="214"/>
      <c r="C411" s="215"/>
      <c r="D411" s="6" t="s">
        <v>158</v>
      </c>
      <c r="E411" s="23" t="str">
        <f>E359</f>
        <v>Rice IR36</v>
      </c>
      <c r="F411" s="23" t="str">
        <f>F359</f>
        <v>Rice IR36</v>
      </c>
      <c r="G411" s="23" t="str">
        <f>G359</f>
        <v>Rice IR36</v>
      </c>
      <c r="H411" s="23" t="str">
        <f>H359</f>
        <v>Rice IR36</v>
      </c>
      <c r="I411" s="23" t="str">
        <f>I359</f>
        <v>Rice IR36</v>
      </c>
      <c r="J411" s="24"/>
    </row>
    <row r="412" spans="2:10" ht="18" customHeight="1" x14ac:dyDescent="0.25">
      <c r="B412" s="214"/>
      <c r="C412" s="215"/>
      <c r="D412" s="6" t="s">
        <v>159</v>
      </c>
      <c r="E412" s="23">
        <f t="shared" ref="E412:I413" si="146">E360+12</f>
        <v>62</v>
      </c>
      <c r="F412" s="23">
        <f t="shared" si="146"/>
        <v>62</v>
      </c>
      <c r="G412" s="23">
        <f t="shared" si="146"/>
        <v>62</v>
      </c>
      <c r="H412" s="23">
        <f t="shared" si="146"/>
        <v>62</v>
      </c>
      <c r="I412" s="23">
        <f t="shared" si="146"/>
        <v>62</v>
      </c>
      <c r="J412" s="24"/>
    </row>
    <row r="413" spans="2:10" ht="18" customHeight="1" x14ac:dyDescent="0.25">
      <c r="B413" s="214"/>
      <c r="C413" s="215"/>
      <c r="D413" s="6" t="s">
        <v>160</v>
      </c>
      <c r="E413" s="23">
        <f t="shared" si="146"/>
        <v>65</v>
      </c>
      <c r="F413" s="23">
        <f t="shared" si="146"/>
        <v>65</v>
      </c>
      <c r="G413" s="23">
        <f t="shared" si="146"/>
        <v>65</v>
      </c>
      <c r="H413" s="23">
        <f t="shared" si="146"/>
        <v>65</v>
      </c>
      <c r="I413" s="23">
        <f t="shared" si="146"/>
        <v>65</v>
      </c>
      <c r="J413" s="24"/>
    </row>
    <row r="414" spans="2:10" ht="18" customHeight="1" x14ac:dyDescent="0.25">
      <c r="B414" s="214"/>
      <c r="C414" s="215"/>
      <c r="D414" s="6" t="s">
        <v>161</v>
      </c>
      <c r="E414" s="266">
        <f t="shared" ref="E414:I414" si="147">E362</f>
        <v>4.18</v>
      </c>
      <c r="F414" s="266">
        <f t="shared" si="147"/>
        <v>4.18</v>
      </c>
      <c r="G414" s="266">
        <f t="shared" si="147"/>
        <v>4.18</v>
      </c>
      <c r="H414" s="266">
        <f t="shared" si="147"/>
        <v>4.18</v>
      </c>
      <c r="I414" s="266">
        <f t="shared" si="147"/>
        <v>4.18</v>
      </c>
      <c r="J414" s="224"/>
    </row>
    <row r="415" spans="2:10" ht="18" customHeight="1" x14ac:dyDescent="0.25">
      <c r="B415" s="219" t="s">
        <v>162</v>
      </c>
      <c r="C415" s="220"/>
      <c r="D415" s="221"/>
      <c r="E415" s="222"/>
      <c r="F415" s="222"/>
      <c r="G415" s="222"/>
      <c r="H415" s="222"/>
      <c r="I415" s="222"/>
      <c r="J415" s="223"/>
    </row>
    <row r="416" spans="2:10" ht="18" customHeight="1" x14ac:dyDescent="0.25">
      <c r="B416" s="214"/>
      <c r="C416" s="215"/>
      <c r="D416" s="6" t="s">
        <v>163</v>
      </c>
      <c r="E416" s="11" t="s">
        <v>164</v>
      </c>
      <c r="F416" s="11" t="s">
        <v>164</v>
      </c>
      <c r="G416" s="11" t="s">
        <v>164</v>
      </c>
      <c r="H416" s="11" t="s">
        <v>164</v>
      </c>
      <c r="I416" s="11" t="s">
        <v>164</v>
      </c>
      <c r="J416" s="224"/>
    </row>
    <row r="417" spans="2:10" ht="18" customHeight="1" x14ac:dyDescent="0.25">
      <c r="B417" s="214"/>
      <c r="C417" s="215"/>
      <c r="D417" s="6" t="s">
        <v>165</v>
      </c>
      <c r="E417" s="11">
        <f t="shared" ref="E417:I418" si="148">E365</f>
        <v>78</v>
      </c>
      <c r="F417" s="11">
        <f t="shared" si="148"/>
        <v>78</v>
      </c>
      <c r="G417" s="11">
        <f t="shared" si="148"/>
        <v>78</v>
      </c>
      <c r="H417" s="11">
        <f t="shared" si="148"/>
        <v>78</v>
      </c>
      <c r="I417" s="11">
        <f t="shared" si="148"/>
        <v>78</v>
      </c>
      <c r="J417" s="224"/>
    </row>
    <row r="418" spans="2:10" s="272" customFormat="1" ht="18" customHeight="1" x14ac:dyDescent="0.25">
      <c r="B418" s="267"/>
      <c r="C418" s="268"/>
      <c r="D418" s="269" t="s">
        <v>166</v>
      </c>
      <c r="E418" s="283">
        <f t="shared" si="148"/>
        <v>0</v>
      </c>
      <c r="F418" s="283">
        <f t="shared" si="148"/>
        <v>0</v>
      </c>
      <c r="G418" s="283">
        <f t="shared" si="148"/>
        <v>0</v>
      </c>
      <c r="H418" s="283">
        <f t="shared" si="148"/>
        <v>0</v>
      </c>
      <c r="I418" s="283">
        <f t="shared" si="148"/>
        <v>0</v>
      </c>
      <c r="J418" s="270"/>
    </row>
    <row r="419" spans="2:10" ht="18" customHeight="1" x14ac:dyDescent="0.25">
      <c r="B419" s="214"/>
      <c r="C419" s="215"/>
      <c r="D419" s="6" t="s">
        <v>167</v>
      </c>
      <c r="E419" s="14">
        <f t="shared" ref="E419:I419" si="149">E367+12</f>
        <v>62</v>
      </c>
      <c r="F419" s="216">
        <f t="shared" si="149"/>
        <v>62</v>
      </c>
      <c r="G419" s="216">
        <f t="shared" si="149"/>
        <v>62</v>
      </c>
      <c r="H419" s="216">
        <f t="shared" si="149"/>
        <v>62</v>
      </c>
      <c r="I419" s="216">
        <f t="shared" si="149"/>
        <v>62</v>
      </c>
      <c r="J419" s="224"/>
    </row>
    <row r="420" spans="2:10" ht="18" customHeight="1" x14ac:dyDescent="0.25">
      <c r="B420" s="219" t="s">
        <v>168</v>
      </c>
      <c r="C420" s="220"/>
      <c r="D420" s="221"/>
      <c r="E420" s="222"/>
      <c r="F420" s="222"/>
      <c r="G420" s="222"/>
      <c r="H420" s="222"/>
      <c r="I420" s="222"/>
      <c r="J420" s="223"/>
    </row>
    <row r="421" spans="2:10" ht="18" customHeight="1" x14ac:dyDescent="0.25">
      <c r="B421" s="214"/>
      <c r="C421" s="215"/>
      <c r="D421" s="6" t="s">
        <v>14</v>
      </c>
      <c r="E421" s="216" t="s">
        <v>16</v>
      </c>
      <c r="F421" s="216" t="s">
        <v>16</v>
      </c>
      <c r="G421" s="216" t="s">
        <v>16</v>
      </c>
      <c r="H421" s="216" t="s">
        <v>16</v>
      </c>
      <c r="I421" s="216" t="s">
        <v>16</v>
      </c>
      <c r="J421" s="218"/>
    </row>
    <row r="422" spans="2:10" ht="18" customHeight="1" x14ac:dyDescent="0.25">
      <c r="B422" s="214"/>
      <c r="C422" s="215"/>
      <c r="D422" s="6" t="s">
        <v>17</v>
      </c>
      <c r="E422" s="14">
        <f t="shared" ref="E422:I422" si="150">E370+12</f>
        <v>64</v>
      </c>
      <c r="F422" s="216">
        <f t="shared" si="150"/>
        <v>64</v>
      </c>
      <c r="G422" s="216">
        <f t="shared" si="150"/>
        <v>64</v>
      </c>
      <c r="H422" s="216">
        <f t="shared" si="150"/>
        <v>64</v>
      </c>
      <c r="I422" s="216">
        <f t="shared" si="150"/>
        <v>64</v>
      </c>
      <c r="J422" s="218"/>
    </row>
    <row r="423" spans="2:10" ht="18" customHeight="1" x14ac:dyDescent="0.25">
      <c r="B423" s="214"/>
      <c r="C423" s="215"/>
      <c r="D423" s="6" t="s">
        <v>169</v>
      </c>
      <c r="E423" s="266">
        <f t="shared" ref="E423:I423" si="151">E371</f>
        <v>0</v>
      </c>
      <c r="F423" s="266">
        <f t="shared" si="151"/>
        <v>2</v>
      </c>
      <c r="G423" s="266">
        <f t="shared" si="151"/>
        <v>0</v>
      </c>
      <c r="H423" s="266">
        <f t="shared" si="151"/>
        <v>0</v>
      </c>
      <c r="I423" s="266">
        <f t="shared" si="151"/>
        <v>0</v>
      </c>
      <c r="J423" s="218"/>
    </row>
    <row r="424" spans="2:10" ht="18" customHeight="1" x14ac:dyDescent="0.25">
      <c r="B424" s="219" t="s">
        <v>170</v>
      </c>
      <c r="C424" s="220"/>
      <c r="D424" s="221"/>
      <c r="E424" s="222"/>
      <c r="F424" s="222"/>
      <c r="G424" s="222"/>
      <c r="H424" s="222"/>
      <c r="I424" s="222"/>
      <c r="J424" s="223"/>
    </row>
    <row r="425" spans="2:10" ht="18" customHeight="1" x14ac:dyDescent="0.25">
      <c r="B425" s="214"/>
      <c r="C425" s="215"/>
      <c r="D425" s="6" t="s">
        <v>171</v>
      </c>
      <c r="E425" s="14">
        <f t="shared" ref="E425:I425" si="152">E373+12</f>
        <v>62</v>
      </c>
      <c r="F425" s="14">
        <f t="shared" si="152"/>
        <v>62</v>
      </c>
      <c r="G425" s="14">
        <f t="shared" si="152"/>
        <v>62</v>
      </c>
      <c r="H425" s="14">
        <f t="shared" si="152"/>
        <v>62</v>
      </c>
      <c r="I425" s="14">
        <f t="shared" si="152"/>
        <v>62</v>
      </c>
      <c r="J425" s="224"/>
    </row>
    <row r="426" spans="2:10" ht="18" customHeight="1" x14ac:dyDescent="0.25">
      <c r="B426" s="273"/>
      <c r="C426" s="274"/>
      <c r="D426" s="6" t="s">
        <v>172</v>
      </c>
      <c r="E426" s="14">
        <f t="shared" ref="E426:I426" si="153">E374</f>
        <v>500</v>
      </c>
      <c r="F426" s="14">
        <f t="shared" si="153"/>
        <v>200</v>
      </c>
      <c r="G426" s="14">
        <f t="shared" si="153"/>
        <v>200</v>
      </c>
      <c r="H426" s="14">
        <f t="shared" si="153"/>
        <v>200</v>
      </c>
      <c r="I426" s="14">
        <f t="shared" si="153"/>
        <v>200</v>
      </c>
      <c r="J426" s="224"/>
    </row>
    <row r="427" spans="2:10" ht="18" customHeight="1" x14ac:dyDescent="0.25">
      <c r="B427" s="275"/>
      <c r="C427" s="276"/>
      <c r="D427" s="277" t="s">
        <v>173</v>
      </c>
      <c r="E427" s="278">
        <f t="shared" ref="E427:I427" si="154">E375+12</f>
        <v>63</v>
      </c>
      <c r="F427" s="278">
        <f t="shared" si="154"/>
        <v>63</v>
      </c>
      <c r="G427" s="278">
        <f t="shared" si="154"/>
        <v>63</v>
      </c>
      <c r="H427" s="278">
        <f t="shared" si="154"/>
        <v>63</v>
      </c>
      <c r="I427" s="278">
        <f t="shared" si="154"/>
        <v>63</v>
      </c>
      <c r="J427" s="279"/>
    </row>
    <row r="428" spans="2:10" ht="18" customHeight="1" x14ac:dyDescent="0.25">
      <c r="B428" s="273"/>
      <c r="C428" s="274"/>
      <c r="D428" s="6" t="s">
        <v>172</v>
      </c>
      <c r="E428" s="14">
        <f t="shared" ref="E428:I428" si="155">E376</f>
        <v>500</v>
      </c>
      <c r="F428" s="14">
        <f t="shared" si="155"/>
        <v>200</v>
      </c>
      <c r="G428" s="14">
        <f t="shared" si="155"/>
        <v>200</v>
      </c>
      <c r="H428" s="14">
        <f t="shared" si="155"/>
        <v>200</v>
      </c>
      <c r="I428" s="14">
        <f t="shared" si="155"/>
        <v>200</v>
      </c>
      <c r="J428" s="224"/>
    </row>
    <row r="429" spans="2:10" ht="18" customHeight="1" x14ac:dyDescent="0.25">
      <c r="B429" s="275"/>
      <c r="C429" s="276"/>
      <c r="D429" s="277" t="s">
        <v>174</v>
      </c>
      <c r="E429" s="278">
        <f t="shared" ref="E429:I429" si="156">E377+12</f>
        <v>64</v>
      </c>
      <c r="F429" s="278">
        <f t="shared" si="156"/>
        <v>64</v>
      </c>
      <c r="G429" s="278">
        <f t="shared" si="156"/>
        <v>64</v>
      </c>
      <c r="H429" s="278">
        <f t="shared" si="156"/>
        <v>64</v>
      </c>
      <c r="I429" s="278">
        <f t="shared" si="156"/>
        <v>64</v>
      </c>
      <c r="J429" s="279"/>
    </row>
    <row r="430" spans="2:10" ht="18" customHeight="1" x14ac:dyDescent="0.25">
      <c r="B430" s="273"/>
      <c r="C430" s="274"/>
      <c r="D430" s="6" t="s">
        <v>172</v>
      </c>
      <c r="E430" s="14">
        <f t="shared" ref="E430:I430" si="157">E378</f>
        <v>500</v>
      </c>
      <c r="F430" s="14">
        <f t="shared" si="157"/>
        <v>200</v>
      </c>
      <c r="G430" s="14">
        <f t="shared" si="157"/>
        <v>200</v>
      </c>
      <c r="H430" s="14">
        <f t="shared" si="157"/>
        <v>200</v>
      </c>
      <c r="I430" s="14">
        <f t="shared" si="157"/>
        <v>200</v>
      </c>
      <c r="J430" s="224"/>
    </row>
    <row r="431" spans="2:10" ht="18" customHeight="1" x14ac:dyDescent="0.25">
      <c r="B431" s="275"/>
      <c r="C431" s="276"/>
      <c r="D431" s="277" t="s">
        <v>175</v>
      </c>
      <c r="E431" s="278">
        <f t="shared" ref="E431:I431" si="158">E379+12</f>
        <v>65</v>
      </c>
      <c r="F431" s="278">
        <f t="shared" si="158"/>
        <v>65</v>
      </c>
      <c r="G431" s="278">
        <f t="shared" si="158"/>
        <v>65</v>
      </c>
      <c r="H431" s="278">
        <f t="shared" si="158"/>
        <v>65</v>
      </c>
      <c r="I431" s="278">
        <f t="shared" si="158"/>
        <v>65</v>
      </c>
      <c r="J431" s="279"/>
    </row>
    <row r="432" spans="2:10" ht="18" customHeight="1" x14ac:dyDescent="0.25">
      <c r="B432" s="273"/>
      <c r="C432" s="274"/>
      <c r="D432" s="6" t="s">
        <v>172</v>
      </c>
      <c r="E432" s="14">
        <f t="shared" ref="E432:I432" si="159">E380</f>
        <v>500</v>
      </c>
      <c r="F432" s="14">
        <f t="shared" si="159"/>
        <v>200</v>
      </c>
      <c r="G432" s="14">
        <f t="shared" si="159"/>
        <v>200</v>
      </c>
      <c r="H432" s="14">
        <f t="shared" si="159"/>
        <v>200</v>
      </c>
      <c r="I432" s="14">
        <f t="shared" si="159"/>
        <v>200</v>
      </c>
      <c r="J432" s="224"/>
    </row>
    <row r="433" spans="2:10" ht="18" customHeight="1" x14ac:dyDescent="0.25">
      <c r="B433" s="275"/>
      <c r="C433" s="276"/>
      <c r="D433" s="277" t="s">
        <v>176</v>
      </c>
      <c r="E433" s="278">
        <f t="shared" ref="E433:I433" si="160">E381+12</f>
        <v>60</v>
      </c>
      <c r="F433" s="278">
        <f t="shared" si="160"/>
        <v>60</v>
      </c>
      <c r="G433" s="278">
        <f t="shared" si="160"/>
        <v>60</v>
      </c>
      <c r="H433" s="278">
        <f t="shared" si="160"/>
        <v>60</v>
      </c>
      <c r="I433" s="278">
        <f t="shared" si="160"/>
        <v>60</v>
      </c>
      <c r="J433" s="279"/>
    </row>
    <row r="434" spans="2:10" ht="18" customHeight="1" thickBot="1" x14ac:dyDescent="0.3">
      <c r="B434" s="280"/>
      <c r="C434" s="281"/>
      <c r="D434" s="25" t="s">
        <v>172</v>
      </c>
      <c r="E434" s="17">
        <f t="shared" ref="E434:I434" si="161">E382</f>
        <v>0</v>
      </c>
      <c r="F434" s="17">
        <f t="shared" si="161"/>
        <v>0</v>
      </c>
      <c r="G434" s="17">
        <f t="shared" si="161"/>
        <v>0</v>
      </c>
      <c r="H434" s="17">
        <f t="shared" si="161"/>
        <v>0</v>
      </c>
      <c r="I434" s="17">
        <f t="shared" si="161"/>
        <v>0</v>
      </c>
      <c r="J434" s="282"/>
    </row>
    <row r="435" spans="2:10" ht="18" customHeight="1" x14ac:dyDescent="0.25">
      <c r="B435" s="261" t="s">
        <v>156</v>
      </c>
      <c r="C435" s="230">
        <f>C409+1</f>
        <v>12</v>
      </c>
      <c r="D435" s="231"/>
      <c r="E435" s="232">
        <f>E409+1</f>
        <v>2011</v>
      </c>
      <c r="F435" s="232"/>
      <c r="G435" s="232"/>
      <c r="H435" s="232"/>
      <c r="I435" s="232"/>
      <c r="J435" s="233"/>
    </row>
    <row r="436" spans="2:10" ht="18" customHeight="1" x14ac:dyDescent="0.25">
      <c r="B436" s="219" t="s">
        <v>157</v>
      </c>
      <c r="C436" s="220"/>
      <c r="D436" s="221"/>
      <c r="E436" s="263"/>
      <c r="F436" s="263"/>
      <c r="G436" s="263"/>
      <c r="H436" s="263"/>
      <c r="I436" s="263"/>
      <c r="J436" s="223"/>
    </row>
    <row r="437" spans="2:10" ht="18" customHeight="1" x14ac:dyDescent="0.25">
      <c r="B437" s="214"/>
      <c r="C437" s="215"/>
      <c r="D437" s="6" t="s">
        <v>158</v>
      </c>
      <c r="E437" s="23" t="s">
        <v>109</v>
      </c>
      <c r="F437" s="23" t="s">
        <v>109</v>
      </c>
      <c r="G437" s="23" t="s">
        <v>109</v>
      </c>
      <c r="H437" s="23" t="s">
        <v>109</v>
      </c>
      <c r="I437" s="23" t="s">
        <v>109</v>
      </c>
      <c r="J437" s="24"/>
    </row>
    <row r="438" spans="2:10" ht="18" customHeight="1" x14ac:dyDescent="0.25">
      <c r="B438" s="214"/>
      <c r="C438" s="215"/>
      <c r="D438" s="6" t="s">
        <v>159</v>
      </c>
      <c r="E438" s="23">
        <f t="shared" ref="E438:I439" si="162">E386+12</f>
        <v>67</v>
      </c>
      <c r="F438" s="23">
        <f t="shared" si="162"/>
        <v>67</v>
      </c>
      <c r="G438" s="23">
        <f t="shared" si="162"/>
        <v>67</v>
      </c>
      <c r="H438" s="23">
        <f t="shared" si="162"/>
        <v>67</v>
      </c>
      <c r="I438" s="23">
        <f t="shared" si="162"/>
        <v>67</v>
      </c>
      <c r="J438" s="24"/>
    </row>
    <row r="439" spans="2:10" ht="18" customHeight="1" x14ac:dyDescent="0.25">
      <c r="B439" s="214"/>
      <c r="C439" s="215"/>
      <c r="D439" s="6" t="s">
        <v>160</v>
      </c>
      <c r="E439" s="23">
        <f t="shared" si="162"/>
        <v>70</v>
      </c>
      <c r="F439" s="23">
        <f t="shared" si="162"/>
        <v>70</v>
      </c>
      <c r="G439" s="23">
        <f t="shared" si="162"/>
        <v>70</v>
      </c>
      <c r="H439" s="23">
        <f t="shared" si="162"/>
        <v>70</v>
      </c>
      <c r="I439" s="23">
        <f t="shared" si="162"/>
        <v>70</v>
      </c>
      <c r="J439" s="24"/>
    </row>
    <row r="440" spans="2:10" ht="18" customHeight="1" x14ac:dyDescent="0.25">
      <c r="B440" s="214"/>
      <c r="C440" s="215"/>
      <c r="D440" s="6" t="s">
        <v>161</v>
      </c>
      <c r="E440" s="266">
        <f t="shared" ref="E440:I440" si="163">E388</f>
        <v>5.38</v>
      </c>
      <c r="F440" s="266">
        <f t="shared" si="163"/>
        <v>5.38</v>
      </c>
      <c r="G440" s="266">
        <f t="shared" si="163"/>
        <v>5.38</v>
      </c>
      <c r="H440" s="266">
        <f t="shared" si="163"/>
        <v>5.38</v>
      </c>
      <c r="I440" s="266">
        <f t="shared" si="163"/>
        <v>5.38</v>
      </c>
      <c r="J440" s="224"/>
    </row>
    <row r="441" spans="2:10" ht="18" customHeight="1" x14ac:dyDescent="0.25">
      <c r="B441" s="219" t="s">
        <v>162</v>
      </c>
      <c r="C441" s="220"/>
      <c r="D441" s="221"/>
      <c r="E441" s="222"/>
      <c r="F441" s="222"/>
      <c r="G441" s="222"/>
      <c r="H441" s="222"/>
      <c r="I441" s="222"/>
      <c r="J441" s="223"/>
    </row>
    <row r="442" spans="2:10" ht="18" customHeight="1" x14ac:dyDescent="0.25">
      <c r="B442" s="214"/>
      <c r="C442" s="215"/>
      <c r="D442" s="6" t="s">
        <v>163</v>
      </c>
      <c r="E442" s="11" t="s">
        <v>164</v>
      </c>
      <c r="F442" s="11" t="s">
        <v>164</v>
      </c>
      <c r="G442" s="11" t="s">
        <v>164</v>
      </c>
      <c r="H442" s="11" t="s">
        <v>164</v>
      </c>
      <c r="I442" s="11" t="s">
        <v>164</v>
      </c>
      <c r="J442" s="224"/>
    </row>
    <row r="443" spans="2:10" ht="18" customHeight="1" x14ac:dyDescent="0.25">
      <c r="B443" s="214"/>
      <c r="C443" s="215"/>
      <c r="D443" s="6" t="s">
        <v>165</v>
      </c>
      <c r="E443" s="11">
        <f t="shared" ref="E443:I444" si="164">E391</f>
        <v>155</v>
      </c>
      <c r="F443" s="11">
        <f t="shared" si="164"/>
        <v>155</v>
      </c>
      <c r="G443" s="11">
        <f t="shared" si="164"/>
        <v>155</v>
      </c>
      <c r="H443" s="11">
        <f t="shared" si="164"/>
        <v>155</v>
      </c>
      <c r="I443" s="11">
        <f t="shared" si="164"/>
        <v>155</v>
      </c>
      <c r="J443" s="224"/>
    </row>
    <row r="444" spans="2:10" s="272" customFormat="1" ht="18" customHeight="1" x14ac:dyDescent="0.25">
      <c r="B444" s="267"/>
      <c r="C444" s="268"/>
      <c r="D444" s="269" t="s">
        <v>166</v>
      </c>
      <c r="E444" s="283">
        <f t="shared" si="164"/>
        <v>0</v>
      </c>
      <c r="F444" s="283">
        <f t="shared" si="164"/>
        <v>0</v>
      </c>
      <c r="G444" s="283">
        <f t="shared" si="164"/>
        <v>0</v>
      </c>
      <c r="H444" s="283">
        <f t="shared" si="164"/>
        <v>0</v>
      </c>
      <c r="I444" s="283">
        <f t="shared" si="164"/>
        <v>0</v>
      </c>
      <c r="J444" s="270"/>
    </row>
    <row r="445" spans="2:10" ht="18" customHeight="1" x14ac:dyDescent="0.25">
      <c r="B445" s="214"/>
      <c r="C445" s="215"/>
      <c r="D445" s="6" t="s">
        <v>167</v>
      </c>
      <c r="E445" s="14">
        <f t="shared" ref="E445:I445" si="165">E393+12</f>
        <v>67</v>
      </c>
      <c r="F445" s="216">
        <f t="shared" si="165"/>
        <v>67</v>
      </c>
      <c r="G445" s="216">
        <f t="shared" si="165"/>
        <v>67</v>
      </c>
      <c r="H445" s="216">
        <f t="shared" si="165"/>
        <v>67</v>
      </c>
      <c r="I445" s="216">
        <f t="shared" si="165"/>
        <v>67</v>
      </c>
      <c r="J445" s="224"/>
    </row>
    <row r="446" spans="2:10" ht="18" customHeight="1" x14ac:dyDescent="0.25">
      <c r="B446" s="219" t="s">
        <v>168</v>
      </c>
      <c r="C446" s="220"/>
      <c r="D446" s="221"/>
      <c r="E446" s="222"/>
      <c r="F446" s="222"/>
      <c r="G446" s="222"/>
      <c r="H446" s="222"/>
      <c r="I446" s="222"/>
      <c r="J446" s="223"/>
    </row>
    <row r="447" spans="2:10" ht="18" customHeight="1" x14ac:dyDescent="0.25">
      <c r="B447" s="214"/>
      <c r="C447" s="215"/>
      <c r="D447" s="6" t="s">
        <v>14</v>
      </c>
      <c r="E447" s="216" t="s">
        <v>16</v>
      </c>
      <c r="F447" s="216" t="s">
        <v>16</v>
      </c>
      <c r="G447" s="216" t="s">
        <v>16</v>
      </c>
      <c r="H447" s="216" t="s">
        <v>16</v>
      </c>
      <c r="I447" s="216" t="s">
        <v>16</v>
      </c>
      <c r="J447" s="218"/>
    </row>
    <row r="448" spans="2:10" ht="18" customHeight="1" x14ac:dyDescent="0.25">
      <c r="B448" s="214"/>
      <c r="C448" s="215"/>
      <c r="D448" s="6" t="s">
        <v>17</v>
      </c>
      <c r="E448" s="14">
        <f t="shared" ref="E448:I448" si="166">E396+12</f>
        <v>66</v>
      </c>
      <c r="F448" s="216">
        <f t="shared" si="166"/>
        <v>66</v>
      </c>
      <c r="G448" s="216">
        <f t="shared" si="166"/>
        <v>66</v>
      </c>
      <c r="H448" s="216">
        <f t="shared" si="166"/>
        <v>66</v>
      </c>
      <c r="I448" s="216">
        <f t="shared" si="166"/>
        <v>66</v>
      </c>
      <c r="J448" s="218"/>
    </row>
    <row r="449" spans="2:10" ht="18" customHeight="1" x14ac:dyDescent="0.25">
      <c r="B449" s="214"/>
      <c r="C449" s="215"/>
      <c r="D449" s="6" t="s">
        <v>169</v>
      </c>
      <c r="E449" s="266">
        <f t="shared" ref="E449:I449" si="167">E397</f>
        <v>0</v>
      </c>
      <c r="F449" s="266">
        <f t="shared" si="167"/>
        <v>2</v>
      </c>
      <c r="G449" s="266">
        <f t="shared" si="167"/>
        <v>0</v>
      </c>
      <c r="H449" s="266">
        <f t="shared" si="167"/>
        <v>0</v>
      </c>
      <c r="I449" s="266">
        <f t="shared" si="167"/>
        <v>0</v>
      </c>
      <c r="J449" s="218"/>
    </row>
    <row r="450" spans="2:10" ht="18" customHeight="1" x14ac:dyDescent="0.25">
      <c r="B450" s="219" t="s">
        <v>170</v>
      </c>
      <c r="C450" s="220"/>
      <c r="D450" s="221"/>
      <c r="E450" s="222"/>
      <c r="F450" s="222"/>
      <c r="G450" s="222"/>
      <c r="H450" s="222"/>
      <c r="I450" s="222"/>
      <c r="J450" s="223"/>
    </row>
    <row r="451" spans="2:10" ht="18" customHeight="1" x14ac:dyDescent="0.25">
      <c r="B451" s="214"/>
      <c r="C451" s="215"/>
      <c r="D451" s="6" t="s">
        <v>171</v>
      </c>
      <c r="E451" s="14">
        <f t="shared" ref="E451:I451" si="168">E399+12</f>
        <v>67</v>
      </c>
      <c r="F451" s="14">
        <f t="shared" si="168"/>
        <v>67</v>
      </c>
      <c r="G451" s="14">
        <f t="shared" si="168"/>
        <v>67</v>
      </c>
      <c r="H451" s="14">
        <f t="shared" si="168"/>
        <v>67</v>
      </c>
      <c r="I451" s="14">
        <f t="shared" si="168"/>
        <v>67</v>
      </c>
      <c r="J451" s="224"/>
    </row>
    <row r="452" spans="2:10" ht="18" customHeight="1" x14ac:dyDescent="0.25">
      <c r="B452" s="273"/>
      <c r="C452" s="274"/>
      <c r="D452" s="6" t="s">
        <v>172</v>
      </c>
      <c r="E452" s="14">
        <f t="shared" ref="E452:I452" si="169">E400</f>
        <v>500</v>
      </c>
      <c r="F452" s="14">
        <f t="shared" si="169"/>
        <v>200</v>
      </c>
      <c r="G452" s="14">
        <f t="shared" si="169"/>
        <v>200</v>
      </c>
      <c r="H452" s="14">
        <f t="shared" si="169"/>
        <v>200</v>
      </c>
      <c r="I452" s="14">
        <f t="shared" si="169"/>
        <v>200</v>
      </c>
      <c r="J452" s="224"/>
    </row>
    <row r="453" spans="2:10" ht="18" customHeight="1" x14ac:dyDescent="0.25">
      <c r="B453" s="275"/>
      <c r="C453" s="276"/>
      <c r="D453" s="277" t="s">
        <v>173</v>
      </c>
      <c r="E453" s="278">
        <f t="shared" ref="E453:I453" si="170">E401+12</f>
        <v>68</v>
      </c>
      <c r="F453" s="278">
        <f t="shared" si="170"/>
        <v>68</v>
      </c>
      <c r="G453" s="278">
        <f t="shared" si="170"/>
        <v>68</v>
      </c>
      <c r="H453" s="278">
        <f t="shared" si="170"/>
        <v>68</v>
      </c>
      <c r="I453" s="278">
        <f t="shared" si="170"/>
        <v>68</v>
      </c>
      <c r="J453" s="279"/>
    </row>
    <row r="454" spans="2:10" ht="18" customHeight="1" x14ac:dyDescent="0.25">
      <c r="B454" s="273"/>
      <c r="C454" s="274"/>
      <c r="D454" s="6" t="s">
        <v>172</v>
      </c>
      <c r="E454" s="14">
        <f t="shared" ref="E454:I454" si="171">E402</f>
        <v>500</v>
      </c>
      <c r="F454" s="14">
        <f t="shared" si="171"/>
        <v>200</v>
      </c>
      <c r="G454" s="14">
        <f t="shared" si="171"/>
        <v>200</v>
      </c>
      <c r="H454" s="14">
        <f t="shared" si="171"/>
        <v>200</v>
      </c>
      <c r="I454" s="14">
        <f t="shared" si="171"/>
        <v>200</v>
      </c>
      <c r="J454" s="224"/>
    </row>
    <row r="455" spans="2:10" ht="18" customHeight="1" x14ac:dyDescent="0.25">
      <c r="B455" s="275"/>
      <c r="C455" s="276"/>
      <c r="D455" s="277" t="s">
        <v>174</v>
      </c>
      <c r="E455" s="278">
        <f t="shared" ref="E455:I455" si="172">E403+12</f>
        <v>69</v>
      </c>
      <c r="F455" s="278">
        <f t="shared" si="172"/>
        <v>69</v>
      </c>
      <c r="G455" s="278">
        <f t="shared" si="172"/>
        <v>69</v>
      </c>
      <c r="H455" s="278">
        <f t="shared" si="172"/>
        <v>69</v>
      </c>
      <c r="I455" s="278">
        <f t="shared" si="172"/>
        <v>69</v>
      </c>
      <c r="J455" s="279"/>
    </row>
    <row r="456" spans="2:10" ht="18" customHeight="1" x14ac:dyDescent="0.25">
      <c r="B456" s="273"/>
      <c r="C456" s="274"/>
      <c r="D456" s="6" t="s">
        <v>172</v>
      </c>
      <c r="E456" s="14">
        <f t="shared" ref="E456:I456" si="173">E404</f>
        <v>500</v>
      </c>
      <c r="F456" s="14">
        <f t="shared" si="173"/>
        <v>200</v>
      </c>
      <c r="G456" s="14">
        <f t="shared" si="173"/>
        <v>200</v>
      </c>
      <c r="H456" s="14">
        <f t="shared" si="173"/>
        <v>200</v>
      </c>
      <c r="I456" s="14">
        <f t="shared" si="173"/>
        <v>200</v>
      </c>
      <c r="J456" s="224"/>
    </row>
    <row r="457" spans="2:10" ht="18" customHeight="1" x14ac:dyDescent="0.25">
      <c r="B457" s="275"/>
      <c r="C457" s="276"/>
      <c r="D457" s="277" t="s">
        <v>175</v>
      </c>
      <c r="E457" s="278">
        <f t="shared" ref="E457:I457" si="174">E405+12</f>
        <v>70</v>
      </c>
      <c r="F457" s="278">
        <f t="shared" si="174"/>
        <v>70</v>
      </c>
      <c r="G457" s="278">
        <f t="shared" si="174"/>
        <v>70</v>
      </c>
      <c r="H457" s="278">
        <f t="shared" si="174"/>
        <v>70</v>
      </c>
      <c r="I457" s="278">
        <f t="shared" si="174"/>
        <v>70</v>
      </c>
      <c r="J457" s="279"/>
    </row>
    <row r="458" spans="2:10" ht="18" customHeight="1" x14ac:dyDescent="0.25">
      <c r="B458" s="273"/>
      <c r="C458" s="274"/>
      <c r="D458" s="6" t="s">
        <v>172</v>
      </c>
      <c r="E458" s="14">
        <f t="shared" ref="E458:I458" si="175">E406</f>
        <v>500</v>
      </c>
      <c r="F458" s="14">
        <f t="shared" si="175"/>
        <v>200</v>
      </c>
      <c r="G458" s="14">
        <f t="shared" si="175"/>
        <v>200</v>
      </c>
      <c r="H458" s="14">
        <f t="shared" si="175"/>
        <v>200</v>
      </c>
      <c r="I458" s="14">
        <f t="shared" si="175"/>
        <v>200</v>
      </c>
      <c r="J458" s="224"/>
    </row>
    <row r="459" spans="2:10" ht="18" customHeight="1" x14ac:dyDescent="0.25">
      <c r="B459" s="275"/>
      <c r="C459" s="276"/>
      <c r="D459" s="277" t="s">
        <v>176</v>
      </c>
      <c r="E459" s="278">
        <f t="shared" ref="E459:I459" si="176">E407+12</f>
        <v>71</v>
      </c>
      <c r="F459" s="278">
        <f t="shared" si="176"/>
        <v>71</v>
      </c>
      <c r="G459" s="278">
        <f t="shared" si="176"/>
        <v>71</v>
      </c>
      <c r="H459" s="278">
        <f t="shared" si="176"/>
        <v>71</v>
      </c>
      <c r="I459" s="278">
        <f t="shared" si="176"/>
        <v>71</v>
      </c>
      <c r="J459" s="279"/>
    </row>
    <row r="460" spans="2:10" ht="18" customHeight="1" thickBot="1" x14ac:dyDescent="0.3">
      <c r="B460" s="280"/>
      <c r="C460" s="281"/>
      <c r="D460" s="25" t="s">
        <v>172</v>
      </c>
      <c r="E460" s="17">
        <f t="shared" ref="E460:I460" si="177">E408</f>
        <v>0</v>
      </c>
      <c r="F460" s="17">
        <f t="shared" si="177"/>
        <v>0</v>
      </c>
      <c r="G460" s="17">
        <f t="shared" si="177"/>
        <v>0</v>
      </c>
      <c r="H460" s="17">
        <f t="shared" si="177"/>
        <v>0</v>
      </c>
      <c r="I460" s="17">
        <f t="shared" si="177"/>
        <v>0</v>
      </c>
      <c r="J460" s="282"/>
    </row>
    <row r="461" spans="2:10" ht="18" customHeight="1" x14ac:dyDescent="0.25">
      <c r="B461" s="261" t="s">
        <v>156</v>
      </c>
      <c r="C461" s="230">
        <f>C435+1</f>
        <v>13</v>
      </c>
      <c r="D461" s="231"/>
      <c r="E461" s="232">
        <f>E435</f>
        <v>2011</v>
      </c>
      <c r="F461" s="232"/>
      <c r="G461" s="232"/>
      <c r="H461" s="232"/>
      <c r="I461" s="232"/>
      <c r="J461" s="233"/>
    </row>
    <row r="462" spans="2:10" ht="18" customHeight="1" x14ac:dyDescent="0.25">
      <c r="B462" s="219" t="s">
        <v>157</v>
      </c>
      <c r="C462" s="220"/>
      <c r="D462" s="221"/>
      <c r="E462" s="263"/>
      <c r="F462" s="263"/>
      <c r="G462" s="263"/>
      <c r="H462" s="263"/>
      <c r="I462" s="263"/>
      <c r="J462" s="223"/>
    </row>
    <row r="463" spans="2:10" ht="18" customHeight="1" x14ac:dyDescent="0.25">
      <c r="B463" s="214"/>
      <c r="C463" s="215"/>
      <c r="D463" s="6" t="s">
        <v>158</v>
      </c>
      <c r="E463" s="23" t="s">
        <v>107</v>
      </c>
      <c r="F463" s="23" t="s">
        <v>107</v>
      </c>
      <c r="G463" s="23" t="s">
        <v>107</v>
      </c>
      <c r="H463" s="23" t="s">
        <v>107</v>
      </c>
      <c r="I463" s="23" t="s">
        <v>107</v>
      </c>
      <c r="J463" s="24"/>
    </row>
    <row r="464" spans="2:10" ht="18" customHeight="1" x14ac:dyDescent="0.25">
      <c r="B464" s="214"/>
      <c r="C464" s="215"/>
      <c r="D464" s="6" t="s">
        <v>159</v>
      </c>
      <c r="E464" s="23">
        <f t="shared" ref="E464:I465" si="178">E412+12</f>
        <v>74</v>
      </c>
      <c r="F464" s="23">
        <f t="shared" si="178"/>
        <v>74</v>
      </c>
      <c r="G464" s="23">
        <f t="shared" si="178"/>
        <v>74</v>
      </c>
      <c r="H464" s="23">
        <f t="shared" si="178"/>
        <v>74</v>
      </c>
      <c r="I464" s="23">
        <f t="shared" si="178"/>
        <v>74</v>
      </c>
      <c r="J464" s="24"/>
    </row>
    <row r="465" spans="2:10" ht="18" customHeight="1" x14ac:dyDescent="0.25">
      <c r="B465" s="214"/>
      <c r="C465" s="215"/>
      <c r="D465" s="6" t="s">
        <v>160</v>
      </c>
      <c r="E465" s="23">
        <f t="shared" si="178"/>
        <v>77</v>
      </c>
      <c r="F465" s="23">
        <f t="shared" si="178"/>
        <v>77</v>
      </c>
      <c r="G465" s="23">
        <f t="shared" si="178"/>
        <v>77</v>
      </c>
      <c r="H465" s="23">
        <f t="shared" si="178"/>
        <v>77</v>
      </c>
      <c r="I465" s="23">
        <f t="shared" si="178"/>
        <v>77</v>
      </c>
      <c r="J465" s="24"/>
    </row>
    <row r="466" spans="2:10" ht="18" customHeight="1" x14ac:dyDescent="0.25">
      <c r="B466" s="214"/>
      <c r="C466" s="215"/>
      <c r="D466" s="6" t="s">
        <v>161</v>
      </c>
      <c r="E466" s="266">
        <f t="shared" ref="E466:I466" si="179">E414</f>
        <v>4.18</v>
      </c>
      <c r="F466" s="266">
        <f t="shared" si="179"/>
        <v>4.18</v>
      </c>
      <c r="G466" s="266">
        <f t="shared" si="179"/>
        <v>4.18</v>
      </c>
      <c r="H466" s="266">
        <f t="shared" si="179"/>
        <v>4.18</v>
      </c>
      <c r="I466" s="266">
        <f t="shared" si="179"/>
        <v>4.18</v>
      </c>
      <c r="J466" s="224"/>
    </row>
    <row r="467" spans="2:10" ht="18" customHeight="1" x14ac:dyDescent="0.25">
      <c r="B467" s="219" t="s">
        <v>162</v>
      </c>
      <c r="C467" s="220"/>
      <c r="D467" s="221"/>
      <c r="E467" s="222"/>
      <c r="F467" s="222"/>
      <c r="G467" s="222"/>
      <c r="H467" s="222"/>
      <c r="I467" s="222"/>
      <c r="J467" s="223"/>
    </row>
    <row r="468" spans="2:10" ht="18" customHeight="1" x14ac:dyDescent="0.25">
      <c r="B468" s="214"/>
      <c r="C468" s="215"/>
      <c r="D468" s="6" t="s">
        <v>163</v>
      </c>
      <c r="E468" s="11" t="s">
        <v>164</v>
      </c>
      <c r="F468" s="11" t="s">
        <v>164</v>
      </c>
      <c r="G468" s="11" t="s">
        <v>164</v>
      </c>
      <c r="H468" s="11" t="s">
        <v>164</v>
      </c>
      <c r="I468" s="11" t="s">
        <v>164</v>
      </c>
      <c r="J468" s="224"/>
    </row>
    <row r="469" spans="2:10" ht="18" customHeight="1" x14ac:dyDescent="0.25">
      <c r="B469" s="214"/>
      <c r="C469" s="215"/>
      <c r="D469" s="6" t="s">
        <v>165</v>
      </c>
      <c r="E469" s="11">
        <f t="shared" ref="E469:I470" si="180">E417</f>
        <v>78</v>
      </c>
      <c r="F469" s="11">
        <f t="shared" si="180"/>
        <v>78</v>
      </c>
      <c r="G469" s="11">
        <f t="shared" si="180"/>
        <v>78</v>
      </c>
      <c r="H469" s="11">
        <f t="shared" si="180"/>
        <v>78</v>
      </c>
      <c r="I469" s="11">
        <f t="shared" si="180"/>
        <v>78</v>
      </c>
      <c r="J469" s="224"/>
    </row>
    <row r="470" spans="2:10" s="272" customFormat="1" ht="18" customHeight="1" x14ac:dyDescent="0.25">
      <c r="B470" s="267"/>
      <c r="C470" s="268"/>
      <c r="D470" s="269" t="s">
        <v>166</v>
      </c>
      <c r="E470" s="283">
        <f t="shared" si="180"/>
        <v>0</v>
      </c>
      <c r="F470" s="283">
        <f t="shared" si="180"/>
        <v>0</v>
      </c>
      <c r="G470" s="283">
        <f t="shared" si="180"/>
        <v>0</v>
      </c>
      <c r="H470" s="283">
        <f t="shared" si="180"/>
        <v>0</v>
      </c>
      <c r="I470" s="283">
        <f t="shared" si="180"/>
        <v>0</v>
      </c>
      <c r="J470" s="270"/>
    </row>
    <row r="471" spans="2:10" ht="18" customHeight="1" x14ac:dyDescent="0.25">
      <c r="B471" s="214"/>
      <c r="C471" s="215"/>
      <c r="D471" s="6" t="s">
        <v>167</v>
      </c>
      <c r="E471" s="14">
        <f t="shared" ref="E471:I471" si="181">E419+12</f>
        <v>74</v>
      </c>
      <c r="F471" s="216">
        <f t="shared" si="181"/>
        <v>74</v>
      </c>
      <c r="G471" s="216">
        <f t="shared" si="181"/>
        <v>74</v>
      </c>
      <c r="H471" s="216">
        <f t="shared" si="181"/>
        <v>74</v>
      </c>
      <c r="I471" s="216">
        <f t="shared" si="181"/>
        <v>74</v>
      </c>
      <c r="J471" s="224"/>
    </row>
    <row r="472" spans="2:10" ht="18" customHeight="1" x14ac:dyDescent="0.25">
      <c r="B472" s="219" t="s">
        <v>168</v>
      </c>
      <c r="C472" s="220"/>
      <c r="D472" s="221"/>
      <c r="E472" s="222"/>
      <c r="F472" s="222"/>
      <c r="G472" s="222"/>
      <c r="H472" s="222"/>
      <c r="I472" s="222"/>
      <c r="J472" s="223"/>
    </row>
    <row r="473" spans="2:10" ht="18" customHeight="1" x14ac:dyDescent="0.25">
      <c r="B473" s="214"/>
      <c r="C473" s="215"/>
      <c r="D473" s="6" t="s">
        <v>14</v>
      </c>
      <c r="E473" s="216" t="s">
        <v>16</v>
      </c>
      <c r="F473" s="216" t="s">
        <v>16</v>
      </c>
      <c r="G473" s="216" t="s">
        <v>16</v>
      </c>
      <c r="H473" s="216" t="s">
        <v>16</v>
      </c>
      <c r="I473" s="216" t="s">
        <v>16</v>
      </c>
      <c r="J473" s="218"/>
    </row>
    <row r="474" spans="2:10" ht="18" customHeight="1" x14ac:dyDescent="0.25">
      <c r="B474" s="214"/>
      <c r="C474" s="215"/>
      <c r="D474" s="6" t="s">
        <v>17</v>
      </c>
      <c r="E474" s="14">
        <f t="shared" ref="E474:I474" si="182">E422+12</f>
        <v>76</v>
      </c>
      <c r="F474" s="216">
        <f t="shared" si="182"/>
        <v>76</v>
      </c>
      <c r="G474" s="216">
        <f t="shared" si="182"/>
        <v>76</v>
      </c>
      <c r="H474" s="216">
        <f t="shared" si="182"/>
        <v>76</v>
      </c>
      <c r="I474" s="216">
        <f t="shared" si="182"/>
        <v>76</v>
      </c>
      <c r="J474" s="218"/>
    </row>
    <row r="475" spans="2:10" ht="18" customHeight="1" x14ac:dyDescent="0.25">
      <c r="B475" s="214"/>
      <c r="C475" s="215"/>
      <c r="D475" s="6" t="s">
        <v>169</v>
      </c>
      <c r="E475" s="266">
        <f t="shared" ref="E475:I475" si="183">E423</f>
        <v>0</v>
      </c>
      <c r="F475" s="266">
        <f t="shared" si="183"/>
        <v>2</v>
      </c>
      <c r="G475" s="266">
        <f t="shared" si="183"/>
        <v>0</v>
      </c>
      <c r="H475" s="266">
        <f t="shared" si="183"/>
        <v>0</v>
      </c>
      <c r="I475" s="266">
        <f t="shared" si="183"/>
        <v>0</v>
      </c>
      <c r="J475" s="218"/>
    </row>
    <row r="476" spans="2:10" ht="18" customHeight="1" x14ac:dyDescent="0.25">
      <c r="B476" s="219" t="s">
        <v>170</v>
      </c>
      <c r="C476" s="220"/>
      <c r="D476" s="221"/>
      <c r="E476" s="222"/>
      <c r="F476" s="222"/>
      <c r="G476" s="222"/>
      <c r="H476" s="222"/>
      <c r="I476" s="222"/>
      <c r="J476" s="223"/>
    </row>
    <row r="477" spans="2:10" ht="18" customHeight="1" x14ac:dyDescent="0.25">
      <c r="B477" s="214"/>
      <c r="C477" s="215"/>
      <c r="D477" s="6" t="s">
        <v>171</v>
      </c>
      <c r="E477" s="14">
        <f t="shared" ref="E477:I477" si="184">E425+12</f>
        <v>74</v>
      </c>
      <c r="F477" s="14">
        <f t="shared" si="184"/>
        <v>74</v>
      </c>
      <c r="G477" s="14">
        <f t="shared" si="184"/>
        <v>74</v>
      </c>
      <c r="H477" s="14">
        <f t="shared" si="184"/>
        <v>74</v>
      </c>
      <c r="I477" s="14">
        <f t="shared" si="184"/>
        <v>74</v>
      </c>
      <c r="J477" s="224"/>
    </row>
    <row r="478" spans="2:10" ht="18" customHeight="1" x14ac:dyDescent="0.25">
      <c r="B478" s="273"/>
      <c r="C478" s="274"/>
      <c r="D478" s="6" t="s">
        <v>172</v>
      </c>
      <c r="E478" s="14">
        <f t="shared" ref="E478:I478" si="185">E426</f>
        <v>500</v>
      </c>
      <c r="F478" s="14">
        <f t="shared" si="185"/>
        <v>200</v>
      </c>
      <c r="G478" s="14">
        <f t="shared" si="185"/>
        <v>200</v>
      </c>
      <c r="H478" s="14">
        <f t="shared" si="185"/>
        <v>200</v>
      </c>
      <c r="I478" s="14">
        <f t="shared" si="185"/>
        <v>200</v>
      </c>
      <c r="J478" s="224"/>
    </row>
    <row r="479" spans="2:10" ht="18" customHeight="1" x14ac:dyDescent="0.25">
      <c r="B479" s="275"/>
      <c r="C479" s="276"/>
      <c r="D479" s="277" t="s">
        <v>173</v>
      </c>
      <c r="E479" s="278">
        <f t="shared" ref="E479:I479" si="186">E427+12</f>
        <v>75</v>
      </c>
      <c r="F479" s="278">
        <f t="shared" si="186"/>
        <v>75</v>
      </c>
      <c r="G479" s="278">
        <f t="shared" si="186"/>
        <v>75</v>
      </c>
      <c r="H479" s="278">
        <f t="shared" si="186"/>
        <v>75</v>
      </c>
      <c r="I479" s="278">
        <f t="shared" si="186"/>
        <v>75</v>
      </c>
      <c r="J479" s="279"/>
    </row>
    <row r="480" spans="2:10" ht="18" customHeight="1" x14ac:dyDescent="0.25">
      <c r="B480" s="273"/>
      <c r="C480" s="274"/>
      <c r="D480" s="6" t="s">
        <v>172</v>
      </c>
      <c r="E480" s="14">
        <f t="shared" ref="E480:I480" si="187">E428</f>
        <v>500</v>
      </c>
      <c r="F480" s="14">
        <f t="shared" si="187"/>
        <v>200</v>
      </c>
      <c r="G480" s="14">
        <f t="shared" si="187"/>
        <v>200</v>
      </c>
      <c r="H480" s="14">
        <f t="shared" si="187"/>
        <v>200</v>
      </c>
      <c r="I480" s="14">
        <f t="shared" si="187"/>
        <v>200</v>
      </c>
      <c r="J480" s="224"/>
    </row>
    <row r="481" spans="2:10" ht="18" customHeight="1" x14ac:dyDescent="0.25">
      <c r="B481" s="275"/>
      <c r="C481" s="276"/>
      <c r="D481" s="277" t="s">
        <v>174</v>
      </c>
      <c r="E481" s="278">
        <f t="shared" ref="E481:I481" si="188">E429+12</f>
        <v>76</v>
      </c>
      <c r="F481" s="278">
        <f t="shared" si="188"/>
        <v>76</v>
      </c>
      <c r="G481" s="278">
        <f t="shared" si="188"/>
        <v>76</v>
      </c>
      <c r="H481" s="278">
        <f t="shared" si="188"/>
        <v>76</v>
      </c>
      <c r="I481" s="278">
        <f t="shared" si="188"/>
        <v>76</v>
      </c>
      <c r="J481" s="279"/>
    </row>
    <row r="482" spans="2:10" ht="18" customHeight="1" x14ac:dyDescent="0.25">
      <c r="B482" s="273"/>
      <c r="C482" s="274"/>
      <c r="D482" s="6" t="s">
        <v>172</v>
      </c>
      <c r="E482" s="14">
        <f t="shared" ref="E482:I482" si="189">E430</f>
        <v>500</v>
      </c>
      <c r="F482" s="14">
        <f t="shared" si="189"/>
        <v>200</v>
      </c>
      <c r="G482" s="14">
        <f t="shared" si="189"/>
        <v>200</v>
      </c>
      <c r="H482" s="14">
        <f t="shared" si="189"/>
        <v>200</v>
      </c>
      <c r="I482" s="14">
        <f t="shared" si="189"/>
        <v>200</v>
      </c>
      <c r="J482" s="224"/>
    </row>
    <row r="483" spans="2:10" ht="18" customHeight="1" x14ac:dyDescent="0.25">
      <c r="B483" s="275"/>
      <c r="C483" s="276"/>
      <c r="D483" s="277" t="s">
        <v>175</v>
      </c>
      <c r="E483" s="278">
        <f t="shared" ref="E483:I483" si="190">E431+12</f>
        <v>77</v>
      </c>
      <c r="F483" s="278">
        <f t="shared" si="190"/>
        <v>77</v>
      </c>
      <c r="G483" s="278">
        <f t="shared" si="190"/>
        <v>77</v>
      </c>
      <c r="H483" s="278">
        <f t="shared" si="190"/>
        <v>77</v>
      </c>
      <c r="I483" s="278">
        <f t="shared" si="190"/>
        <v>77</v>
      </c>
      <c r="J483" s="279"/>
    </row>
    <row r="484" spans="2:10" ht="18" customHeight="1" x14ac:dyDescent="0.25">
      <c r="B484" s="273"/>
      <c r="C484" s="274"/>
      <c r="D484" s="6" t="s">
        <v>172</v>
      </c>
      <c r="E484" s="14">
        <f t="shared" ref="E484:I484" si="191">E432</f>
        <v>500</v>
      </c>
      <c r="F484" s="14">
        <f t="shared" si="191"/>
        <v>200</v>
      </c>
      <c r="G484" s="14">
        <f t="shared" si="191"/>
        <v>200</v>
      </c>
      <c r="H484" s="14">
        <f t="shared" si="191"/>
        <v>200</v>
      </c>
      <c r="I484" s="14">
        <f t="shared" si="191"/>
        <v>200</v>
      </c>
      <c r="J484" s="224"/>
    </row>
    <row r="485" spans="2:10" ht="18" customHeight="1" x14ac:dyDescent="0.25">
      <c r="B485" s="275"/>
      <c r="C485" s="276"/>
      <c r="D485" s="277" t="s">
        <v>176</v>
      </c>
      <c r="E485" s="278">
        <f t="shared" ref="E485:I485" si="192">E433+12</f>
        <v>72</v>
      </c>
      <c r="F485" s="278">
        <f t="shared" si="192"/>
        <v>72</v>
      </c>
      <c r="G485" s="278">
        <f t="shared" si="192"/>
        <v>72</v>
      </c>
      <c r="H485" s="278">
        <f t="shared" si="192"/>
        <v>72</v>
      </c>
      <c r="I485" s="278">
        <f t="shared" si="192"/>
        <v>72</v>
      </c>
      <c r="J485" s="279"/>
    </row>
    <row r="486" spans="2:10" ht="18" customHeight="1" thickBot="1" x14ac:dyDescent="0.3">
      <c r="B486" s="280"/>
      <c r="C486" s="281"/>
      <c r="D486" s="25" t="s">
        <v>172</v>
      </c>
      <c r="E486" s="17">
        <f t="shared" ref="E486:I486" si="193">E434</f>
        <v>0</v>
      </c>
      <c r="F486" s="17">
        <f t="shared" si="193"/>
        <v>0</v>
      </c>
      <c r="G486" s="17">
        <f t="shared" si="193"/>
        <v>0</v>
      </c>
      <c r="H486" s="17">
        <f t="shared" si="193"/>
        <v>0</v>
      </c>
      <c r="I486" s="17">
        <f t="shared" si="193"/>
        <v>0</v>
      </c>
      <c r="J486" s="282"/>
    </row>
    <row r="487" spans="2:10" ht="18" customHeight="1" x14ac:dyDescent="0.25">
      <c r="B487" s="261" t="s">
        <v>156</v>
      </c>
      <c r="C487" s="230">
        <f>C461+1</f>
        <v>14</v>
      </c>
      <c r="D487" s="231"/>
      <c r="E487" s="232">
        <f>E461+1</f>
        <v>2012</v>
      </c>
      <c r="F487" s="232"/>
      <c r="G487" s="232"/>
      <c r="H487" s="232"/>
      <c r="I487" s="232"/>
      <c r="J487" s="233"/>
    </row>
    <row r="488" spans="2:10" ht="18" customHeight="1" x14ac:dyDescent="0.25">
      <c r="B488" s="219" t="s">
        <v>157</v>
      </c>
      <c r="C488" s="220"/>
      <c r="D488" s="221"/>
      <c r="E488" s="263"/>
      <c r="F488" s="263"/>
      <c r="G488" s="263"/>
      <c r="H488" s="263"/>
      <c r="I488" s="263"/>
      <c r="J488" s="223"/>
    </row>
    <row r="489" spans="2:10" ht="18" customHeight="1" x14ac:dyDescent="0.25">
      <c r="B489" s="214"/>
      <c r="C489" s="215"/>
      <c r="D489" s="6" t="s">
        <v>158</v>
      </c>
      <c r="E489" s="23" t="s">
        <v>109</v>
      </c>
      <c r="F489" s="23" t="s">
        <v>109</v>
      </c>
      <c r="G489" s="23" t="s">
        <v>109</v>
      </c>
      <c r="H489" s="23" t="s">
        <v>109</v>
      </c>
      <c r="I489" s="23" t="s">
        <v>109</v>
      </c>
      <c r="J489" s="24"/>
    </row>
    <row r="490" spans="2:10" ht="18" customHeight="1" x14ac:dyDescent="0.25">
      <c r="B490" s="214"/>
      <c r="C490" s="215"/>
      <c r="D490" s="6" t="s">
        <v>159</v>
      </c>
      <c r="E490" s="23">
        <f t="shared" ref="E490:I491" si="194">E438+12</f>
        <v>79</v>
      </c>
      <c r="F490" s="23">
        <f t="shared" si="194"/>
        <v>79</v>
      </c>
      <c r="G490" s="23">
        <f t="shared" si="194"/>
        <v>79</v>
      </c>
      <c r="H490" s="23">
        <f t="shared" si="194"/>
        <v>79</v>
      </c>
      <c r="I490" s="23">
        <f t="shared" si="194"/>
        <v>79</v>
      </c>
      <c r="J490" s="24"/>
    </row>
    <row r="491" spans="2:10" ht="18" customHeight="1" x14ac:dyDescent="0.25">
      <c r="B491" s="214"/>
      <c r="C491" s="215"/>
      <c r="D491" s="6" t="s">
        <v>160</v>
      </c>
      <c r="E491" s="23">
        <f t="shared" si="194"/>
        <v>82</v>
      </c>
      <c r="F491" s="23">
        <f t="shared" si="194"/>
        <v>82</v>
      </c>
      <c r="G491" s="23">
        <f t="shared" si="194"/>
        <v>82</v>
      </c>
      <c r="H491" s="23">
        <f t="shared" si="194"/>
        <v>82</v>
      </c>
      <c r="I491" s="23">
        <f t="shared" si="194"/>
        <v>82</v>
      </c>
      <c r="J491" s="24"/>
    </row>
    <row r="492" spans="2:10" ht="18" customHeight="1" x14ac:dyDescent="0.25">
      <c r="B492" s="214"/>
      <c r="C492" s="215"/>
      <c r="D492" s="6" t="s">
        <v>161</v>
      </c>
      <c r="E492" s="266">
        <f t="shared" ref="E492:I492" si="195">E440</f>
        <v>5.38</v>
      </c>
      <c r="F492" s="266">
        <f t="shared" si="195"/>
        <v>5.38</v>
      </c>
      <c r="G492" s="266">
        <f t="shared" si="195"/>
        <v>5.38</v>
      </c>
      <c r="H492" s="266">
        <f t="shared" si="195"/>
        <v>5.38</v>
      </c>
      <c r="I492" s="266">
        <f t="shared" si="195"/>
        <v>5.38</v>
      </c>
      <c r="J492" s="224"/>
    </row>
    <row r="493" spans="2:10" ht="18" customHeight="1" x14ac:dyDescent="0.25">
      <c r="B493" s="219" t="s">
        <v>162</v>
      </c>
      <c r="C493" s="220"/>
      <c r="D493" s="221"/>
      <c r="E493" s="222"/>
      <c r="F493" s="222"/>
      <c r="G493" s="222"/>
      <c r="H493" s="222"/>
      <c r="I493" s="222"/>
      <c r="J493" s="223"/>
    </row>
    <row r="494" spans="2:10" ht="18" customHeight="1" x14ac:dyDescent="0.25">
      <c r="B494" s="214"/>
      <c r="C494" s="215"/>
      <c r="D494" s="6" t="s">
        <v>163</v>
      </c>
      <c r="E494" s="11" t="s">
        <v>164</v>
      </c>
      <c r="F494" s="11" t="s">
        <v>164</v>
      </c>
      <c r="G494" s="11" t="s">
        <v>164</v>
      </c>
      <c r="H494" s="11" t="s">
        <v>164</v>
      </c>
      <c r="I494" s="11" t="s">
        <v>164</v>
      </c>
      <c r="J494" s="224"/>
    </row>
    <row r="495" spans="2:10" ht="18" customHeight="1" x14ac:dyDescent="0.25">
      <c r="B495" s="214"/>
      <c r="C495" s="215"/>
      <c r="D495" s="6" t="s">
        <v>165</v>
      </c>
      <c r="E495" s="11">
        <f t="shared" ref="E495:I496" si="196">E443</f>
        <v>155</v>
      </c>
      <c r="F495" s="11">
        <f t="shared" si="196"/>
        <v>155</v>
      </c>
      <c r="G495" s="11">
        <f t="shared" si="196"/>
        <v>155</v>
      </c>
      <c r="H495" s="11">
        <f t="shared" si="196"/>
        <v>155</v>
      </c>
      <c r="I495" s="11">
        <f t="shared" si="196"/>
        <v>155</v>
      </c>
      <c r="J495" s="224"/>
    </row>
    <row r="496" spans="2:10" s="272" customFormat="1" ht="18" customHeight="1" x14ac:dyDescent="0.25">
      <c r="B496" s="267"/>
      <c r="C496" s="268"/>
      <c r="D496" s="269" t="s">
        <v>166</v>
      </c>
      <c r="E496" s="283">
        <f t="shared" si="196"/>
        <v>0</v>
      </c>
      <c r="F496" s="283">
        <f t="shared" si="196"/>
        <v>0</v>
      </c>
      <c r="G496" s="283">
        <f t="shared" si="196"/>
        <v>0</v>
      </c>
      <c r="H496" s="283">
        <f t="shared" si="196"/>
        <v>0</v>
      </c>
      <c r="I496" s="283">
        <f t="shared" si="196"/>
        <v>0</v>
      </c>
      <c r="J496" s="270"/>
    </row>
    <row r="497" spans="2:10" ht="18" customHeight="1" x14ac:dyDescent="0.25">
      <c r="B497" s="214"/>
      <c r="C497" s="215"/>
      <c r="D497" s="6" t="s">
        <v>167</v>
      </c>
      <c r="E497" s="14">
        <f t="shared" ref="E497:I497" si="197">E445+12</f>
        <v>79</v>
      </c>
      <c r="F497" s="216">
        <f t="shared" si="197"/>
        <v>79</v>
      </c>
      <c r="G497" s="216">
        <f t="shared" si="197"/>
        <v>79</v>
      </c>
      <c r="H497" s="216">
        <f t="shared" si="197"/>
        <v>79</v>
      </c>
      <c r="I497" s="216">
        <f t="shared" si="197"/>
        <v>79</v>
      </c>
      <c r="J497" s="224"/>
    </row>
    <row r="498" spans="2:10" ht="18" customHeight="1" x14ac:dyDescent="0.25">
      <c r="B498" s="219" t="s">
        <v>168</v>
      </c>
      <c r="C498" s="220"/>
      <c r="D498" s="221"/>
      <c r="E498" s="222"/>
      <c r="F498" s="222"/>
      <c r="G498" s="222"/>
      <c r="H498" s="222"/>
      <c r="I498" s="222"/>
      <c r="J498" s="223"/>
    </row>
    <row r="499" spans="2:10" ht="18" customHeight="1" x14ac:dyDescent="0.25">
      <c r="B499" s="214"/>
      <c r="C499" s="215"/>
      <c r="D499" s="6" t="s">
        <v>14</v>
      </c>
      <c r="E499" s="216" t="s">
        <v>16</v>
      </c>
      <c r="F499" s="216" t="s">
        <v>16</v>
      </c>
      <c r="G499" s="216" t="s">
        <v>16</v>
      </c>
      <c r="H499" s="216" t="s">
        <v>16</v>
      </c>
      <c r="I499" s="216" t="s">
        <v>16</v>
      </c>
      <c r="J499" s="218"/>
    </row>
    <row r="500" spans="2:10" ht="18" customHeight="1" x14ac:dyDescent="0.25">
      <c r="B500" s="214"/>
      <c r="C500" s="215"/>
      <c r="D500" s="6" t="s">
        <v>17</v>
      </c>
      <c r="E500" s="14">
        <f t="shared" ref="E500:I500" si="198">E448+12</f>
        <v>78</v>
      </c>
      <c r="F500" s="216">
        <f t="shared" si="198"/>
        <v>78</v>
      </c>
      <c r="G500" s="216">
        <f t="shared" si="198"/>
        <v>78</v>
      </c>
      <c r="H500" s="216">
        <f t="shared" si="198"/>
        <v>78</v>
      </c>
      <c r="I500" s="216">
        <f t="shared" si="198"/>
        <v>78</v>
      </c>
      <c r="J500" s="218"/>
    </row>
    <row r="501" spans="2:10" ht="18" customHeight="1" x14ac:dyDescent="0.25">
      <c r="B501" s="214"/>
      <c r="C501" s="215"/>
      <c r="D501" s="6" t="s">
        <v>169</v>
      </c>
      <c r="E501" s="266">
        <f t="shared" ref="E501:I501" si="199">E449</f>
        <v>0</v>
      </c>
      <c r="F501" s="266">
        <f t="shared" si="199"/>
        <v>2</v>
      </c>
      <c r="G501" s="266">
        <f t="shared" si="199"/>
        <v>0</v>
      </c>
      <c r="H501" s="266">
        <f t="shared" si="199"/>
        <v>0</v>
      </c>
      <c r="I501" s="266">
        <f t="shared" si="199"/>
        <v>0</v>
      </c>
      <c r="J501" s="218"/>
    </row>
    <row r="502" spans="2:10" ht="18" customHeight="1" x14ac:dyDescent="0.25">
      <c r="B502" s="219" t="s">
        <v>170</v>
      </c>
      <c r="C502" s="220"/>
      <c r="D502" s="221"/>
      <c r="E502" s="222"/>
      <c r="F502" s="222"/>
      <c r="G502" s="222"/>
      <c r="H502" s="222"/>
      <c r="I502" s="222"/>
      <c r="J502" s="223"/>
    </row>
    <row r="503" spans="2:10" ht="18" customHeight="1" x14ac:dyDescent="0.25">
      <c r="B503" s="214"/>
      <c r="C503" s="215"/>
      <c r="D503" s="6" t="s">
        <v>171</v>
      </c>
      <c r="E503" s="14">
        <f t="shared" ref="E503:I503" si="200">E451+12</f>
        <v>79</v>
      </c>
      <c r="F503" s="14">
        <f t="shared" si="200"/>
        <v>79</v>
      </c>
      <c r="G503" s="14">
        <f t="shared" si="200"/>
        <v>79</v>
      </c>
      <c r="H503" s="14">
        <f t="shared" si="200"/>
        <v>79</v>
      </c>
      <c r="I503" s="14">
        <f t="shared" si="200"/>
        <v>79</v>
      </c>
      <c r="J503" s="224"/>
    </row>
    <row r="504" spans="2:10" ht="18" customHeight="1" x14ac:dyDescent="0.25">
      <c r="B504" s="273"/>
      <c r="C504" s="274"/>
      <c r="D504" s="6" t="s">
        <v>172</v>
      </c>
      <c r="E504" s="14">
        <f t="shared" ref="E504:I504" si="201">E452</f>
        <v>500</v>
      </c>
      <c r="F504" s="14">
        <f t="shared" si="201"/>
        <v>200</v>
      </c>
      <c r="G504" s="14">
        <f t="shared" si="201"/>
        <v>200</v>
      </c>
      <c r="H504" s="14">
        <f t="shared" si="201"/>
        <v>200</v>
      </c>
      <c r="I504" s="14">
        <f t="shared" si="201"/>
        <v>200</v>
      </c>
      <c r="J504" s="224"/>
    </row>
    <row r="505" spans="2:10" ht="18" customHeight="1" x14ac:dyDescent="0.25">
      <c r="B505" s="275"/>
      <c r="C505" s="276"/>
      <c r="D505" s="277" t="s">
        <v>173</v>
      </c>
      <c r="E505" s="278">
        <f t="shared" ref="E505:I505" si="202">E453+12</f>
        <v>80</v>
      </c>
      <c r="F505" s="278">
        <f t="shared" si="202"/>
        <v>80</v>
      </c>
      <c r="G505" s="278">
        <f t="shared" si="202"/>
        <v>80</v>
      </c>
      <c r="H505" s="278">
        <f t="shared" si="202"/>
        <v>80</v>
      </c>
      <c r="I505" s="278">
        <f t="shared" si="202"/>
        <v>80</v>
      </c>
      <c r="J505" s="279"/>
    </row>
    <row r="506" spans="2:10" ht="18" customHeight="1" x14ac:dyDescent="0.25">
      <c r="B506" s="273"/>
      <c r="C506" s="274"/>
      <c r="D506" s="6" t="s">
        <v>172</v>
      </c>
      <c r="E506" s="14">
        <f t="shared" ref="E506:I506" si="203">E454</f>
        <v>500</v>
      </c>
      <c r="F506" s="14">
        <f t="shared" si="203"/>
        <v>200</v>
      </c>
      <c r="G506" s="14">
        <f t="shared" si="203"/>
        <v>200</v>
      </c>
      <c r="H506" s="14">
        <f t="shared" si="203"/>
        <v>200</v>
      </c>
      <c r="I506" s="14">
        <f t="shared" si="203"/>
        <v>200</v>
      </c>
      <c r="J506" s="224"/>
    </row>
    <row r="507" spans="2:10" ht="18" customHeight="1" x14ac:dyDescent="0.25">
      <c r="B507" s="275"/>
      <c r="C507" s="276"/>
      <c r="D507" s="277" t="s">
        <v>174</v>
      </c>
      <c r="E507" s="278">
        <f t="shared" ref="E507:I507" si="204">E455+12</f>
        <v>81</v>
      </c>
      <c r="F507" s="278">
        <f t="shared" si="204"/>
        <v>81</v>
      </c>
      <c r="G507" s="278">
        <f t="shared" si="204"/>
        <v>81</v>
      </c>
      <c r="H507" s="278">
        <f t="shared" si="204"/>
        <v>81</v>
      </c>
      <c r="I507" s="278">
        <f t="shared" si="204"/>
        <v>81</v>
      </c>
      <c r="J507" s="279"/>
    </row>
    <row r="508" spans="2:10" ht="18" customHeight="1" x14ac:dyDescent="0.25">
      <c r="B508" s="273"/>
      <c r="C508" s="274"/>
      <c r="D508" s="6" t="s">
        <v>172</v>
      </c>
      <c r="E508" s="14">
        <f t="shared" ref="E508:I508" si="205">E456</f>
        <v>500</v>
      </c>
      <c r="F508" s="14">
        <f t="shared" si="205"/>
        <v>200</v>
      </c>
      <c r="G508" s="14">
        <f t="shared" si="205"/>
        <v>200</v>
      </c>
      <c r="H508" s="14">
        <f t="shared" si="205"/>
        <v>200</v>
      </c>
      <c r="I508" s="14">
        <f t="shared" si="205"/>
        <v>200</v>
      </c>
      <c r="J508" s="224"/>
    </row>
    <row r="509" spans="2:10" ht="18" customHeight="1" x14ac:dyDescent="0.25">
      <c r="B509" s="275"/>
      <c r="C509" s="276"/>
      <c r="D509" s="277" t="s">
        <v>175</v>
      </c>
      <c r="E509" s="278">
        <f t="shared" ref="E509:I509" si="206">E457+12</f>
        <v>82</v>
      </c>
      <c r="F509" s="278">
        <f t="shared" si="206"/>
        <v>82</v>
      </c>
      <c r="G509" s="278">
        <f t="shared" si="206"/>
        <v>82</v>
      </c>
      <c r="H509" s="278">
        <f t="shared" si="206"/>
        <v>82</v>
      </c>
      <c r="I509" s="278">
        <f t="shared" si="206"/>
        <v>82</v>
      </c>
      <c r="J509" s="279"/>
    </row>
    <row r="510" spans="2:10" ht="18" customHeight="1" x14ac:dyDescent="0.25">
      <c r="B510" s="273"/>
      <c r="C510" s="274"/>
      <c r="D510" s="6" t="s">
        <v>172</v>
      </c>
      <c r="E510" s="14">
        <f t="shared" ref="E510:I510" si="207">E458</f>
        <v>500</v>
      </c>
      <c r="F510" s="14">
        <f t="shared" si="207"/>
        <v>200</v>
      </c>
      <c r="G510" s="14">
        <f t="shared" si="207"/>
        <v>200</v>
      </c>
      <c r="H510" s="14">
        <f t="shared" si="207"/>
        <v>200</v>
      </c>
      <c r="I510" s="14">
        <f t="shared" si="207"/>
        <v>200</v>
      </c>
      <c r="J510" s="224"/>
    </row>
    <row r="511" spans="2:10" ht="18" customHeight="1" x14ac:dyDescent="0.25">
      <c r="B511" s="275"/>
      <c r="C511" s="276"/>
      <c r="D511" s="277" t="s">
        <v>176</v>
      </c>
      <c r="E511" s="278">
        <f t="shared" ref="E511:I511" si="208">E459+12</f>
        <v>83</v>
      </c>
      <c r="F511" s="278">
        <f t="shared" si="208"/>
        <v>83</v>
      </c>
      <c r="G511" s="278">
        <f t="shared" si="208"/>
        <v>83</v>
      </c>
      <c r="H511" s="278">
        <f t="shared" si="208"/>
        <v>83</v>
      </c>
      <c r="I511" s="278">
        <f t="shared" si="208"/>
        <v>83</v>
      </c>
      <c r="J511" s="279"/>
    </row>
    <row r="512" spans="2:10" ht="18" customHeight="1" thickBot="1" x14ac:dyDescent="0.3">
      <c r="B512" s="280"/>
      <c r="C512" s="281"/>
      <c r="D512" s="25" t="s">
        <v>172</v>
      </c>
      <c r="E512" s="17">
        <f t="shared" ref="E512:I512" si="209">E460</f>
        <v>0</v>
      </c>
      <c r="F512" s="17">
        <f t="shared" si="209"/>
        <v>0</v>
      </c>
      <c r="G512" s="17">
        <f t="shared" si="209"/>
        <v>0</v>
      </c>
      <c r="H512" s="17">
        <f t="shared" si="209"/>
        <v>0</v>
      </c>
      <c r="I512" s="17">
        <f t="shared" si="209"/>
        <v>0</v>
      </c>
      <c r="J512" s="282"/>
    </row>
    <row r="513" spans="2:10" ht="18" customHeight="1" x14ac:dyDescent="0.25">
      <c r="B513" s="261" t="s">
        <v>156</v>
      </c>
      <c r="C513" s="230">
        <f>C487+1</f>
        <v>15</v>
      </c>
      <c r="D513" s="231"/>
      <c r="E513" s="232">
        <f>E487</f>
        <v>2012</v>
      </c>
      <c r="F513" s="232"/>
      <c r="G513" s="232"/>
      <c r="H513" s="232"/>
      <c r="I513" s="232"/>
      <c r="J513" s="233"/>
    </row>
    <row r="514" spans="2:10" ht="18" customHeight="1" x14ac:dyDescent="0.25">
      <c r="B514" s="219" t="s">
        <v>157</v>
      </c>
      <c r="C514" s="220"/>
      <c r="D514" s="221"/>
      <c r="E514" s="263"/>
      <c r="F514" s="263"/>
      <c r="G514" s="263"/>
      <c r="H514" s="263"/>
      <c r="I514" s="263"/>
      <c r="J514" s="223"/>
    </row>
    <row r="515" spans="2:10" ht="18" customHeight="1" x14ac:dyDescent="0.25">
      <c r="B515" s="214"/>
      <c r="C515" s="215"/>
      <c r="D515" s="6" t="s">
        <v>158</v>
      </c>
      <c r="E515" s="23" t="s">
        <v>107</v>
      </c>
      <c r="F515" s="23" t="s">
        <v>107</v>
      </c>
      <c r="G515" s="23" t="s">
        <v>107</v>
      </c>
      <c r="H515" s="23" t="s">
        <v>107</v>
      </c>
      <c r="I515" s="23" t="s">
        <v>107</v>
      </c>
      <c r="J515" s="24"/>
    </row>
    <row r="516" spans="2:10" ht="18" customHeight="1" x14ac:dyDescent="0.25">
      <c r="B516" s="214"/>
      <c r="C516" s="215"/>
      <c r="D516" s="6" t="s">
        <v>159</v>
      </c>
      <c r="E516" s="23">
        <f t="shared" ref="E516:I517" si="210">E464+12</f>
        <v>86</v>
      </c>
      <c r="F516" s="23">
        <f t="shared" si="210"/>
        <v>86</v>
      </c>
      <c r="G516" s="23">
        <f t="shared" si="210"/>
        <v>86</v>
      </c>
      <c r="H516" s="23">
        <f t="shared" si="210"/>
        <v>86</v>
      </c>
      <c r="I516" s="23">
        <f t="shared" si="210"/>
        <v>86</v>
      </c>
      <c r="J516" s="24"/>
    </row>
    <row r="517" spans="2:10" ht="18" customHeight="1" x14ac:dyDescent="0.25">
      <c r="B517" s="214"/>
      <c r="C517" s="215"/>
      <c r="D517" s="6" t="s">
        <v>160</v>
      </c>
      <c r="E517" s="23">
        <f t="shared" si="210"/>
        <v>89</v>
      </c>
      <c r="F517" s="23">
        <f t="shared" si="210"/>
        <v>89</v>
      </c>
      <c r="G517" s="23">
        <f t="shared" si="210"/>
        <v>89</v>
      </c>
      <c r="H517" s="23">
        <f t="shared" si="210"/>
        <v>89</v>
      </c>
      <c r="I517" s="23">
        <f t="shared" si="210"/>
        <v>89</v>
      </c>
      <c r="J517" s="24"/>
    </row>
    <row r="518" spans="2:10" ht="18" customHeight="1" x14ac:dyDescent="0.25">
      <c r="B518" s="214"/>
      <c r="C518" s="215"/>
      <c r="D518" s="6" t="s">
        <v>161</v>
      </c>
      <c r="E518" s="266">
        <f t="shared" ref="E518:I518" si="211">E466</f>
        <v>4.18</v>
      </c>
      <c r="F518" s="266">
        <f t="shared" si="211"/>
        <v>4.18</v>
      </c>
      <c r="G518" s="266">
        <f t="shared" si="211"/>
        <v>4.18</v>
      </c>
      <c r="H518" s="266">
        <f t="shared" si="211"/>
        <v>4.18</v>
      </c>
      <c r="I518" s="266">
        <f t="shared" si="211"/>
        <v>4.18</v>
      </c>
      <c r="J518" s="224"/>
    </row>
    <row r="519" spans="2:10" ht="18" customHeight="1" x14ac:dyDescent="0.25">
      <c r="B519" s="219" t="s">
        <v>162</v>
      </c>
      <c r="C519" s="220"/>
      <c r="D519" s="221"/>
      <c r="E519" s="222"/>
      <c r="F519" s="222"/>
      <c r="G519" s="222"/>
      <c r="H519" s="222"/>
      <c r="I519" s="222"/>
      <c r="J519" s="223"/>
    </row>
    <row r="520" spans="2:10" ht="18" customHeight="1" x14ac:dyDescent="0.25">
      <c r="B520" s="214"/>
      <c r="C520" s="215"/>
      <c r="D520" s="6" t="s">
        <v>163</v>
      </c>
      <c r="E520" s="11" t="s">
        <v>164</v>
      </c>
      <c r="F520" s="11" t="s">
        <v>164</v>
      </c>
      <c r="G520" s="11" t="s">
        <v>164</v>
      </c>
      <c r="H520" s="11" t="s">
        <v>164</v>
      </c>
      <c r="I520" s="11" t="s">
        <v>164</v>
      </c>
      <c r="J520" s="224"/>
    </row>
    <row r="521" spans="2:10" ht="18" customHeight="1" x14ac:dyDescent="0.25">
      <c r="B521" s="214"/>
      <c r="C521" s="215"/>
      <c r="D521" s="6" t="s">
        <v>165</v>
      </c>
      <c r="E521" s="11">
        <f t="shared" ref="E521:I522" si="212">E469</f>
        <v>78</v>
      </c>
      <c r="F521" s="11">
        <f t="shared" si="212"/>
        <v>78</v>
      </c>
      <c r="G521" s="11">
        <f t="shared" si="212"/>
        <v>78</v>
      </c>
      <c r="H521" s="11">
        <f t="shared" si="212"/>
        <v>78</v>
      </c>
      <c r="I521" s="11">
        <f t="shared" si="212"/>
        <v>78</v>
      </c>
      <c r="J521" s="224"/>
    </row>
    <row r="522" spans="2:10" s="272" customFormat="1" ht="18" customHeight="1" x14ac:dyDescent="0.25">
      <c r="B522" s="267"/>
      <c r="C522" s="268"/>
      <c r="D522" s="269" t="s">
        <v>166</v>
      </c>
      <c r="E522" s="283">
        <f t="shared" si="212"/>
        <v>0</v>
      </c>
      <c r="F522" s="283">
        <f t="shared" si="212"/>
        <v>0</v>
      </c>
      <c r="G522" s="283">
        <f t="shared" si="212"/>
        <v>0</v>
      </c>
      <c r="H522" s="283">
        <f t="shared" si="212"/>
        <v>0</v>
      </c>
      <c r="I522" s="283">
        <f t="shared" si="212"/>
        <v>0</v>
      </c>
      <c r="J522" s="270"/>
    </row>
    <row r="523" spans="2:10" ht="18" customHeight="1" x14ac:dyDescent="0.25">
      <c r="B523" s="214"/>
      <c r="C523" s="215"/>
      <c r="D523" s="6" t="s">
        <v>167</v>
      </c>
      <c r="E523" s="14">
        <f t="shared" ref="E523:I523" si="213">E471+12</f>
        <v>86</v>
      </c>
      <c r="F523" s="216">
        <f t="shared" si="213"/>
        <v>86</v>
      </c>
      <c r="G523" s="216">
        <f t="shared" si="213"/>
        <v>86</v>
      </c>
      <c r="H523" s="216">
        <f t="shared" si="213"/>
        <v>86</v>
      </c>
      <c r="I523" s="216">
        <f t="shared" si="213"/>
        <v>86</v>
      </c>
      <c r="J523" s="224"/>
    </row>
    <row r="524" spans="2:10" ht="18" customHeight="1" x14ac:dyDescent="0.25">
      <c r="B524" s="219" t="s">
        <v>168</v>
      </c>
      <c r="C524" s="220"/>
      <c r="D524" s="221"/>
      <c r="E524" s="222"/>
      <c r="F524" s="222"/>
      <c r="G524" s="222"/>
      <c r="H524" s="222"/>
      <c r="I524" s="222"/>
      <c r="J524" s="223"/>
    </row>
    <row r="525" spans="2:10" ht="18" customHeight="1" x14ac:dyDescent="0.25">
      <c r="B525" s="214"/>
      <c r="C525" s="215"/>
      <c r="D525" s="6" t="s">
        <v>14</v>
      </c>
      <c r="E525" s="216" t="s">
        <v>16</v>
      </c>
      <c r="F525" s="216" t="s">
        <v>16</v>
      </c>
      <c r="G525" s="216" t="s">
        <v>16</v>
      </c>
      <c r="H525" s="216" t="s">
        <v>16</v>
      </c>
      <c r="I525" s="216" t="s">
        <v>16</v>
      </c>
      <c r="J525" s="218"/>
    </row>
    <row r="526" spans="2:10" ht="18" customHeight="1" x14ac:dyDescent="0.25">
      <c r="B526" s="214"/>
      <c r="C526" s="215"/>
      <c r="D526" s="6" t="s">
        <v>17</v>
      </c>
      <c r="E526" s="14">
        <f t="shared" ref="E526:I526" si="214">E474+12</f>
        <v>88</v>
      </c>
      <c r="F526" s="216">
        <f t="shared" si="214"/>
        <v>88</v>
      </c>
      <c r="G526" s="216">
        <f t="shared" si="214"/>
        <v>88</v>
      </c>
      <c r="H526" s="216">
        <f t="shared" si="214"/>
        <v>88</v>
      </c>
      <c r="I526" s="216">
        <f t="shared" si="214"/>
        <v>88</v>
      </c>
      <c r="J526" s="218"/>
    </row>
    <row r="527" spans="2:10" ht="18" customHeight="1" x14ac:dyDescent="0.25">
      <c r="B527" s="214"/>
      <c r="C527" s="215"/>
      <c r="D527" s="6" t="s">
        <v>169</v>
      </c>
      <c r="E527" s="266">
        <f t="shared" ref="E527:I527" si="215">E475</f>
        <v>0</v>
      </c>
      <c r="F527" s="266">
        <f t="shared" si="215"/>
        <v>2</v>
      </c>
      <c r="G527" s="266">
        <f t="shared" si="215"/>
        <v>0</v>
      </c>
      <c r="H527" s="266">
        <f t="shared" si="215"/>
        <v>0</v>
      </c>
      <c r="I527" s="266">
        <f t="shared" si="215"/>
        <v>0</v>
      </c>
      <c r="J527" s="218"/>
    </row>
    <row r="528" spans="2:10" ht="18" customHeight="1" x14ac:dyDescent="0.25">
      <c r="B528" s="219" t="s">
        <v>170</v>
      </c>
      <c r="C528" s="220"/>
      <c r="D528" s="221"/>
      <c r="E528" s="222"/>
      <c r="F528" s="222"/>
      <c r="G528" s="222"/>
      <c r="H528" s="222"/>
      <c r="I528" s="222"/>
      <c r="J528" s="223"/>
    </row>
    <row r="529" spans="2:10" ht="18" customHeight="1" x14ac:dyDescent="0.25">
      <c r="B529" s="214"/>
      <c r="C529" s="215"/>
      <c r="D529" s="6" t="s">
        <v>171</v>
      </c>
      <c r="E529" s="14">
        <f t="shared" ref="E529:I529" si="216">E477+12</f>
        <v>86</v>
      </c>
      <c r="F529" s="14">
        <f t="shared" si="216"/>
        <v>86</v>
      </c>
      <c r="G529" s="14">
        <f t="shared" si="216"/>
        <v>86</v>
      </c>
      <c r="H529" s="14">
        <f t="shared" si="216"/>
        <v>86</v>
      </c>
      <c r="I529" s="14">
        <f t="shared" si="216"/>
        <v>86</v>
      </c>
      <c r="J529" s="224"/>
    </row>
    <row r="530" spans="2:10" ht="18" customHeight="1" x14ac:dyDescent="0.25">
      <c r="B530" s="273"/>
      <c r="C530" s="274"/>
      <c r="D530" s="6" t="s">
        <v>172</v>
      </c>
      <c r="E530" s="14">
        <f t="shared" ref="E530:I530" si="217">E478</f>
        <v>500</v>
      </c>
      <c r="F530" s="14">
        <f t="shared" si="217"/>
        <v>200</v>
      </c>
      <c r="G530" s="14">
        <f t="shared" si="217"/>
        <v>200</v>
      </c>
      <c r="H530" s="14">
        <f t="shared" si="217"/>
        <v>200</v>
      </c>
      <c r="I530" s="14">
        <f t="shared" si="217"/>
        <v>200</v>
      </c>
      <c r="J530" s="224"/>
    </row>
    <row r="531" spans="2:10" ht="18" customHeight="1" x14ac:dyDescent="0.25">
      <c r="B531" s="275"/>
      <c r="C531" s="276"/>
      <c r="D531" s="277" t="s">
        <v>173</v>
      </c>
      <c r="E531" s="278">
        <f t="shared" ref="E531:I531" si="218">E479+12</f>
        <v>87</v>
      </c>
      <c r="F531" s="278">
        <f t="shared" si="218"/>
        <v>87</v>
      </c>
      <c r="G531" s="278">
        <f t="shared" si="218"/>
        <v>87</v>
      </c>
      <c r="H531" s="278">
        <f t="shared" si="218"/>
        <v>87</v>
      </c>
      <c r="I531" s="278">
        <f t="shared" si="218"/>
        <v>87</v>
      </c>
      <c r="J531" s="279"/>
    </row>
    <row r="532" spans="2:10" ht="18" customHeight="1" x14ac:dyDescent="0.25">
      <c r="B532" s="273"/>
      <c r="C532" s="274"/>
      <c r="D532" s="6" t="s">
        <v>172</v>
      </c>
      <c r="E532" s="14">
        <f t="shared" ref="E532:I532" si="219">E480</f>
        <v>500</v>
      </c>
      <c r="F532" s="14">
        <f t="shared" si="219"/>
        <v>200</v>
      </c>
      <c r="G532" s="14">
        <f t="shared" si="219"/>
        <v>200</v>
      </c>
      <c r="H532" s="14">
        <f t="shared" si="219"/>
        <v>200</v>
      </c>
      <c r="I532" s="14">
        <f t="shared" si="219"/>
        <v>200</v>
      </c>
      <c r="J532" s="224"/>
    </row>
    <row r="533" spans="2:10" ht="18" customHeight="1" x14ac:dyDescent="0.25">
      <c r="B533" s="275"/>
      <c r="C533" s="276"/>
      <c r="D533" s="277" t="s">
        <v>174</v>
      </c>
      <c r="E533" s="278">
        <f t="shared" ref="E533:I533" si="220">E481+12</f>
        <v>88</v>
      </c>
      <c r="F533" s="278">
        <f t="shared" si="220"/>
        <v>88</v>
      </c>
      <c r="G533" s="278">
        <f t="shared" si="220"/>
        <v>88</v>
      </c>
      <c r="H533" s="278">
        <f t="shared" si="220"/>
        <v>88</v>
      </c>
      <c r="I533" s="278">
        <f t="shared" si="220"/>
        <v>88</v>
      </c>
      <c r="J533" s="279"/>
    </row>
    <row r="534" spans="2:10" ht="18" customHeight="1" x14ac:dyDescent="0.25">
      <c r="B534" s="273"/>
      <c r="C534" s="274"/>
      <c r="D534" s="6" t="s">
        <v>172</v>
      </c>
      <c r="E534" s="14">
        <f t="shared" ref="E534:I534" si="221">E482</f>
        <v>500</v>
      </c>
      <c r="F534" s="14">
        <f t="shared" si="221"/>
        <v>200</v>
      </c>
      <c r="G534" s="14">
        <f t="shared" si="221"/>
        <v>200</v>
      </c>
      <c r="H534" s="14">
        <f t="shared" si="221"/>
        <v>200</v>
      </c>
      <c r="I534" s="14">
        <f t="shared" si="221"/>
        <v>200</v>
      </c>
      <c r="J534" s="224"/>
    </row>
    <row r="535" spans="2:10" ht="18" customHeight="1" x14ac:dyDescent="0.25">
      <c r="B535" s="275"/>
      <c r="C535" s="276"/>
      <c r="D535" s="277" t="s">
        <v>175</v>
      </c>
      <c r="E535" s="278">
        <f t="shared" ref="E535:I535" si="222">E483+12</f>
        <v>89</v>
      </c>
      <c r="F535" s="278">
        <f t="shared" si="222"/>
        <v>89</v>
      </c>
      <c r="G535" s="278">
        <f t="shared" si="222"/>
        <v>89</v>
      </c>
      <c r="H535" s="278">
        <f t="shared" si="222"/>
        <v>89</v>
      </c>
      <c r="I535" s="278">
        <f t="shared" si="222"/>
        <v>89</v>
      </c>
      <c r="J535" s="279"/>
    </row>
    <row r="536" spans="2:10" ht="18" customHeight="1" x14ac:dyDescent="0.25">
      <c r="B536" s="273"/>
      <c r="C536" s="274"/>
      <c r="D536" s="6" t="s">
        <v>172</v>
      </c>
      <c r="E536" s="14">
        <f t="shared" ref="E536:I536" si="223">E484</f>
        <v>500</v>
      </c>
      <c r="F536" s="14">
        <f t="shared" si="223"/>
        <v>200</v>
      </c>
      <c r="G536" s="14">
        <f t="shared" si="223"/>
        <v>200</v>
      </c>
      <c r="H536" s="14">
        <f t="shared" si="223"/>
        <v>200</v>
      </c>
      <c r="I536" s="14">
        <f t="shared" si="223"/>
        <v>200</v>
      </c>
      <c r="J536" s="224"/>
    </row>
    <row r="537" spans="2:10" ht="18" customHeight="1" x14ac:dyDescent="0.25">
      <c r="B537" s="275"/>
      <c r="C537" s="276"/>
      <c r="D537" s="277" t="s">
        <v>176</v>
      </c>
      <c r="E537" s="278">
        <f t="shared" ref="E537:I537" si="224">E485+12</f>
        <v>84</v>
      </c>
      <c r="F537" s="278">
        <f t="shared" si="224"/>
        <v>84</v>
      </c>
      <c r="G537" s="278">
        <f t="shared" si="224"/>
        <v>84</v>
      </c>
      <c r="H537" s="278">
        <f t="shared" si="224"/>
        <v>84</v>
      </c>
      <c r="I537" s="278">
        <f t="shared" si="224"/>
        <v>84</v>
      </c>
      <c r="J537" s="279"/>
    </row>
    <row r="538" spans="2:10" ht="18" customHeight="1" thickBot="1" x14ac:dyDescent="0.3">
      <c r="B538" s="280"/>
      <c r="C538" s="281"/>
      <c r="D538" s="25" t="s">
        <v>172</v>
      </c>
      <c r="E538" s="17">
        <f t="shared" ref="E538:I538" si="225">E486</f>
        <v>0</v>
      </c>
      <c r="F538" s="17">
        <f t="shared" si="225"/>
        <v>0</v>
      </c>
      <c r="G538" s="17">
        <f t="shared" si="225"/>
        <v>0</v>
      </c>
      <c r="H538" s="17">
        <f t="shared" si="225"/>
        <v>0</v>
      </c>
      <c r="I538" s="17">
        <f t="shared" si="225"/>
        <v>0</v>
      </c>
      <c r="J538" s="282"/>
    </row>
    <row r="539" spans="2:10" ht="18" customHeight="1" x14ac:dyDescent="0.25">
      <c r="B539" s="261" t="s">
        <v>156</v>
      </c>
      <c r="C539" s="230">
        <f>C513+1</f>
        <v>16</v>
      </c>
      <c r="D539" s="231"/>
      <c r="E539" s="232">
        <f>E513+1</f>
        <v>2013</v>
      </c>
      <c r="F539" s="232"/>
      <c r="G539" s="232"/>
      <c r="H539" s="232"/>
      <c r="I539" s="232"/>
      <c r="J539" s="233"/>
    </row>
    <row r="540" spans="2:10" ht="18" customHeight="1" x14ac:dyDescent="0.25">
      <c r="B540" s="219" t="s">
        <v>157</v>
      </c>
      <c r="C540" s="220"/>
      <c r="D540" s="221"/>
      <c r="E540" s="263"/>
      <c r="F540" s="263"/>
      <c r="G540" s="263"/>
      <c r="H540" s="263"/>
      <c r="I540" s="263"/>
      <c r="J540" s="223"/>
    </row>
    <row r="541" spans="2:10" ht="18" customHeight="1" x14ac:dyDescent="0.25">
      <c r="B541" s="214"/>
      <c r="C541" s="215"/>
      <c r="D541" s="6" t="s">
        <v>158</v>
      </c>
      <c r="E541" s="23" t="s">
        <v>109</v>
      </c>
      <c r="F541" s="23" t="s">
        <v>109</v>
      </c>
      <c r="G541" s="23" t="s">
        <v>109</v>
      </c>
      <c r="H541" s="23" t="s">
        <v>109</v>
      </c>
      <c r="I541" s="23" t="s">
        <v>109</v>
      </c>
      <c r="J541" s="24"/>
    </row>
    <row r="542" spans="2:10" ht="18" customHeight="1" x14ac:dyDescent="0.25">
      <c r="B542" s="214"/>
      <c r="C542" s="215"/>
      <c r="D542" s="6" t="s">
        <v>159</v>
      </c>
      <c r="E542" s="23">
        <f t="shared" ref="E542:I543" si="226">E490+12</f>
        <v>91</v>
      </c>
      <c r="F542" s="23">
        <f t="shared" si="226"/>
        <v>91</v>
      </c>
      <c r="G542" s="23">
        <f t="shared" si="226"/>
        <v>91</v>
      </c>
      <c r="H542" s="23">
        <f t="shared" si="226"/>
        <v>91</v>
      </c>
      <c r="I542" s="23">
        <f t="shared" si="226"/>
        <v>91</v>
      </c>
      <c r="J542" s="24"/>
    </row>
    <row r="543" spans="2:10" ht="18" customHeight="1" x14ac:dyDescent="0.25">
      <c r="B543" s="214"/>
      <c r="C543" s="215"/>
      <c r="D543" s="6" t="s">
        <v>160</v>
      </c>
      <c r="E543" s="23">
        <f t="shared" si="226"/>
        <v>94</v>
      </c>
      <c r="F543" s="23">
        <f t="shared" si="226"/>
        <v>94</v>
      </c>
      <c r="G543" s="23">
        <f t="shared" si="226"/>
        <v>94</v>
      </c>
      <c r="H543" s="23">
        <f t="shared" si="226"/>
        <v>94</v>
      </c>
      <c r="I543" s="23">
        <f t="shared" si="226"/>
        <v>94</v>
      </c>
      <c r="J543" s="24"/>
    </row>
    <row r="544" spans="2:10" ht="18" customHeight="1" x14ac:dyDescent="0.25">
      <c r="B544" s="214"/>
      <c r="C544" s="215"/>
      <c r="D544" s="6" t="s">
        <v>161</v>
      </c>
      <c r="E544" s="266">
        <f t="shared" ref="E544:I544" si="227">E492</f>
        <v>5.38</v>
      </c>
      <c r="F544" s="266">
        <f t="shared" si="227"/>
        <v>5.38</v>
      </c>
      <c r="G544" s="266">
        <f t="shared" si="227"/>
        <v>5.38</v>
      </c>
      <c r="H544" s="266">
        <f t="shared" si="227"/>
        <v>5.38</v>
      </c>
      <c r="I544" s="266">
        <f t="shared" si="227"/>
        <v>5.38</v>
      </c>
      <c r="J544" s="224"/>
    </row>
    <row r="545" spans="2:10" ht="18" customHeight="1" x14ac:dyDescent="0.25">
      <c r="B545" s="219" t="s">
        <v>162</v>
      </c>
      <c r="C545" s="220"/>
      <c r="D545" s="221"/>
      <c r="E545" s="222"/>
      <c r="F545" s="222"/>
      <c r="G545" s="222"/>
      <c r="H545" s="222"/>
      <c r="I545" s="222"/>
      <c r="J545" s="223"/>
    </row>
    <row r="546" spans="2:10" ht="18" customHeight="1" x14ac:dyDescent="0.25">
      <c r="B546" s="214"/>
      <c r="C546" s="215"/>
      <c r="D546" s="6" t="s">
        <v>163</v>
      </c>
      <c r="E546" s="11" t="s">
        <v>164</v>
      </c>
      <c r="F546" s="11" t="s">
        <v>164</v>
      </c>
      <c r="G546" s="11" t="s">
        <v>164</v>
      </c>
      <c r="H546" s="11" t="s">
        <v>164</v>
      </c>
      <c r="I546" s="11" t="s">
        <v>164</v>
      </c>
      <c r="J546" s="224"/>
    </row>
    <row r="547" spans="2:10" ht="18" customHeight="1" x14ac:dyDescent="0.25">
      <c r="B547" s="214"/>
      <c r="C547" s="215"/>
      <c r="D547" s="6" t="s">
        <v>165</v>
      </c>
      <c r="E547" s="11">
        <f t="shared" ref="E547:I548" si="228">E495</f>
        <v>155</v>
      </c>
      <c r="F547" s="11">
        <f t="shared" si="228"/>
        <v>155</v>
      </c>
      <c r="G547" s="11">
        <f t="shared" si="228"/>
        <v>155</v>
      </c>
      <c r="H547" s="11">
        <f t="shared" si="228"/>
        <v>155</v>
      </c>
      <c r="I547" s="11">
        <f t="shared" si="228"/>
        <v>155</v>
      </c>
      <c r="J547" s="224"/>
    </row>
    <row r="548" spans="2:10" s="272" customFormat="1" ht="18" customHeight="1" x14ac:dyDescent="0.25">
      <c r="B548" s="267"/>
      <c r="C548" s="268"/>
      <c r="D548" s="269" t="s">
        <v>166</v>
      </c>
      <c r="E548" s="283">
        <f t="shared" si="228"/>
        <v>0</v>
      </c>
      <c r="F548" s="283">
        <f t="shared" si="228"/>
        <v>0</v>
      </c>
      <c r="G548" s="283">
        <f t="shared" si="228"/>
        <v>0</v>
      </c>
      <c r="H548" s="283">
        <f t="shared" si="228"/>
        <v>0</v>
      </c>
      <c r="I548" s="283">
        <f t="shared" si="228"/>
        <v>0</v>
      </c>
      <c r="J548" s="270"/>
    </row>
    <row r="549" spans="2:10" ht="18" customHeight="1" x14ac:dyDescent="0.25">
      <c r="B549" s="214"/>
      <c r="C549" s="215"/>
      <c r="D549" s="6" t="s">
        <v>167</v>
      </c>
      <c r="E549" s="14">
        <f t="shared" ref="E549:I549" si="229">E497+12</f>
        <v>91</v>
      </c>
      <c r="F549" s="216">
        <f t="shared" si="229"/>
        <v>91</v>
      </c>
      <c r="G549" s="216">
        <f t="shared" si="229"/>
        <v>91</v>
      </c>
      <c r="H549" s="216">
        <f t="shared" si="229"/>
        <v>91</v>
      </c>
      <c r="I549" s="216">
        <f t="shared" si="229"/>
        <v>91</v>
      </c>
      <c r="J549" s="224"/>
    </row>
    <row r="550" spans="2:10" ht="18" customHeight="1" x14ac:dyDescent="0.25">
      <c r="B550" s="219" t="s">
        <v>168</v>
      </c>
      <c r="C550" s="220"/>
      <c r="D550" s="221"/>
      <c r="E550" s="222"/>
      <c r="F550" s="222"/>
      <c r="G550" s="222"/>
      <c r="H550" s="222"/>
      <c r="I550" s="222"/>
      <c r="J550" s="223"/>
    </row>
    <row r="551" spans="2:10" ht="18" customHeight="1" x14ac:dyDescent="0.25">
      <c r="B551" s="214"/>
      <c r="C551" s="215"/>
      <c r="D551" s="6" t="s">
        <v>14</v>
      </c>
      <c r="E551" s="216" t="s">
        <v>16</v>
      </c>
      <c r="F551" s="216" t="s">
        <v>16</v>
      </c>
      <c r="G551" s="216" t="s">
        <v>16</v>
      </c>
      <c r="H551" s="216" t="s">
        <v>16</v>
      </c>
      <c r="I551" s="216" t="s">
        <v>16</v>
      </c>
      <c r="J551" s="218"/>
    </row>
    <row r="552" spans="2:10" ht="18" customHeight="1" x14ac:dyDescent="0.25">
      <c r="B552" s="214"/>
      <c r="C552" s="215"/>
      <c r="D552" s="6" t="s">
        <v>17</v>
      </c>
      <c r="E552" s="14">
        <f t="shared" ref="E552:I552" si="230">E500+12</f>
        <v>90</v>
      </c>
      <c r="F552" s="216">
        <f t="shared" si="230"/>
        <v>90</v>
      </c>
      <c r="G552" s="216">
        <f t="shared" si="230"/>
        <v>90</v>
      </c>
      <c r="H552" s="216">
        <f t="shared" si="230"/>
        <v>90</v>
      </c>
      <c r="I552" s="216">
        <f t="shared" si="230"/>
        <v>90</v>
      </c>
      <c r="J552" s="218"/>
    </row>
    <row r="553" spans="2:10" ht="18" customHeight="1" x14ac:dyDescent="0.25">
      <c r="B553" s="214"/>
      <c r="C553" s="215"/>
      <c r="D553" s="6" t="s">
        <v>169</v>
      </c>
      <c r="E553" s="266">
        <f t="shared" ref="E553:I553" si="231">E501</f>
        <v>0</v>
      </c>
      <c r="F553" s="266">
        <f t="shared" si="231"/>
        <v>2</v>
      </c>
      <c r="G553" s="266">
        <f t="shared" si="231"/>
        <v>0</v>
      </c>
      <c r="H553" s="266">
        <f t="shared" si="231"/>
        <v>0</v>
      </c>
      <c r="I553" s="266">
        <f t="shared" si="231"/>
        <v>0</v>
      </c>
      <c r="J553" s="218"/>
    </row>
    <row r="554" spans="2:10" ht="18" customHeight="1" x14ac:dyDescent="0.25">
      <c r="B554" s="219" t="s">
        <v>170</v>
      </c>
      <c r="C554" s="220"/>
      <c r="D554" s="221"/>
      <c r="E554" s="222"/>
      <c r="F554" s="222"/>
      <c r="G554" s="222"/>
      <c r="H554" s="222"/>
      <c r="I554" s="222"/>
      <c r="J554" s="223"/>
    </row>
    <row r="555" spans="2:10" ht="18" customHeight="1" x14ac:dyDescent="0.25">
      <c r="B555" s="214"/>
      <c r="C555" s="215"/>
      <c r="D555" s="6" t="s">
        <v>171</v>
      </c>
      <c r="E555" s="14">
        <f t="shared" ref="E555:I555" si="232">E503+12</f>
        <v>91</v>
      </c>
      <c r="F555" s="14">
        <f t="shared" si="232"/>
        <v>91</v>
      </c>
      <c r="G555" s="14">
        <f t="shared" si="232"/>
        <v>91</v>
      </c>
      <c r="H555" s="14">
        <f t="shared" si="232"/>
        <v>91</v>
      </c>
      <c r="I555" s="14">
        <f t="shared" si="232"/>
        <v>91</v>
      </c>
      <c r="J555" s="224"/>
    </row>
    <row r="556" spans="2:10" ht="18" customHeight="1" x14ac:dyDescent="0.25">
      <c r="B556" s="273"/>
      <c r="C556" s="274"/>
      <c r="D556" s="6" t="s">
        <v>172</v>
      </c>
      <c r="E556" s="14">
        <f t="shared" ref="E556:I556" si="233">E504</f>
        <v>500</v>
      </c>
      <c r="F556" s="14">
        <f t="shared" si="233"/>
        <v>200</v>
      </c>
      <c r="G556" s="14">
        <f t="shared" si="233"/>
        <v>200</v>
      </c>
      <c r="H556" s="14">
        <f t="shared" si="233"/>
        <v>200</v>
      </c>
      <c r="I556" s="14">
        <f t="shared" si="233"/>
        <v>200</v>
      </c>
      <c r="J556" s="224"/>
    </row>
    <row r="557" spans="2:10" ht="18" customHeight="1" x14ac:dyDescent="0.25">
      <c r="B557" s="275"/>
      <c r="C557" s="276"/>
      <c r="D557" s="277" t="s">
        <v>173</v>
      </c>
      <c r="E557" s="278">
        <f t="shared" ref="E557:I557" si="234">E505+12</f>
        <v>92</v>
      </c>
      <c r="F557" s="278">
        <f t="shared" si="234"/>
        <v>92</v>
      </c>
      <c r="G557" s="278">
        <f t="shared" si="234"/>
        <v>92</v>
      </c>
      <c r="H557" s="278">
        <f t="shared" si="234"/>
        <v>92</v>
      </c>
      <c r="I557" s="278">
        <f t="shared" si="234"/>
        <v>92</v>
      </c>
      <c r="J557" s="279"/>
    </row>
    <row r="558" spans="2:10" ht="18" customHeight="1" x14ac:dyDescent="0.25">
      <c r="B558" s="273"/>
      <c r="C558" s="274"/>
      <c r="D558" s="6" t="s">
        <v>172</v>
      </c>
      <c r="E558" s="14">
        <f t="shared" ref="E558:I558" si="235">E506</f>
        <v>500</v>
      </c>
      <c r="F558" s="14">
        <f t="shared" si="235"/>
        <v>200</v>
      </c>
      <c r="G558" s="14">
        <f t="shared" si="235"/>
        <v>200</v>
      </c>
      <c r="H558" s="14">
        <f t="shared" si="235"/>
        <v>200</v>
      </c>
      <c r="I558" s="14">
        <f t="shared" si="235"/>
        <v>200</v>
      </c>
      <c r="J558" s="224"/>
    </row>
    <row r="559" spans="2:10" ht="18" customHeight="1" x14ac:dyDescent="0.25">
      <c r="B559" s="275"/>
      <c r="C559" s="276"/>
      <c r="D559" s="277" t="s">
        <v>174</v>
      </c>
      <c r="E559" s="278">
        <f t="shared" ref="E559:I559" si="236">E507+12</f>
        <v>93</v>
      </c>
      <c r="F559" s="278">
        <f t="shared" si="236"/>
        <v>93</v>
      </c>
      <c r="G559" s="278">
        <f t="shared" si="236"/>
        <v>93</v>
      </c>
      <c r="H559" s="278">
        <f t="shared" si="236"/>
        <v>93</v>
      </c>
      <c r="I559" s="278">
        <f t="shared" si="236"/>
        <v>93</v>
      </c>
      <c r="J559" s="279"/>
    </row>
    <row r="560" spans="2:10" ht="18" customHeight="1" x14ac:dyDescent="0.25">
      <c r="B560" s="273"/>
      <c r="C560" s="274"/>
      <c r="D560" s="6" t="s">
        <v>172</v>
      </c>
      <c r="E560" s="14">
        <f t="shared" ref="E560:I560" si="237">E508</f>
        <v>500</v>
      </c>
      <c r="F560" s="14">
        <f t="shared" si="237"/>
        <v>200</v>
      </c>
      <c r="G560" s="14">
        <f t="shared" si="237"/>
        <v>200</v>
      </c>
      <c r="H560" s="14">
        <f t="shared" si="237"/>
        <v>200</v>
      </c>
      <c r="I560" s="14">
        <f t="shared" si="237"/>
        <v>200</v>
      </c>
      <c r="J560" s="224"/>
    </row>
    <row r="561" spans="2:10" ht="18" customHeight="1" x14ac:dyDescent="0.25">
      <c r="B561" s="275"/>
      <c r="C561" s="276"/>
      <c r="D561" s="277" t="s">
        <v>175</v>
      </c>
      <c r="E561" s="278">
        <f t="shared" ref="E561:I561" si="238">E509+12</f>
        <v>94</v>
      </c>
      <c r="F561" s="278">
        <f t="shared" si="238"/>
        <v>94</v>
      </c>
      <c r="G561" s="278">
        <f t="shared" si="238"/>
        <v>94</v>
      </c>
      <c r="H561" s="278">
        <f t="shared" si="238"/>
        <v>94</v>
      </c>
      <c r="I561" s="278">
        <f t="shared" si="238"/>
        <v>94</v>
      </c>
      <c r="J561" s="279"/>
    </row>
    <row r="562" spans="2:10" ht="18" customHeight="1" x14ac:dyDescent="0.25">
      <c r="B562" s="273"/>
      <c r="C562" s="274"/>
      <c r="D562" s="6" t="s">
        <v>172</v>
      </c>
      <c r="E562" s="14">
        <f t="shared" ref="E562:I562" si="239">E510</f>
        <v>500</v>
      </c>
      <c r="F562" s="14">
        <f t="shared" si="239"/>
        <v>200</v>
      </c>
      <c r="G562" s="14">
        <f t="shared" si="239"/>
        <v>200</v>
      </c>
      <c r="H562" s="14">
        <f t="shared" si="239"/>
        <v>200</v>
      </c>
      <c r="I562" s="14">
        <f t="shared" si="239"/>
        <v>200</v>
      </c>
      <c r="J562" s="224"/>
    </row>
    <row r="563" spans="2:10" ht="18" customHeight="1" x14ac:dyDescent="0.25">
      <c r="B563" s="275"/>
      <c r="C563" s="276"/>
      <c r="D563" s="277" t="s">
        <v>176</v>
      </c>
      <c r="E563" s="278">
        <f t="shared" ref="E563:I563" si="240">E511+12</f>
        <v>95</v>
      </c>
      <c r="F563" s="278">
        <f t="shared" si="240"/>
        <v>95</v>
      </c>
      <c r="G563" s="278">
        <f t="shared" si="240"/>
        <v>95</v>
      </c>
      <c r="H563" s="278">
        <f t="shared" si="240"/>
        <v>95</v>
      </c>
      <c r="I563" s="278">
        <f t="shared" si="240"/>
        <v>95</v>
      </c>
      <c r="J563" s="279"/>
    </row>
    <row r="564" spans="2:10" ht="18" customHeight="1" thickBot="1" x14ac:dyDescent="0.3">
      <c r="B564" s="280"/>
      <c r="C564" s="281"/>
      <c r="D564" s="25" t="s">
        <v>172</v>
      </c>
      <c r="E564" s="17">
        <f t="shared" ref="E564:I564" si="241">E512</f>
        <v>0</v>
      </c>
      <c r="F564" s="17">
        <f t="shared" si="241"/>
        <v>0</v>
      </c>
      <c r="G564" s="17">
        <f t="shared" si="241"/>
        <v>0</v>
      </c>
      <c r="H564" s="17">
        <f t="shared" si="241"/>
        <v>0</v>
      </c>
      <c r="I564" s="17">
        <f t="shared" si="241"/>
        <v>0</v>
      </c>
      <c r="J564" s="282"/>
    </row>
    <row r="565" spans="2:10" ht="18" customHeight="1" x14ac:dyDescent="0.25">
      <c r="B565" s="261" t="s">
        <v>156</v>
      </c>
      <c r="C565" s="230">
        <f>C539+1</f>
        <v>17</v>
      </c>
      <c r="D565" s="231"/>
      <c r="E565" s="232">
        <f>E539</f>
        <v>2013</v>
      </c>
      <c r="F565" s="232"/>
      <c r="G565" s="232"/>
      <c r="H565" s="232"/>
      <c r="I565" s="232"/>
      <c r="J565" s="233"/>
    </row>
    <row r="566" spans="2:10" ht="18" customHeight="1" x14ac:dyDescent="0.25">
      <c r="B566" s="219" t="s">
        <v>157</v>
      </c>
      <c r="C566" s="220"/>
      <c r="D566" s="221"/>
      <c r="E566" s="263"/>
      <c r="F566" s="263"/>
      <c r="G566" s="263"/>
      <c r="H566" s="263"/>
      <c r="I566" s="263"/>
      <c r="J566" s="223"/>
    </row>
    <row r="567" spans="2:10" ht="18" customHeight="1" x14ac:dyDescent="0.25">
      <c r="B567" s="214"/>
      <c r="C567" s="215"/>
      <c r="D567" s="6" t="s">
        <v>158</v>
      </c>
      <c r="E567" s="23" t="s">
        <v>107</v>
      </c>
      <c r="F567" s="23" t="s">
        <v>107</v>
      </c>
      <c r="G567" s="23" t="s">
        <v>107</v>
      </c>
      <c r="H567" s="23" t="s">
        <v>107</v>
      </c>
      <c r="I567" s="23" t="s">
        <v>107</v>
      </c>
      <c r="J567" s="24"/>
    </row>
    <row r="568" spans="2:10" ht="18" customHeight="1" x14ac:dyDescent="0.25">
      <c r="B568" s="214"/>
      <c r="C568" s="215"/>
      <c r="D568" s="6" t="s">
        <v>159</v>
      </c>
      <c r="E568" s="23">
        <f t="shared" ref="E568:I569" si="242">E516+12</f>
        <v>98</v>
      </c>
      <c r="F568" s="23">
        <f t="shared" si="242"/>
        <v>98</v>
      </c>
      <c r="G568" s="23">
        <f t="shared" si="242"/>
        <v>98</v>
      </c>
      <c r="H568" s="23">
        <f t="shared" si="242"/>
        <v>98</v>
      </c>
      <c r="I568" s="23">
        <f t="shared" si="242"/>
        <v>98</v>
      </c>
      <c r="J568" s="24"/>
    </row>
    <row r="569" spans="2:10" ht="18" customHeight="1" x14ac:dyDescent="0.25">
      <c r="B569" s="214"/>
      <c r="C569" s="215"/>
      <c r="D569" s="6" t="s">
        <v>160</v>
      </c>
      <c r="E569" s="23">
        <f t="shared" si="242"/>
        <v>101</v>
      </c>
      <c r="F569" s="23">
        <f t="shared" si="242"/>
        <v>101</v>
      </c>
      <c r="G569" s="23">
        <f t="shared" si="242"/>
        <v>101</v>
      </c>
      <c r="H569" s="23">
        <f t="shared" si="242"/>
        <v>101</v>
      </c>
      <c r="I569" s="23">
        <f t="shared" si="242"/>
        <v>101</v>
      </c>
      <c r="J569" s="24"/>
    </row>
    <row r="570" spans="2:10" ht="18" customHeight="1" x14ac:dyDescent="0.25">
      <c r="B570" s="214"/>
      <c r="C570" s="215"/>
      <c r="D570" s="6" t="s">
        <v>161</v>
      </c>
      <c r="E570" s="266">
        <f t="shared" ref="E570:I570" si="243">E518</f>
        <v>4.18</v>
      </c>
      <c r="F570" s="266">
        <f t="shared" si="243"/>
        <v>4.18</v>
      </c>
      <c r="G570" s="266">
        <f t="shared" si="243"/>
        <v>4.18</v>
      </c>
      <c r="H570" s="266">
        <f t="shared" si="243"/>
        <v>4.18</v>
      </c>
      <c r="I570" s="266">
        <f t="shared" si="243"/>
        <v>4.18</v>
      </c>
      <c r="J570" s="224"/>
    </row>
    <row r="571" spans="2:10" ht="18" customHeight="1" x14ac:dyDescent="0.25">
      <c r="B571" s="219" t="s">
        <v>162</v>
      </c>
      <c r="C571" s="220"/>
      <c r="D571" s="221"/>
      <c r="E571" s="222"/>
      <c r="F571" s="222"/>
      <c r="G571" s="222"/>
      <c r="H571" s="222"/>
      <c r="I571" s="222"/>
      <c r="J571" s="223"/>
    </row>
    <row r="572" spans="2:10" ht="18" customHeight="1" x14ac:dyDescent="0.25">
      <c r="B572" s="214"/>
      <c r="C572" s="215"/>
      <c r="D572" s="6" t="s">
        <v>163</v>
      </c>
      <c r="E572" s="11" t="s">
        <v>164</v>
      </c>
      <c r="F572" s="11" t="s">
        <v>164</v>
      </c>
      <c r="G572" s="11" t="s">
        <v>164</v>
      </c>
      <c r="H572" s="11" t="s">
        <v>164</v>
      </c>
      <c r="I572" s="11" t="s">
        <v>164</v>
      </c>
      <c r="J572" s="224"/>
    </row>
    <row r="573" spans="2:10" ht="18" customHeight="1" x14ac:dyDescent="0.25">
      <c r="B573" s="214"/>
      <c r="C573" s="215"/>
      <c r="D573" s="6" t="s">
        <v>165</v>
      </c>
      <c r="E573" s="11">
        <f t="shared" ref="E573:I574" si="244">E521</f>
        <v>78</v>
      </c>
      <c r="F573" s="11">
        <f t="shared" si="244"/>
        <v>78</v>
      </c>
      <c r="G573" s="11">
        <f t="shared" si="244"/>
        <v>78</v>
      </c>
      <c r="H573" s="11">
        <f t="shared" si="244"/>
        <v>78</v>
      </c>
      <c r="I573" s="11">
        <f t="shared" si="244"/>
        <v>78</v>
      </c>
      <c r="J573" s="224"/>
    </row>
    <row r="574" spans="2:10" s="272" customFormat="1" ht="18" customHeight="1" x14ac:dyDescent="0.25">
      <c r="B574" s="267"/>
      <c r="C574" s="268"/>
      <c r="D574" s="269" t="s">
        <v>166</v>
      </c>
      <c r="E574" s="283">
        <f t="shared" si="244"/>
        <v>0</v>
      </c>
      <c r="F574" s="283">
        <f t="shared" si="244"/>
        <v>0</v>
      </c>
      <c r="G574" s="283">
        <f t="shared" si="244"/>
        <v>0</v>
      </c>
      <c r="H574" s="283">
        <f t="shared" si="244"/>
        <v>0</v>
      </c>
      <c r="I574" s="283">
        <f t="shared" si="244"/>
        <v>0</v>
      </c>
      <c r="J574" s="270"/>
    </row>
    <row r="575" spans="2:10" ht="18" customHeight="1" x14ac:dyDescent="0.25">
      <c r="B575" s="214"/>
      <c r="C575" s="215"/>
      <c r="D575" s="6" t="s">
        <v>167</v>
      </c>
      <c r="E575" s="14">
        <f t="shared" ref="E575:I575" si="245">E523+12</f>
        <v>98</v>
      </c>
      <c r="F575" s="216">
        <f t="shared" si="245"/>
        <v>98</v>
      </c>
      <c r="G575" s="216">
        <f t="shared" si="245"/>
        <v>98</v>
      </c>
      <c r="H575" s="216">
        <f t="shared" si="245"/>
        <v>98</v>
      </c>
      <c r="I575" s="216">
        <f t="shared" si="245"/>
        <v>98</v>
      </c>
      <c r="J575" s="224"/>
    </row>
    <row r="576" spans="2:10" ht="18" customHeight="1" x14ac:dyDescent="0.25">
      <c r="B576" s="219" t="s">
        <v>168</v>
      </c>
      <c r="C576" s="220"/>
      <c r="D576" s="221"/>
      <c r="E576" s="222"/>
      <c r="F576" s="222"/>
      <c r="G576" s="222"/>
      <c r="H576" s="222"/>
      <c r="I576" s="222"/>
      <c r="J576" s="223"/>
    </row>
    <row r="577" spans="2:10" ht="18" customHeight="1" x14ac:dyDescent="0.25">
      <c r="B577" s="214"/>
      <c r="C577" s="215"/>
      <c r="D577" s="6" t="s">
        <v>14</v>
      </c>
      <c r="E577" s="216" t="s">
        <v>16</v>
      </c>
      <c r="F577" s="216" t="s">
        <v>16</v>
      </c>
      <c r="G577" s="216" t="s">
        <v>16</v>
      </c>
      <c r="H577" s="216" t="s">
        <v>16</v>
      </c>
      <c r="I577" s="216" t="s">
        <v>16</v>
      </c>
      <c r="J577" s="218"/>
    </row>
    <row r="578" spans="2:10" ht="18" customHeight="1" x14ac:dyDescent="0.25">
      <c r="B578" s="214"/>
      <c r="C578" s="215"/>
      <c r="D578" s="6" t="s">
        <v>17</v>
      </c>
      <c r="E578" s="14">
        <f t="shared" ref="E578:I578" si="246">E526+12</f>
        <v>100</v>
      </c>
      <c r="F578" s="216">
        <f t="shared" si="246"/>
        <v>100</v>
      </c>
      <c r="G578" s="216">
        <f t="shared" si="246"/>
        <v>100</v>
      </c>
      <c r="H578" s="216">
        <f t="shared" si="246"/>
        <v>100</v>
      </c>
      <c r="I578" s="216">
        <f t="shared" si="246"/>
        <v>100</v>
      </c>
      <c r="J578" s="218"/>
    </row>
    <row r="579" spans="2:10" ht="18" customHeight="1" x14ac:dyDescent="0.25">
      <c r="B579" s="214"/>
      <c r="C579" s="215"/>
      <c r="D579" s="6" t="s">
        <v>169</v>
      </c>
      <c r="E579" s="266">
        <f t="shared" ref="E579:I579" si="247">E527</f>
        <v>0</v>
      </c>
      <c r="F579" s="266">
        <f t="shared" si="247"/>
        <v>2</v>
      </c>
      <c r="G579" s="266">
        <f t="shared" si="247"/>
        <v>0</v>
      </c>
      <c r="H579" s="266">
        <f t="shared" si="247"/>
        <v>0</v>
      </c>
      <c r="I579" s="266">
        <f t="shared" si="247"/>
        <v>0</v>
      </c>
      <c r="J579" s="218"/>
    </row>
    <row r="580" spans="2:10" ht="18" customHeight="1" x14ac:dyDescent="0.25">
      <c r="B580" s="219" t="s">
        <v>170</v>
      </c>
      <c r="C580" s="220"/>
      <c r="D580" s="221"/>
      <c r="E580" s="222"/>
      <c r="F580" s="222"/>
      <c r="G580" s="222"/>
      <c r="H580" s="222"/>
      <c r="I580" s="222"/>
      <c r="J580" s="223"/>
    </row>
    <row r="581" spans="2:10" ht="18" customHeight="1" x14ac:dyDescent="0.25">
      <c r="B581" s="214"/>
      <c r="C581" s="215"/>
      <c r="D581" s="6" t="s">
        <v>171</v>
      </c>
      <c r="E581" s="14">
        <f t="shared" ref="E581:I581" si="248">E529+12</f>
        <v>98</v>
      </c>
      <c r="F581" s="14">
        <f t="shared" si="248"/>
        <v>98</v>
      </c>
      <c r="G581" s="14">
        <f t="shared" si="248"/>
        <v>98</v>
      </c>
      <c r="H581" s="14">
        <f t="shared" si="248"/>
        <v>98</v>
      </c>
      <c r="I581" s="14">
        <f t="shared" si="248"/>
        <v>98</v>
      </c>
      <c r="J581" s="224"/>
    </row>
    <row r="582" spans="2:10" ht="18" customHeight="1" x14ac:dyDescent="0.25">
      <c r="B582" s="273"/>
      <c r="C582" s="274"/>
      <c r="D582" s="6" t="s">
        <v>172</v>
      </c>
      <c r="E582" s="14">
        <f t="shared" ref="E582:I582" si="249">E530</f>
        <v>500</v>
      </c>
      <c r="F582" s="14">
        <f t="shared" si="249"/>
        <v>200</v>
      </c>
      <c r="G582" s="14">
        <f t="shared" si="249"/>
        <v>200</v>
      </c>
      <c r="H582" s="14">
        <f t="shared" si="249"/>
        <v>200</v>
      </c>
      <c r="I582" s="14">
        <f t="shared" si="249"/>
        <v>200</v>
      </c>
      <c r="J582" s="224"/>
    </row>
    <row r="583" spans="2:10" ht="18" customHeight="1" x14ac:dyDescent="0.25">
      <c r="B583" s="275"/>
      <c r="C583" s="276"/>
      <c r="D583" s="277" t="s">
        <v>173</v>
      </c>
      <c r="E583" s="278">
        <f t="shared" ref="E583:I583" si="250">E531+12</f>
        <v>99</v>
      </c>
      <c r="F583" s="278">
        <f t="shared" si="250"/>
        <v>99</v>
      </c>
      <c r="G583" s="278">
        <f t="shared" si="250"/>
        <v>99</v>
      </c>
      <c r="H583" s="278">
        <f t="shared" si="250"/>
        <v>99</v>
      </c>
      <c r="I583" s="278">
        <f t="shared" si="250"/>
        <v>99</v>
      </c>
      <c r="J583" s="279"/>
    </row>
    <row r="584" spans="2:10" ht="18" customHeight="1" x14ac:dyDescent="0.25">
      <c r="B584" s="273"/>
      <c r="C584" s="274"/>
      <c r="D584" s="6" t="s">
        <v>172</v>
      </c>
      <c r="E584" s="14">
        <f t="shared" ref="E584:I584" si="251">E532</f>
        <v>500</v>
      </c>
      <c r="F584" s="14">
        <f t="shared" si="251"/>
        <v>200</v>
      </c>
      <c r="G584" s="14">
        <f t="shared" si="251"/>
        <v>200</v>
      </c>
      <c r="H584" s="14">
        <f t="shared" si="251"/>
        <v>200</v>
      </c>
      <c r="I584" s="14">
        <f t="shared" si="251"/>
        <v>200</v>
      </c>
      <c r="J584" s="224"/>
    </row>
    <row r="585" spans="2:10" ht="18" customHeight="1" x14ac:dyDescent="0.25">
      <c r="B585" s="275"/>
      <c r="C585" s="276"/>
      <c r="D585" s="277" t="s">
        <v>174</v>
      </c>
      <c r="E585" s="278">
        <f t="shared" ref="E585:I585" si="252">E533+12</f>
        <v>100</v>
      </c>
      <c r="F585" s="278">
        <f t="shared" si="252"/>
        <v>100</v>
      </c>
      <c r="G585" s="278">
        <f t="shared" si="252"/>
        <v>100</v>
      </c>
      <c r="H585" s="278">
        <f t="shared" si="252"/>
        <v>100</v>
      </c>
      <c r="I585" s="278">
        <f t="shared" si="252"/>
        <v>100</v>
      </c>
      <c r="J585" s="279"/>
    </row>
    <row r="586" spans="2:10" ht="18" customHeight="1" x14ac:dyDescent="0.25">
      <c r="B586" s="273"/>
      <c r="C586" s="274"/>
      <c r="D586" s="6" t="s">
        <v>172</v>
      </c>
      <c r="E586" s="14">
        <f t="shared" ref="E586:I586" si="253">E534</f>
        <v>500</v>
      </c>
      <c r="F586" s="14">
        <f t="shared" si="253"/>
        <v>200</v>
      </c>
      <c r="G586" s="14">
        <f t="shared" si="253"/>
        <v>200</v>
      </c>
      <c r="H586" s="14">
        <f t="shared" si="253"/>
        <v>200</v>
      </c>
      <c r="I586" s="14">
        <f t="shared" si="253"/>
        <v>200</v>
      </c>
      <c r="J586" s="224"/>
    </row>
    <row r="587" spans="2:10" ht="18" customHeight="1" x14ac:dyDescent="0.25">
      <c r="B587" s="275"/>
      <c r="C587" s="276"/>
      <c r="D587" s="277" t="s">
        <v>175</v>
      </c>
      <c r="E587" s="278">
        <f t="shared" ref="E587:I587" si="254">E535+12</f>
        <v>101</v>
      </c>
      <c r="F587" s="278">
        <f t="shared" si="254"/>
        <v>101</v>
      </c>
      <c r="G587" s="278">
        <f t="shared" si="254"/>
        <v>101</v>
      </c>
      <c r="H587" s="278">
        <f t="shared" si="254"/>
        <v>101</v>
      </c>
      <c r="I587" s="278">
        <f t="shared" si="254"/>
        <v>101</v>
      </c>
      <c r="J587" s="279"/>
    </row>
    <row r="588" spans="2:10" ht="18" customHeight="1" x14ac:dyDescent="0.25">
      <c r="B588" s="273"/>
      <c r="C588" s="274"/>
      <c r="D588" s="6" t="s">
        <v>172</v>
      </c>
      <c r="E588" s="14">
        <f t="shared" ref="E588:I588" si="255">E536</f>
        <v>500</v>
      </c>
      <c r="F588" s="14">
        <f t="shared" si="255"/>
        <v>200</v>
      </c>
      <c r="G588" s="14">
        <f t="shared" si="255"/>
        <v>200</v>
      </c>
      <c r="H588" s="14">
        <f t="shared" si="255"/>
        <v>200</v>
      </c>
      <c r="I588" s="14">
        <f t="shared" si="255"/>
        <v>200</v>
      </c>
      <c r="J588" s="224"/>
    </row>
    <row r="589" spans="2:10" ht="18" customHeight="1" x14ac:dyDescent="0.25">
      <c r="B589" s="275"/>
      <c r="C589" s="276"/>
      <c r="D589" s="277" t="s">
        <v>176</v>
      </c>
      <c r="E589" s="278">
        <f t="shared" ref="E589:I589" si="256">E537+12</f>
        <v>96</v>
      </c>
      <c r="F589" s="278">
        <f t="shared" si="256"/>
        <v>96</v>
      </c>
      <c r="G589" s="278">
        <f t="shared" si="256"/>
        <v>96</v>
      </c>
      <c r="H589" s="278">
        <f t="shared" si="256"/>
        <v>96</v>
      </c>
      <c r="I589" s="278">
        <f t="shared" si="256"/>
        <v>96</v>
      </c>
      <c r="J589" s="279"/>
    </row>
    <row r="590" spans="2:10" ht="18" customHeight="1" thickBot="1" x14ac:dyDescent="0.3">
      <c r="B590" s="280"/>
      <c r="C590" s="281"/>
      <c r="D590" s="25" t="s">
        <v>172</v>
      </c>
      <c r="E590" s="17">
        <f t="shared" ref="E590:I590" si="257">E538</f>
        <v>0</v>
      </c>
      <c r="F590" s="17">
        <f t="shared" si="257"/>
        <v>0</v>
      </c>
      <c r="G590" s="17">
        <f t="shared" si="257"/>
        <v>0</v>
      </c>
      <c r="H590" s="17">
        <f t="shared" si="257"/>
        <v>0</v>
      </c>
      <c r="I590" s="17">
        <f t="shared" si="257"/>
        <v>0</v>
      </c>
      <c r="J590" s="282"/>
    </row>
    <row r="591" spans="2:10" ht="18" customHeight="1" x14ac:dyDescent="0.25">
      <c r="B591" s="261" t="s">
        <v>156</v>
      </c>
      <c r="C591" s="230">
        <f>C565+1</f>
        <v>18</v>
      </c>
      <c r="D591" s="231"/>
      <c r="E591" s="232">
        <f>E565+1</f>
        <v>2014</v>
      </c>
      <c r="F591" s="232"/>
      <c r="G591" s="232"/>
      <c r="H591" s="232"/>
      <c r="I591" s="232"/>
      <c r="J591" s="233"/>
    </row>
    <row r="592" spans="2:10" ht="18" customHeight="1" x14ac:dyDescent="0.25">
      <c r="B592" s="219" t="s">
        <v>157</v>
      </c>
      <c r="C592" s="220"/>
      <c r="D592" s="221"/>
      <c r="E592" s="263"/>
      <c r="F592" s="263"/>
      <c r="G592" s="263"/>
      <c r="H592" s="263"/>
      <c r="I592" s="263"/>
      <c r="J592" s="223"/>
    </row>
    <row r="593" spans="2:10" ht="18" customHeight="1" x14ac:dyDescent="0.25">
      <c r="B593" s="214"/>
      <c r="C593" s="215"/>
      <c r="D593" s="6" t="s">
        <v>158</v>
      </c>
      <c r="E593" s="23" t="s">
        <v>109</v>
      </c>
      <c r="F593" s="23" t="s">
        <v>109</v>
      </c>
      <c r="G593" s="23" t="s">
        <v>109</v>
      </c>
      <c r="H593" s="23" t="s">
        <v>109</v>
      </c>
      <c r="I593" s="23" t="s">
        <v>109</v>
      </c>
      <c r="J593" s="24"/>
    </row>
    <row r="594" spans="2:10" ht="18" customHeight="1" x14ac:dyDescent="0.25">
      <c r="B594" s="214"/>
      <c r="C594" s="215"/>
      <c r="D594" s="6" t="s">
        <v>159</v>
      </c>
      <c r="E594" s="23">
        <f t="shared" ref="E594:I595" si="258">E542+12</f>
        <v>103</v>
      </c>
      <c r="F594" s="23">
        <f t="shared" si="258"/>
        <v>103</v>
      </c>
      <c r="G594" s="23">
        <f t="shared" si="258"/>
        <v>103</v>
      </c>
      <c r="H594" s="23">
        <f t="shared" si="258"/>
        <v>103</v>
      </c>
      <c r="I594" s="23">
        <f t="shared" si="258"/>
        <v>103</v>
      </c>
      <c r="J594" s="24"/>
    </row>
    <row r="595" spans="2:10" ht="18" customHeight="1" x14ac:dyDescent="0.25">
      <c r="B595" s="214"/>
      <c r="C595" s="215"/>
      <c r="D595" s="6" t="s">
        <v>160</v>
      </c>
      <c r="E595" s="23">
        <f t="shared" si="258"/>
        <v>106</v>
      </c>
      <c r="F595" s="23">
        <f t="shared" si="258"/>
        <v>106</v>
      </c>
      <c r="G595" s="23">
        <f t="shared" si="258"/>
        <v>106</v>
      </c>
      <c r="H595" s="23">
        <f t="shared" si="258"/>
        <v>106</v>
      </c>
      <c r="I595" s="23">
        <f t="shared" si="258"/>
        <v>106</v>
      </c>
      <c r="J595" s="24"/>
    </row>
    <row r="596" spans="2:10" ht="18" customHeight="1" x14ac:dyDescent="0.25">
      <c r="B596" s="214"/>
      <c r="C596" s="215"/>
      <c r="D596" s="6" t="s">
        <v>161</v>
      </c>
      <c r="E596" s="266">
        <f t="shared" ref="E596:I596" si="259">E544</f>
        <v>5.38</v>
      </c>
      <c r="F596" s="266">
        <f t="shared" si="259"/>
        <v>5.38</v>
      </c>
      <c r="G596" s="266">
        <f t="shared" si="259"/>
        <v>5.38</v>
      </c>
      <c r="H596" s="266">
        <f t="shared" si="259"/>
        <v>5.38</v>
      </c>
      <c r="I596" s="266">
        <f t="shared" si="259"/>
        <v>5.38</v>
      </c>
      <c r="J596" s="224"/>
    </row>
    <row r="597" spans="2:10" ht="18" customHeight="1" x14ac:dyDescent="0.25">
      <c r="B597" s="219" t="s">
        <v>162</v>
      </c>
      <c r="C597" s="220"/>
      <c r="D597" s="221"/>
      <c r="E597" s="222"/>
      <c r="F597" s="222"/>
      <c r="G597" s="222"/>
      <c r="H597" s="222"/>
      <c r="I597" s="222"/>
      <c r="J597" s="223"/>
    </row>
    <row r="598" spans="2:10" ht="18" customHeight="1" x14ac:dyDescent="0.25">
      <c r="B598" s="214"/>
      <c r="C598" s="215"/>
      <c r="D598" s="6" t="s">
        <v>163</v>
      </c>
      <c r="E598" s="11" t="s">
        <v>164</v>
      </c>
      <c r="F598" s="11" t="s">
        <v>164</v>
      </c>
      <c r="G598" s="11" t="s">
        <v>164</v>
      </c>
      <c r="H598" s="11" t="s">
        <v>164</v>
      </c>
      <c r="I598" s="11" t="s">
        <v>164</v>
      </c>
      <c r="J598" s="224"/>
    </row>
    <row r="599" spans="2:10" ht="18" customHeight="1" x14ac:dyDescent="0.25">
      <c r="B599" s="214"/>
      <c r="C599" s="215"/>
      <c r="D599" s="6" t="s">
        <v>165</v>
      </c>
      <c r="E599" s="11">
        <f t="shared" ref="E599:I600" si="260">E547</f>
        <v>155</v>
      </c>
      <c r="F599" s="11">
        <f t="shared" si="260"/>
        <v>155</v>
      </c>
      <c r="G599" s="11">
        <f t="shared" si="260"/>
        <v>155</v>
      </c>
      <c r="H599" s="11">
        <f t="shared" si="260"/>
        <v>155</v>
      </c>
      <c r="I599" s="11">
        <f t="shared" si="260"/>
        <v>155</v>
      </c>
      <c r="J599" s="224"/>
    </row>
    <row r="600" spans="2:10" s="272" customFormat="1" ht="18" customHeight="1" x14ac:dyDescent="0.25">
      <c r="B600" s="267"/>
      <c r="C600" s="268"/>
      <c r="D600" s="269" t="s">
        <v>166</v>
      </c>
      <c r="E600" s="283">
        <f t="shared" si="260"/>
        <v>0</v>
      </c>
      <c r="F600" s="283">
        <f t="shared" si="260"/>
        <v>0</v>
      </c>
      <c r="G600" s="283">
        <f t="shared" si="260"/>
        <v>0</v>
      </c>
      <c r="H600" s="283">
        <f t="shared" si="260"/>
        <v>0</v>
      </c>
      <c r="I600" s="283">
        <f t="shared" si="260"/>
        <v>0</v>
      </c>
      <c r="J600" s="270"/>
    </row>
    <row r="601" spans="2:10" ht="18" customHeight="1" x14ac:dyDescent="0.25">
      <c r="B601" s="214"/>
      <c r="C601" s="215"/>
      <c r="D601" s="6" t="s">
        <v>167</v>
      </c>
      <c r="E601" s="14">
        <f t="shared" ref="E601:I601" si="261">E549+12</f>
        <v>103</v>
      </c>
      <c r="F601" s="216">
        <f t="shared" si="261"/>
        <v>103</v>
      </c>
      <c r="G601" s="216">
        <f t="shared" si="261"/>
        <v>103</v>
      </c>
      <c r="H601" s="216">
        <f t="shared" si="261"/>
        <v>103</v>
      </c>
      <c r="I601" s="216">
        <f t="shared" si="261"/>
        <v>103</v>
      </c>
      <c r="J601" s="224"/>
    </row>
    <row r="602" spans="2:10" ht="18" customHeight="1" x14ac:dyDescent="0.25">
      <c r="B602" s="219" t="s">
        <v>168</v>
      </c>
      <c r="C602" s="220"/>
      <c r="D602" s="221"/>
      <c r="E602" s="222"/>
      <c r="F602" s="222"/>
      <c r="G602" s="222"/>
      <c r="H602" s="222"/>
      <c r="I602" s="222"/>
      <c r="J602" s="223"/>
    </row>
    <row r="603" spans="2:10" ht="18" customHeight="1" x14ac:dyDescent="0.25">
      <c r="B603" s="214"/>
      <c r="C603" s="215"/>
      <c r="D603" s="6" t="s">
        <v>14</v>
      </c>
      <c r="E603" s="216" t="s">
        <v>16</v>
      </c>
      <c r="F603" s="216" t="s">
        <v>16</v>
      </c>
      <c r="G603" s="216" t="s">
        <v>16</v>
      </c>
      <c r="H603" s="216" t="s">
        <v>16</v>
      </c>
      <c r="I603" s="216" t="s">
        <v>16</v>
      </c>
      <c r="J603" s="218"/>
    </row>
    <row r="604" spans="2:10" ht="18" customHeight="1" x14ac:dyDescent="0.25">
      <c r="B604" s="214"/>
      <c r="C604" s="215"/>
      <c r="D604" s="6" t="s">
        <v>17</v>
      </c>
      <c r="E604" s="14">
        <f t="shared" ref="E604:I604" si="262">E552+12</f>
        <v>102</v>
      </c>
      <c r="F604" s="216">
        <f t="shared" si="262"/>
        <v>102</v>
      </c>
      <c r="G604" s="216">
        <f t="shared" si="262"/>
        <v>102</v>
      </c>
      <c r="H604" s="216">
        <f t="shared" si="262"/>
        <v>102</v>
      </c>
      <c r="I604" s="216">
        <f t="shared" si="262"/>
        <v>102</v>
      </c>
      <c r="J604" s="218"/>
    </row>
    <row r="605" spans="2:10" ht="18" customHeight="1" x14ac:dyDescent="0.25">
      <c r="B605" s="214"/>
      <c r="C605" s="215"/>
      <c r="D605" s="6" t="s">
        <v>169</v>
      </c>
      <c r="E605" s="266">
        <f t="shared" ref="E605:I605" si="263">E553</f>
        <v>0</v>
      </c>
      <c r="F605" s="266">
        <f t="shared" si="263"/>
        <v>2</v>
      </c>
      <c r="G605" s="266">
        <f t="shared" si="263"/>
        <v>0</v>
      </c>
      <c r="H605" s="266">
        <f t="shared" si="263"/>
        <v>0</v>
      </c>
      <c r="I605" s="266">
        <f t="shared" si="263"/>
        <v>0</v>
      </c>
      <c r="J605" s="218"/>
    </row>
    <row r="606" spans="2:10" ht="18" customHeight="1" x14ac:dyDescent="0.25">
      <c r="B606" s="219" t="s">
        <v>170</v>
      </c>
      <c r="C606" s="220"/>
      <c r="D606" s="221"/>
      <c r="E606" s="222"/>
      <c r="F606" s="222"/>
      <c r="G606" s="222"/>
      <c r="H606" s="222"/>
      <c r="I606" s="222"/>
      <c r="J606" s="223"/>
    </row>
    <row r="607" spans="2:10" ht="18" customHeight="1" x14ac:dyDescent="0.25">
      <c r="B607" s="214"/>
      <c r="C607" s="215"/>
      <c r="D607" s="6" t="s">
        <v>171</v>
      </c>
      <c r="E607" s="14">
        <f t="shared" ref="E607:I607" si="264">E555+12</f>
        <v>103</v>
      </c>
      <c r="F607" s="14">
        <f t="shared" si="264"/>
        <v>103</v>
      </c>
      <c r="G607" s="14">
        <f t="shared" si="264"/>
        <v>103</v>
      </c>
      <c r="H607" s="14">
        <f t="shared" si="264"/>
        <v>103</v>
      </c>
      <c r="I607" s="14">
        <f t="shared" si="264"/>
        <v>103</v>
      </c>
      <c r="J607" s="224"/>
    </row>
    <row r="608" spans="2:10" ht="18" customHeight="1" x14ac:dyDescent="0.25">
      <c r="B608" s="273"/>
      <c r="C608" s="274"/>
      <c r="D608" s="6" t="s">
        <v>172</v>
      </c>
      <c r="E608" s="14">
        <f t="shared" ref="E608:I608" si="265">E556</f>
        <v>500</v>
      </c>
      <c r="F608" s="14">
        <f t="shared" si="265"/>
        <v>200</v>
      </c>
      <c r="G608" s="14">
        <f t="shared" si="265"/>
        <v>200</v>
      </c>
      <c r="H608" s="14">
        <f t="shared" si="265"/>
        <v>200</v>
      </c>
      <c r="I608" s="14">
        <f t="shared" si="265"/>
        <v>200</v>
      </c>
      <c r="J608" s="224"/>
    </row>
    <row r="609" spans="2:10" ht="18" customHeight="1" x14ac:dyDescent="0.25">
      <c r="B609" s="275"/>
      <c r="C609" s="276"/>
      <c r="D609" s="277" t="s">
        <v>173</v>
      </c>
      <c r="E609" s="278">
        <f t="shared" ref="E609:I609" si="266">E557+12</f>
        <v>104</v>
      </c>
      <c r="F609" s="278">
        <f t="shared" si="266"/>
        <v>104</v>
      </c>
      <c r="G609" s="278">
        <f t="shared" si="266"/>
        <v>104</v>
      </c>
      <c r="H609" s="278">
        <f t="shared" si="266"/>
        <v>104</v>
      </c>
      <c r="I609" s="278">
        <f t="shared" si="266"/>
        <v>104</v>
      </c>
      <c r="J609" s="279"/>
    </row>
    <row r="610" spans="2:10" ht="18" customHeight="1" x14ac:dyDescent="0.25">
      <c r="B610" s="273"/>
      <c r="C610" s="274"/>
      <c r="D610" s="6" t="s">
        <v>172</v>
      </c>
      <c r="E610" s="14">
        <f t="shared" ref="E610:I610" si="267">E558</f>
        <v>500</v>
      </c>
      <c r="F610" s="14">
        <f t="shared" si="267"/>
        <v>200</v>
      </c>
      <c r="G610" s="14">
        <f t="shared" si="267"/>
        <v>200</v>
      </c>
      <c r="H610" s="14">
        <f t="shared" si="267"/>
        <v>200</v>
      </c>
      <c r="I610" s="14">
        <f t="shared" si="267"/>
        <v>200</v>
      </c>
      <c r="J610" s="224"/>
    </row>
    <row r="611" spans="2:10" ht="18" customHeight="1" x14ac:dyDescent="0.25">
      <c r="B611" s="275"/>
      <c r="C611" s="276"/>
      <c r="D611" s="277" t="s">
        <v>174</v>
      </c>
      <c r="E611" s="278">
        <f t="shared" ref="E611:I611" si="268">E559+12</f>
        <v>105</v>
      </c>
      <c r="F611" s="278">
        <f t="shared" si="268"/>
        <v>105</v>
      </c>
      <c r="G611" s="278">
        <f t="shared" si="268"/>
        <v>105</v>
      </c>
      <c r="H611" s="278">
        <f t="shared" si="268"/>
        <v>105</v>
      </c>
      <c r="I611" s="278">
        <f t="shared" si="268"/>
        <v>105</v>
      </c>
      <c r="J611" s="279"/>
    </row>
    <row r="612" spans="2:10" ht="18" customHeight="1" x14ac:dyDescent="0.25">
      <c r="B612" s="273"/>
      <c r="C612" s="274"/>
      <c r="D612" s="6" t="s">
        <v>172</v>
      </c>
      <c r="E612" s="14">
        <f t="shared" ref="E612:I612" si="269">E560</f>
        <v>500</v>
      </c>
      <c r="F612" s="14">
        <f t="shared" si="269"/>
        <v>200</v>
      </c>
      <c r="G612" s="14">
        <f t="shared" si="269"/>
        <v>200</v>
      </c>
      <c r="H612" s="14">
        <f t="shared" si="269"/>
        <v>200</v>
      </c>
      <c r="I612" s="14">
        <f t="shared" si="269"/>
        <v>200</v>
      </c>
      <c r="J612" s="224"/>
    </row>
    <row r="613" spans="2:10" ht="18" customHeight="1" x14ac:dyDescent="0.25">
      <c r="B613" s="275"/>
      <c r="C613" s="276"/>
      <c r="D613" s="277" t="s">
        <v>175</v>
      </c>
      <c r="E613" s="278">
        <f t="shared" ref="E613:I613" si="270">E561+12</f>
        <v>106</v>
      </c>
      <c r="F613" s="278">
        <f t="shared" si="270"/>
        <v>106</v>
      </c>
      <c r="G613" s="278">
        <f t="shared" si="270"/>
        <v>106</v>
      </c>
      <c r="H613" s="278">
        <f t="shared" si="270"/>
        <v>106</v>
      </c>
      <c r="I613" s="278">
        <f t="shared" si="270"/>
        <v>106</v>
      </c>
      <c r="J613" s="279"/>
    </row>
    <row r="614" spans="2:10" ht="18" customHeight="1" x14ac:dyDescent="0.25">
      <c r="B614" s="273"/>
      <c r="C614" s="274"/>
      <c r="D614" s="6" t="s">
        <v>172</v>
      </c>
      <c r="E614" s="14">
        <f t="shared" ref="E614:I614" si="271">E562</f>
        <v>500</v>
      </c>
      <c r="F614" s="14">
        <f t="shared" si="271"/>
        <v>200</v>
      </c>
      <c r="G614" s="14">
        <f t="shared" si="271"/>
        <v>200</v>
      </c>
      <c r="H614" s="14">
        <f t="shared" si="271"/>
        <v>200</v>
      </c>
      <c r="I614" s="14">
        <f t="shared" si="271"/>
        <v>200</v>
      </c>
      <c r="J614" s="224"/>
    </row>
    <row r="615" spans="2:10" ht="18" customHeight="1" x14ac:dyDescent="0.25">
      <c r="B615" s="275"/>
      <c r="C615" s="276"/>
      <c r="D615" s="277" t="s">
        <v>176</v>
      </c>
      <c r="E615" s="278">
        <f t="shared" ref="E615:I615" si="272">E563+12</f>
        <v>107</v>
      </c>
      <c r="F615" s="278">
        <f t="shared" si="272"/>
        <v>107</v>
      </c>
      <c r="G615" s="278">
        <f t="shared" si="272"/>
        <v>107</v>
      </c>
      <c r="H615" s="278">
        <f t="shared" si="272"/>
        <v>107</v>
      </c>
      <c r="I615" s="278">
        <f t="shared" si="272"/>
        <v>107</v>
      </c>
      <c r="J615" s="279"/>
    </row>
    <row r="616" spans="2:10" ht="18" customHeight="1" thickBot="1" x14ac:dyDescent="0.3">
      <c r="B616" s="280"/>
      <c r="C616" s="281"/>
      <c r="D616" s="25" t="s">
        <v>172</v>
      </c>
      <c r="E616" s="17">
        <f t="shared" ref="E616:I616" si="273">E564</f>
        <v>0</v>
      </c>
      <c r="F616" s="17">
        <f t="shared" si="273"/>
        <v>0</v>
      </c>
      <c r="G616" s="17">
        <f t="shared" si="273"/>
        <v>0</v>
      </c>
      <c r="H616" s="17">
        <f t="shared" si="273"/>
        <v>0</v>
      </c>
      <c r="I616" s="17">
        <f t="shared" si="273"/>
        <v>0</v>
      </c>
      <c r="J616" s="282"/>
    </row>
    <row r="617" spans="2:10" ht="18" customHeight="1" x14ac:dyDescent="0.25">
      <c r="B617" s="261" t="s">
        <v>156</v>
      </c>
      <c r="C617" s="230">
        <f>C591+1</f>
        <v>19</v>
      </c>
      <c r="D617" s="231"/>
      <c r="E617" s="232">
        <f>E591</f>
        <v>2014</v>
      </c>
      <c r="F617" s="232"/>
      <c r="G617" s="232"/>
      <c r="H617" s="232"/>
      <c r="I617" s="232"/>
      <c r="J617" s="233"/>
    </row>
    <row r="618" spans="2:10" ht="18" customHeight="1" x14ac:dyDescent="0.25">
      <c r="B618" s="219" t="s">
        <v>157</v>
      </c>
      <c r="C618" s="220"/>
      <c r="D618" s="221"/>
      <c r="E618" s="263"/>
      <c r="F618" s="263"/>
      <c r="G618" s="263"/>
      <c r="H618" s="263"/>
      <c r="I618" s="263"/>
      <c r="J618" s="223"/>
    </row>
    <row r="619" spans="2:10" ht="18" customHeight="1" x14ac:dyDescent="0.25">
      <c r="B619" s="214"/>
      <c r="C619" s="215"/>
      <c r="D619" s="6" t="s">
        <v>158</v>
      </c>
      <c r="E619" s="23" t="s">
        <v>107</v>
      </c>
      <c r="F619" s="23" t="s">
        <v>107</v>
      </c>
      <c r="G619" s="23" t="s">
        <v>107</v>
      </c>
      <c r="H619" s="23" t="s">
        <v>107</v>
      </c>
      <c r="I619" s="23" t="s">
        <v>107</v>
      </c>
      <c r="J619" s="24"/>
    </row>
    <row r="620" spans="2:10" ht="18" customHeight="1" x14ac:dyDescent="0.25">
      <c r="B620" s="214"/>
      <c r="C620" s="215"/>
      <c r="D620" s="6" t="s">
        <v>159</v>
      </c>
      <c r="E620" s="23">
        <f t="shared" ref="E620:I621" si="274">E568+12</f>
        <v>110</v>
      </c>
      <c r="F620" s="23">
        <f t="shared" si="274"/>
        <v>110</v>
      </c>
      <c r="G620" s="23">
        <f t="shared" si="274"/>
        <v>110</v>
      </c>
      <c r="H620" s="23">
        <f t="shared" si="274"/>
        <v>110</v>
      </c>
      <c r="I620" s="23">
        <f t="shared" si="274"/>
        <v>110</v>
      </c>
      <c r="J620" s="24"/>
    </row>
    <row r="621" spans="2:10" ht="18" customHeight="1" x14ac:dyDescent="0.25">
      <c r="B621" s="214"/>
      <c r="C621" s="215"/>
      <c r="D621" s="6" t="s">
        <v>160</v>
      </c>
      <c r="E621" s="23">
        <f t="shared" si="274"/>
        <v>113</v>
      </c>
      <c r="F621" s="23">
        <f t="shared" si="274"/>
        <v>113</v>
      </c>
      <c r="G621" s="23">
        <f t="shared" si="274"/>
        <v>113</v>
      </c>
      <c r="H621" s="23">
        <f t="shared" si="274"/>
        <v>113</v>
      </c>
      <c r="I621" s="23">
        <f t="shared" si="274"/>
        <v>113</v>
      </c>
      <c r="J621" s="24"/>
    </row>
    <row r="622" spans="2:10" ht="18" customHeight="1" x14ac:dyDescent="0.25">
      <c r="B622" s="214"/>
      <c r="C622" s="215"/>
      <c r="D622" s="6" t="s">
        <v>161</v>
      </c>
      <c r="E622" s="266">
        <f t="shared" ref="E622:I622" si="275">E570</f>
        <v>4.18</v>
      </c>
      <c r="F622" s="266">
        <f t="shared" si="275"/>
        <v>4.18</v>
      </c>
      <c r="G622" s="266">
        <f t="shared" si="275"/>
        <v>4.18</v>
      </c>
      <c r="H622" s="266">
        <f t="shared" si="275"/>
        <v>4.18</v>
      </c>
      <c r="I622" s="266">
        <f t="shared" si="275"/>
        <v>4.18</v>
      </c>
      <c r="J622" s="224"/>
    </row>
    <row r="623" spans="2:10" ht="18" customHeight="1" x14ac:dyDescent="0.25">
      <c r="B623" s="219" t="s">
        <v>162</v>
      </c>
      <c r="C623" s="220"/>
      <c r="D623" s="221"/>
      <c r="E623" s="222"/>
      <c r="F623" s="222"/>
      <c r="G623" s="222"/>
      <c r="H623" s="222"/>
      <c r="I623" s="222"/>
      <c r="J623" s="223"/>
    </row>
    <row r="624" spans="2:10" ht="18" customHeight="1" x14ac:dyDescent="0.25">
      <c r="B624" s="214"/>
      <c r="C624" s="215"/>
      <c r="D624" s="6" t="s">
        <v>163</v>
      </c>
      <c r="E624" s="11" t="s">
        <v>164</v>
      </c>
      <c r="F624" s="11" t="s">
        <v>164</v>
      </c>
      <c r="G624" s="11" t="s">
        <v>164</v>
      </c>
      <c r="H624" s="11" t="s">
        <v>164</v>
      </c>
      <c r="I624" s="11" t="s">
        <v>164</v>
      </c>
      <c r="J624" s="224"/>
    </row>
    <row r="625" spans="2:10" ht="18" customHeight="1" x14ac:dyDescent="0.25">
      <c r="B625" s="214"/>
      <c r="C625" s="215"/>
      <c r="D625" s="6" t="s">
        <v>165</v>
      </c>
      <c r="E625" s="11">
        <f t="shared" ref="E625:I626" si="276">E573</f>
        <v>78</v>
      </c>
      <c r="F625" s="11">
        <f t="shared" si="276"/>
        <v>78</v>
      </c>
      <c r="G625" s="11">
        <f t="shared" si="276"/>
        <v>78</v>
      </c>
      <c r="H625" s="11">
        <f t="shared" si="276"/>
        <v>78</v>
      </c>
      <c r="I625" s="11">
        <f t="shared" si="276"/>
        <v>78</v>
      </c>
      <c r="J625" s="224"/>
    </row>
    <row r="626" spans="2:10" s="272" customFormat="1" ht="18" customHeight="1" x14ac:dyDescent="0.25">
      <c r="B626" s="267"/>
      <c r="C626" s="268"/>
      <c r="D626" s="269" t="s">
        <v>166</v>
      </c>
      <c r="E626" s="283">
        <f t="shared" si="276"/>
        <v>0</v>
      </c>
      <c r="F626" s="283">
        <f t="shared" si="276"/>
        <v>0</v>
      </c>
      <c r="G626" s="283">
        <f t="shared" si="276"/>
        <v>0</v>
      </c>
      <c r="H626" s="283">
        <f t="shared" si="276"/>
        <v>0</v>
      </c>
      <c r="I626" s="283">
        <f t="shared" si="276"/>
        <v>0</v>
      </c>
      <c r="J626" s="270"/>
    </row>
    <row r="627" spans="2:10" ht="18" customHeight="1" x14ac:dyDescent="0.25">
      <c r="B627" s="214"/>
      <c r="C627" s="215"/>
      <c r="D627" s="6" t="s">
        <v>167</v>
      </c>
      <c r="E627" s="14">
        <f t="shared" ref="E627:I627" si="277">E575+12</f>
        <v>110</v>
      </c>
      <c r="F627" s="216">
        <f t="shared" si="277"/>
        <v>110</v>
      </c>
      <c r="G627" s="216">
        <f t="shared" si="277"/>
        <v>110</v>
      </c>
      <c r="H627" s="216">
        <f t="shared" si="277"/>
        <v>110</v>
      </c>
      <c r="I627" s="216">
        <f t="shared" si="277"/>
        <v>110</v>
      </c>
      <c r="J627" s="224"/>
    </row>
    <row r="628" spans="2:10" ht="18" customHeight="1" x14ac:dyDescent="0.25">
      <c r="B628" s="219" t="s">
        <v>168</v>
      </c>
      <c r="C628" s="220"/>
      <c r="D628" s="221"/>
      <c r="E628" s="222"/>
      <c r="F628" s="222"/>
      <c r="G628" s="222"/>
      <c r="H628" s="222"/>
      <c r="I628" s="222"/>
      <c r="J628" s="223"/>
    </row>
    <row r="629" spans="2:10" ht="18" customHeight="1" x14ac:dyDescent="0.25">
      <c r="B629" s="214"/>
      <c r="C629" s="215"/>
      <c r="D629" s="6" t="s">
        <v>14</v>
      </c>
      <c r="E629" s="216" t="s">
        <v>16</v>
      </c>
      <c r="F629" s="216" t="s">
        <v>16</v>
      </c>
      <c r="G629" s="216" t="s">
        <v>16</v>
      </c>
      <c r="H629" s="216" t="s">
        <v>16</v>
      </c>
      <c r="I629" s="216" t="s">
        <v>16</v>
      </c>
      <c r="J629" s="218"/>
    </row>
    <row r="630" spans="2:10" ht="18" customHeight="1" x14ac:dyDescent="0.25">
      <c r="B630" s="214"/>
      <c r="C630" s="215"/>
      <c r="D630" s="6" t="s">
        <v>17</v>
      </c>
      <c r="E630" s="14">
        <f t="shared" ref="E630:I630" si="278">E578+12</f>
        <v>112</v>
      </c>
      <c r="F630" s="216">
        <f t="shared" si="278"/>
        <v>112</v>
      </c>
      <c r="G630" s="216">
        <f t="shared" si="278"/>
        <v>112</v>
      </c>
      <c r="H630" s="216">
        <f t="shared" si="278"/>
        <v>112</v>
      </c>
      <c r="I630" s="216">
        <f t="shared" si="278"/>
        <v>112</v>
      </c>
      <c r="J630" s="218"/>
    </row>
    <row r="631" spans="2:10" ht="18" customHeight="1" x14ac:dyDescent="0.25">
      <c r="B631" s="214"/>
      <c r="C631" s="215"/>
      <c r="D631" s="6" t="s">
        <v>169</v>
      </c>
      <c r="E631" s="266">
        <f t="shared" ref="E631:I631" si="279">E579</f>
        <v>0</v>
      </c>
      <c r="F631" s="266">
        <f t="shared" si="279"/>
        <v>2</v>
      </c>
      <c r="G631" s="266">
        <f t="shared" si="279"/>
        <v>0</v>
      </c>
      <c r="H631" s="266">
        <f t="shared" si="279"/>
        <v>0</v>
      </c>
      <c r="I631" s="266">
        <f t="shared" si="279"/>
        <v>0</v>
      </c>
      <c r="J631" s="218"/>
    </row>
    <row r="632" spans="2:10" ht="18" customHeight="1" x14ac:dyDescent="0.25">
      <c r="B632" s="219" t="s">
        <v>170</v>
      </c>
      <c r="C632" s="220"/>
      <c r="D632" s="221"/>
      <c r="E632" s="222"/>
      <c r="F632" s="222"/>
      <c r="G632" s="222"/>
      <c r="H632" s="222"/>
      <c r="I632" s="222"/>
      <c r="J632" s="223"/>
    </row>
    <row r="633" spans="2:10" ht="18" customHeight="1" x14ac:dyDescent="0.25">
      <c r="B633" s="214"/>
      <c r="C633" s="215"/>
      <c r="D633" s="6" t="s">
        <v>171</v>
      </c>
      <c r="E633" s="14">
        <f t="shared" ref="E633:I633" si="280">E581+12</f>
        <v>110</v>
      </c>
      <c r="F633" s="14">
        <f t="shared" si="280"/>
        <v>110</v>
      </c>
      <c r="G633" s="14">
        <f t="shared" si="280"/>
        <v>110</v>
      </c>
      <c r="H633" s="14">
        <f t="shared" si="280"/>
        <v>110</v>
      </c>
      <c r="I633" s="14">
        <f t="shared" si="280"/>
        <v>110</v>
      </c>
      <c r="J633" s="224"/>
    </row>
    <row r="634" spans="2:10" ht="18" customHeight="1" x14ac:dyDescent="0.25">
      <c r="B634" s="273"/>
      <c r="C634" s="274"/>
      <c r="D634" s="6" t="s">
        <v>172</v>
      </c>
      <c r="E634" s="14">
        <f t="shared" ref="E634:I634" si="281">E582</f>
        <v>500</v>
      </c>
      <c r="F634" s="14">
        <f t="shared" si="281"/>
        <v>200</v>
      </c>
      <c r="G634" s="14">
        <f t="shared" si="281"/>
        <v>200</v>
      </c>
      <c r="H634" s="14">
        <f t="shared" si="281"/>
        <v>200</v>
      </c>
      <c r="I634" s="14">
        <f t="shared" si="281"/>
        <v>200</v>
      </c>
      <c r="J634" s="224"/>
    </row>
    <row r="635" spans="2:10" ht="18" customHeight="1" x14ac:dyDescent="0.25">
      <c r="B635" s="275"/>
      <c r="C635" s="276"/>
      <c r="D635" s="277" t="s">
        <v>173</v>
      </c>
      <c r="E635" s="278">
        <f t="shared" ref="E635:I635" si="282">E583+12</f>
        <v>111</v>
      </c>
      <c r="F635" s="278">
        <f t="shared" si="282"/>
        <v>111</v>
      </c>
      <c r="G635" s="278">
        <f t="shared" si="282"/>
        <v>111</v>
      </c>
      <c r="H635" s="278">
        <f t="shared" si="282"/>
        <v>111</v>
      </c>
      <c r="I635" s="278">
        <f t="shared" si="282"/>
        <v>111</v>
      </c>
      <c r="J635" s="279"/>
    </row>
    <row r="636" spans="2:10" ht="18" customHeight="1" x14ac:dyDescent="0.25">
      <c r="B636" s="273"/>
      <c r="C636" s="274"/>
      <c r="D636" s="6" t="s">
        <v>172</v>
      </c>
      <c r="E636" s="14">
        <f t="shared" ref="E636:I636" si="283">E584</f>
        <v>500</v>
      </c>
      <c r="F636" s="14">
        <f t="shared" si="283"/>
        <v>200</v>
      </c>
      <c r="G636" s="14">
        <f t="shared" si="283"/>
        <v>200</v>
      </c>
      <c r="H636" s="14">
        <f t="shared" si="283"/>
        <v>200</v>
      </c>
      <c r="I636" s="14">
        <f t="shared" si="283"/>
        <v>200</v>
      </c>
      <c r="J636" s="224"/>
    </row>
    <row r="637" spans="2:10" ht="18" customHeight="1" x14ac:dyDescent="0.25">
      <c r="B637" s="275"/>
      <c r="C637" s="276"/>
      <c r="D637" s="277" t="s">
        <v>174</v>
      </c>
      <c r="E637" s="278">
        <f t="shared" ref="E637:I637" si="284">E585+12</f>
        <v>112</v>
      </c>
      <c r="F637" s="278">
        <f t="shared" si="284"/>
        <v>112</v>
      </c>
      <c r="G637" s="278">
        <f t="shared" si="284"/>
        <v>112</v>
      </c>
      <c r="H637" s="278">
        <f t="shared" si="284"/>
        <v>112</v>
      </c>
      <c r="I637" s="278">
        <f t="shared" si="284"/>
        <v>112</v>
      </c>
      <c r="J637" s="279"/>
    </row>
    <row r="638" spans="2:10" ht="18" customHeight="1" x14ac:dyDescent="0.25">
      <c r="B638" s="273"/>
      <c r="C638" s="274"/>
      <c r="D638" s="6" t="s">
        <v>172</v>
      </c>
      <c r="E638" s="14">
        <f t="shared" ref="E638:I638" si="285">E586</f>
        <v>500</v>
      </c>
      <c r="F638" s="14">
        <f t="shared" si="285"/>
        <v>200</v>
      </c>
      <c r="G638" s="14">
        <f t="shared" si="285"/>
        <v>200</v>
      </c>
      <c r="H638" s="14">
        <f t="shared" si="285"/>
        <v>200</v>
      </c>
      <c r="I638" s="14">
        <f t="shared" si="285"/>
        <v>200</v>
      </c>
      <c r="J638" s="224"/>
    </row>
    <row r="639" spans="2:10" ht="18" customHeight="1" x14ac:dyDescent="0.25">
      <c r="B639" s="275"/>
      <c r="C639" s="276"/>
      <c r="D639" s="277" t="s">
        <v>175</v>
      </c>
      <c r="E639" s="278">
        <f t="shared" ref="E639:I639" si="286">E587+12</f>
        <v>113</v>
      </c>
      <c r="F639" s="278">
        <f t="shared" si="286"/>
        <v>113</v>
      </c>
      <c r="G639" s="278">
        <f t="shared" si="286"/>
        <v>113</v>
      </c>
      <c r="H639" s="278">
        <f t="shared" si="286"/>
        <v>113</v>
      </c>
      <c r="I639" s="278">
        <f t="shared" si="286"/>
        <v>113</v>
      </c>
      <c r="J639" s="279"/>
    </row>
    <row r="640" spans="2:10" ht="18" customHeight="1" x14ac:dyDescent="0.25">
      <c r="B640" s="273"/>
      <c r="C640" s="274"/>
      <c r="D640" s="6" t="s">
        <v>172</v>
      </c>
      <c r="E640" s="14">
        <f t="shared" ref="E640:I640" si="287">E588</f>
        <v>500</v>
      </c>
      <c r="F640" s="14">
        <f t="shared" si="287"/>
        <v>200</v>
      </c>
      <c r="G640" s="14">
        <f t="shared" si="287"/>
        <v>200</v>
      </c>
      <c r="H640" s="14">
        <f t="shared" si="287"/>
        <v>200</v>
      </c>
      <c r="I640" s="14">
        <f t="shared" si="287"/>
        <v>200</v>
      </c>
      <c r="J640" s="224"/>
    </row>
    <row r="641" spans="2:10" ht="18" customHeight="1" x14ac:dyDescent="0.25">
      <c r="B641" s="275"/>
      <c r="C641" s="276"/>
      <c r="D641" s="277" t="s">
        <v>176</v>
      </c>
      <c r="E641" s="278">
        <f t="shared" ref="E641:I641" si="288">E589+12</f>
        <v>108</v>
      </c>
      <c r="F641" s="278">
        <f t="shared" si="288"/>
        <v>108</v>
      </c>
      <c r="G641" s="278">
        <f t="shared" si="288"/>
        <v>108</v>
      </c>
      <c r="H641" s="278">
        <f t="shared" si="288"/>
        <v>108</v>
      </c>
      <c r="I641" s="278">
        <f t="shared" si="288"/>
        <v>108</v>
      </c>
      <c r="J641" s="279"/>
    </row>
    <row r="642" spans="2:10" ht="18" customHeight="1" thickBot="1" x14ac:dyDescent="0.3">
      <c r="B642" s="280"/>
      <c r="C642" s="281"/>
      <c r="D642" s="25" t="s">
        <v>172</v>
      </c>
      <c r="E642" s="17">
        <f t="shared" ref="E642:I642" si="289">E590</f>
        <v>0</v>
      </c>
      <c r="F642" s="17">
        <f t="shared" si="289"/>
        <v>0</v>
      </c>
      <c r="G642" s="17">
        <f t="shared" si="289"/>
        <v>0</v>
      </c>
      <c r="H642" s="17">
        <f t="shared" si="289"/>
        <v>0</v>
      </c>
      <c r="I642" s="17">
        <f t="shared" si="289"/>
        <v>0</v>
      </c>
      <c r="J642" s="282"/>
    </row>
    <row r="643" spans="2:10" ht="18" customHeight="1" x14ac:dyDescent="0.25">
      <c r="B643" s="261" t="s">
        <v>156</v>
      </c>
      <c r="C643" s="230">
        <f>C617+1</f>
        <v>20</v>
      </c>
      <c r="D643" s="231"/>
      <c r="E643" s="232">
        <f>E617+1</f>
        <v>2015</v>
      </c>
      <c r="F643" s="232"/>
      <c r="G643" s="232"/>
      <c r="H643" s="232"/>
      <c r="I643" s="232"/>
      <c r="J643" s="233"/>
    </row>
    <row r="644" spans="2:10" ht="18" customHeight="1" x14ac:dyDescent="0.25">
      <c r="B644" s="219" t="s">
        <v>157</v>
      </c>
      <c r="C644" s="220"/>
      <c r="D644" s="221"/>
      <c r="E644" s="263"/>
      <c r="F644" s="263"/>
      <c r="G644" s="263"/>
      <c r="H644" s="263"/>
      <c r="I644" s="263"/>
      <c r="J644" s="223"/>
    </row>
    <row r="645" spans="2:10" ht="18" customHeight="1" x14ac:dyDescent="0.25">
      <c r="B645" s="214"/>
      <c r="C645" s="215"/>
      <c r="D645" s="6" t="s">
        <v>158</v>
      </c>
      <c r="E645" s="23" t="s">
        <v>109</v>
      </c>
      <c r="F645" s="23" t="s">
        <v>109</v>
      </c>
      <c r="G645" s="23" t="s">
        <v>109</v>
      </c>
      <c r="H645" s="23" t="s">
        <v>109</v>
      </c>
      <c r="I645" s="23" t="s">
        <v>109</v>
      </c>
      <c r="J645" s="24"/>
    </row>
    <row r="646" spans="2:10" ht="18" customHeight="1" x14ac:dyDescent="0.25">
      <c r="B646" s="214"/>
      <c r="C646" s="215"/>
      <c r="D646" s="6" t="s">
        <v>159</v>
      </c>
      <c r="E646" s="23">
        <f t="shared" ref="E646:I647" si="290">E594+12</f>
        <v>115</v>
      </c>
      <c r="F646" s="23">
        <f t="shared" si="290"/>
        <v>115</v>
      </c>
      <c r="G646" s="23">
        <f t="shared" si="290"/>
        <v>115</v>
      </c>
      <c r="H646" s="23">
        <f t="shared" si="290"/>
        <v>115</v>
      </c>
      <c r="I646" s="23">
        <f t="shared" si="290"/>
        <v>115</v>
      </c>
      <c r="J646" s="24"/>
    </row>
    <row r="647" spans="2:10" ht="18" customHeight="1" x14ac:dyDescent="0.25">
      <c r="B647" s="214"/>
      <c r="C647" s="215"/>
      <c r="D647" s="6" t="s">
        <v>160</v>
      </c>
      <c r="E647" s="23">
        <f t="shared" si="290"/>
        <v>118</v>
      </c>
      <c r="F647" s="23">
        <f t="shared" si="290"/>
        <v>118</v>
      </c>
      <c r="G647" s="23">
        <f t="shared" si="290"/>
        <v>118</v>
      </c>
      <c r="H647" s="23">
        <f t="shared" si="290"/>
        <v>118</v>
      </c>
      <c r="I647" s="23">
        <f t="shared" si="290"/>
        <v>118</v>
      </c>
      <c r="J647" s="24"/>
    </row>
    <row r="648" spans="2:10" ht="18" customHeight="1" x14ac:dyDescent="0.25">
      <c r="B648" s="214"/>
      <c r="C648" s="215"/>
      <c r="D648" s="6" t="s">
        <v>161</v>
      </c>
      <c r="E648" s="266">
        <f t="shared" ref="E648:I648" si="291">E596</f>
        <v>5.38</v>
      </c>
      <c r="F648" s="266">
        <f t="shared" si="291"/>
        <v>5.38</v>
      </c>
      <c r="G648" s="266">
        <f t="shared" si="291"/>
        <v>5.38</v>
      </c>
      <c r="H648" s="266">
        <f t="shared" si="291"/>
        <v>5.38</v>
      </c>
      <c r="I648" s="266">
        <f t="shared" si="291"/>
        <v>5.38</v>
      </c>
      <c r="J648" s="224"/>
    </row>
    <row r="649" spans="2:10" ht="18" customHeight="1" x14ac:dyDescent="0.25">
      <c r="B649" s="219" t="s">
        <v>162</v>
      </c>
      <c r="C649" s="220"/>
      <c r="D649" s="221"/>
      <c r="E649" s="222"/>
      <c r="F649" s="222"/>
      <c r="G649" s="222"/>
      <c r="H649" s="222"/>
      <c r="I649" s="222"/>
      <c r="J649" s="223"/>
    </row>
    <row r="650" spans="2:10" ht="18" customHeight="1" x14ac:dyDescent="0.25">
      <c r="B650" s="214"/>
      <c r="C650" s="215"/>
      <c r="D650" s="6" t="s">
        <v>163</v>
      </c>
      <c r="E650" s="11" t="s">
        <v>164</v>
      </c>
      <c r="F650" s="11" t="s">
        <v>164</v>
      </c>
      <c r="G650" s="11" t="s">
        <v>164</v>
      </c>
      <c r="H650" s="11" t="s">
        <v>164</v>
      </c>
      <c r="I650" s="11" t="s">
        <v>164</v>
      </c>
      <c r="J650" s="224"/>
    </row>
    <row r="651" spans="2:10" ht="18" customHeight="1" x14ac:dyDescent="0.25">
      <c r="B651" s="214"/>
      <c r="C651" s="215"/>
      <c r="D651" s="6" t="s">
        <v>165</v>
      </c>
      <c r="E651" s="11">
        <f t="shared" ref="E651:I652" si="292">E599</f>
        <v>155</v>
      </c>
      <c r="F651" s="11">
        <f t="shared" si="292"/>
        <v>155</v>
      </c>
      <c r="G651" s="11">
        <f t="shared" si="292"/>
        <v>155</v>
      </c>
      <c r="H651" s="11">
        <f t="shared" si="292"/>
        <v>155</v>
      </c>
      <c r="I651" s="11">
        <f t="shared" si="292"/>
        <v>155</v>
      </c>
      <c r="J651" s="224"/>
    </row>
    <row r="652" spans="2:10" s="272" customFormat="1" ht="18" customHeight="1" x14ac:dyDescent="0.25">
      <c r="B652" s="267"/>
      <c r="C652" s="268"/>
      <c r="D652" s="269" t="s">
        <v>166</v>
      </c>
      <c r="E652" s="283">
        <f t="shared" si="292"/>
        <v>0</v>
      </c>
      <c r="F652" s="283">
        <f t="shared" si="292"/>
        <v>0</v>
      </c>
      <c r="G652" s="283">
        <f t="shared" si="292"/>
        <v>0</v>
      </c>
      <c r="H652" s="283">
        <f t="shared" si="292"/>
        <v>0</v>
      </c>
      <c r="I652" s="283">
        <f t="shared" si="292"/>
        <v>0</v>
      </c>
      <c r="J652" s="270"/>
    </row>
    <row r="653" spans="2:10" ht="18" customHeight="1" x14ac:dyDescent="0.25">
      <c r="B653" s="214"/>
      <c r="C653" s="215"/>
      <c r="D653" s="6" t="s">
        <v>167</v>
      </c>
      <c r="E653" s="14">
        <f t="shared" ref="E653:I653" si="293">E601+12</f>
        <v>115</v>
      </c>
      <c r="F653" s="216">
        <f t="shared" si="293"/>
        <v>115</v>
      </c>
      <c r="G653" s="216">
        <f t="shared" si="293"/>
        <v>115</v>
      </c>
      <c r="H653" s="216">
        <f t="shared" si="293"/>
        <v>115</v>
      </c>
      <c r="I653" s="216">
        <f t="shared" si="293"/>
        <v>115</v>
      </c>
      <c r="J653" s="224"/>
    </row>
    <row r="654" spans="2:10" ht="18" customHeight="1" x14ac:dyDescent="0.25">
      <c r="B654" s="219" t="s">
        <v>168</v>
      </c>
      <c r="C654" s="220"/>
      <c r="D654" s="221"/>
      <c r="E654" s="222"/>
      <c r="F654" s="222"/>
      <c r="G654" s="222"/>
      <c r="H654" s="222"/>
      <c r="I654" s="222"/>
      <c r="J654" s="223"/>
    </row>
    <row r="655" spans="2:10" ht="18" customHeight="1" x14ac:dyDescent="0.25">
      <c r="B655" s="214"/>
      <c r="C655" s="215"/>
      <c r="D655" s="6" t="s">
        <v>14</v>
      </c>
      <c r="E655" s="216" t="s">
        <v>16</v>
      </c>
      <c r="F655" s="216" t="s">
        <v>16</v>
      </c>
      <c r="G655" s="216" t="s">
        <v>16</v>
      </c>
      <c r="H655" s="216" t="s">
        <v>16</v>
      </c>
      <c r="I655" s="216" t="s">
        <v>16</v>
      </c>
      <c r="J655" s="218"/>
    </row>
    <row r="656" spans="2:10" ht="18" customHeight="1" x14ac:dyDescent="0.25">
      <c r="B656" s="214"/>
      <c r="C656" s="215"/>
      <c r="D656" s="6" t="s">
        <v>17</v>
      </c>
      <c r="E656" s="14">
        <f t="shared" ref="E656:I656" si="294">E604+12</f>
        <v>114</v>
      </c>
      <c r="F656" s="216">
        <f t="shared" si="294"/>
        <v>114</v>
      </c>
      <c r="G656" s="216">
        <f t="shared" si="294"/>
        <v>114</v>
      </c>
      <c r="H656" s="216">
        <f t="shared" si="294"/>
        <v>114</v>
      </c>
      <c r="I656" s="216">
        <f t="shared" si="294"/>
        <v>114</v>
      </c>
      <c r="J656" s="218"/>
    </row>
    <row r="657" spans="2:10" ht="18" customHeight="1" x14ac:dyDescent="0.25">
      <c r="B657" s="214"/>
      <c r="C657" s="215"/>
      <c r="D657" s="6" t="s">
        <v>169</v>
      </c>
      <c r="E657" s="266">
        <f t="shared" ref="E657:I657" si="295">E605</f>
        <v>0</v>
      </c>
      <c r="F657" s="266">
        <f t="shared" si="295"/>
        <v>2</v>
      </c>
      <c r="G657" s="266">
        <f t="shared" si="295"/>
        <v>0</v>
      </c>
      <c r="H657" s="266">
        <f t="shared" si="295"/>
        <v>0</v>
      </c>
      <c r="I657" s="266">
        <f t="shared" si="295"/>
        <v>0</v>
      </c>
      <c r="J657" s="218"/>
    </row>
    <row r="658" spans="2:10" ht="18" customHeight="1" x14ac:dyDescent="0.25">
      <c r="B658" s="219" t="s">
        <v>170</v>
      </c>
      <c r="C658" s="220"/>
      <c r="D658" s="221"/>
      <c r="E658" s="222"/>
      <c r="F658" s="222"/>
      <c r="G658" s="222"/>
      <c r="H658" s="222"/>
      <c r="I658" s="222"/>
      <c r="J658" s="223"/>
    </row>
    <row r="659" spans="2:10" ht="18" customHeight="1" x14ac:dyDescent="0.25">
      <c r="B659" s="214"/>
      <c r="C659" s="215"/>
      <c r="D659" s="6" t="s">
        <v>171</v>
      </c>
      <c r="E659" s="14">
        <f t="shared" ref="E659:I659" si="296">E607+12</f>
        <v>115</v>
      </c>
      <c r="F659" s="14">
        <f t="shared" si="296"/>
        <v>115</v>
      </c>
      <c r="G659" s="14">
        <f t="shared" si="296"/>
        <v>115</v>
      </c>
      <c r="H659" s="14">
        <f t="shared" si="296"/>
        <v>115</v>
      </c>
      <c r="I659" s="14">
        <f t="shared" si="296"/>
        <v>115</v>
      </c>
      <c r="J659" s="224"/>
    </row>
    <row r="660" spans="2:10" ht="18" customHeight="1" x14ac:dyDescent="0.25">
      <c r="B660" s="273"/>
      <c r="C660" s="274"/>
      <c r="D660" s="6" t="s">
        <v>172</v>
      </c>
      <c r="E660" s="14">
        <f t="shared" ref="E660:I660" si="297">E608</f>
        <v>500</v>
      </c>
      <c r="F660" s="14">
        <f t="shared" si="297"/>
        <v>200</v>
      </c>
      <c r="G660" s="14">
        <f t="shared" si="297"/>
        <v>200</v>
      </c>
      <c r="H660" s="14">
        <f t="shared" si="297"/>
        <v>200</v>
      </c>
      <c r="I660" s="14">
        <f t="shared" si="297"/>
        <v>200</v>
      </c>
      <c r="J660" s="224"/>
    </row>
    <row r="661" spans="2:10" ht="18" customHeight="1" x14ac:dyDescent="0.25">
      <c r="B661" s="275"/>
      <c r="C661" s="276"/>
      <c r="D661" s="277" t="s">
        <v>173</v>
      </c>
      <c r="E661" s="278">
        <f t="shared" ref="E661:I661" si="298">E609+12</f>
        <v>116</v>
      </c>
      <c r="F661" s="278">
        <f t="shared" si="298"/>
        <v>116</v>
      </c>
      <c r="G661" s="278">
        <f t="shared" si="298"/>
        <v>116</v>
      </c>
      <c r="H661" s="278">
        <f t="shared" si="298"/>
        <v>116</v>
      </c>
      <c r="I661" s="278">
        <f t="shared" si="298"/>
        <v>116</v>
      </c>
      <c r="J661" s="279"/>
    </row>
    <row r="662" spans="2:10" ht="18" customHeight="1" x14ac:dyDescent="0.25">
      <c r="B662" s="273"/>
      <c r="C662" s="274"/>
      <c r="D662" s="6" t="s">
        <v>172</v>
      </c>
      <c r="E662" s="14">
        <f t="shared" ref="E662:I662" si="299">E610</f>
        <v>500</v>
      </c>
      <c r="F662" s="14">
        <f t="shared" si="299"/>
        <v>200</v>
      </c>
      <c r="G662" s="14">
        <f t="shared" si="299"/>
        <v>200</v>
      </c>
      <c r="H662" s="14">
        <f t="shared" si="299"/>
        <v>200</v>
      </c>
      <c r="I662" s="14">
        <f t="shared" si="299"/>
        <v>200</v>
      </c>
      <c r="J662" s="224"/>
    </row>
    <row r="663" spans="2:10" ht="18" customHeight="1" x14ac:dyDescent="0.25">
      <c r="B663" s="275"/>
      <c r="C663" s="276"/>
      <c r="D663" s="277" t="s">
        <v>174</v>
      </c>
      <c r="E663" s="278">
        <f t="shared" ref="E663:I663" si="300">E611+12</f>
        <v>117</v>
      </c>
      <c r="F663" s="278">
        <f t="shared" si="300"/>
        <v>117</v>
      </c>
      <c r="G663" s="278">
        <f t="shared" si="300"/>
        <v>117</v>
      </c>
      <c r="H663" s="278">
        <f t="shared" si="300"/>
        <v>117</v>
      </c>
      <c r="I663" s="278">
        <f t="shared" si="300"/>
        <v>117</v>
      </c>
      <c r="J663" s="279"/>
    </row>
    <row r="664" spans="2:10" ht="18" customHeight="1" x14ac:dyDescent="0.25">
      <c r="B664" s="273"/>
      <c r="C664" s="274"/>
      <c r="D664" s="6" t="s">
        <v>172</v>
      </c>
      <c r="E664" s="14">
        <f t="shared" ref="E664:I664" si="301">E612</f>
        <v>500</v>
      </c>
      <c r="F664" s="14">
        <f t="shared" si="301"/>
        <v>200</v>
      </c>
      <c r="G664" s="14">
        <f t="shared" si="301"/>
        <v>200</v>
      </c>
      <c r="H664" s="14">
        <f t="shared" si="301"/>
        <v>200</v>
      </c>
      <c r="I664" s="14">
        <f t="shared" si="301"/>
        <v>200</v>
      </c>
      <c r="J664" s="224"/>
    </row>
    <row r="665" spans="2:10" ht="18" customHeight="1" x14ac:dyDescent="0.25">
      <c r="B665" s="275"/>
      <c r="C665" s="276"/>
      <c r="D665" s="277" t="s">
        <v>175</v>
      </c>
      <c r="E665" s="278">
        <f t="shared" ref="E665:I665" si="302">E613+12</f>
        <v>118</v>
      </c>
      <c r="F665" s="278">
        <f t="shared" si="302"/>
        <v>118</v>
      </c>
      <c r="G665" s="278">
        <f t="shared" si="302"/>
        <v>118</v>
      </c>
      <c r="H665" s="278">
        <f t="shared" si="302"/>
        <v>118</v>
      </c>
      <c r="I665" s="278">
        <f t="shared" si="302"/>
        <v>118</v>
      </c>
      <c r="J665" s="279"/>
    </row>
    <row r="666" spans="2:10" ht="18" customHeight="1" x14ac:dyDescent="0.25">
      <c r="B666" s="273"/>
      <c r="C666" s="274"/>
      <c r="D666" s="6" t="s">
        <v>172</v>
      </c>
      <c r="E666" s="14">
        <f t="shared" ref="E666:I666" si="303">E614</f>
        <v>500</v>
      </c>
      <c r="F666" s="14">
        <f t="shared" si="303"/>
        <v>200</v>
      </c>
      <c r="G666" s="14">
        <f t="shared" si="303"/>
        <v>200</v>
      </c>
      <c r="H666" s="14">
        <f t="shared" si="303"/>
        <v>200</v>
      </c>
      <c r="I666" s="14">
        <f t="shared" si="303"/>
        <v>200</v>
      </c>
      <c r="J666" s="224"/>
    </row>
    <row r="667" spans="2:10" ht="18" customHeight="1" x14ac:dyDescent="0.25">
      <c r="B667" s="275"/>
      <c r="C667" s="276"/>
      <c r="D667" s="277" t="s">
        <v>176</v>
      </c>
      <c r="E667" s="278">
        <f t="shared" ref="E667:I667" si="304">E615+12</f>
        <v>119</v>
      </c>
      <c r="F667" s="278">
        <f t="shared" si="304"/>
        <v>119</v>
      </c>
      <c r="G667" s="278">
        <f t="shared" si="304"/>
        <v>119</v>
      </c>
      <c r="H667" s="278">
        <f t="shared" si="304"/>
        <v>119</v>
      </c>
      <c r="I667" s="278">
        <f t="shared" si="304"/>
        <v>119</v>
      </c>
      <c r="J667" s="279"/>
    </row>
    <row r="668" spans="2:10" ht="18" customHeight="1" thickBot="1" x14ac:dyDescent="0.3">
      <c r="B668" s="280"/>
      <c r="C668" s="281"/>
      <c r="D668" s="25" t="s">
        <v>172</v>
      </c>
      <c r="E668" s="17">
        <f t="shared" ref="E668:I668" si="305">E616</f>
        <v>0</v>
      </c>
      <c r="F668" s="17">
        <f t="shared" si="305"/>
        <v>0</v>
      </c>
      <c r="G668" s="17">
        <f t="shared" si="305"/>
        <v>0</v>
      </c>
      <c r="H668" s="17">
        <f t="shared" si="305"/>
        <v>0</v>
      </c>
      <c r="I668" s="17">
        <f t="shared" si="305"/>
        <v>0</v>
      </c>
      <c r="J668" s="282"/>
    </row>
    <row r="669" spans="2:10" ht="18" customHeight="1" x14ac:dyDescent="0.25">
      <c r="B669" s="261" t="s">
        <v>156</v>
      </c>
      <c r="C669" s="230">
        <f>C643+1</f>
        <v>21</v>
      </c>
      <c r="D669" s="231"/>
      <c r="E669" s="232"/>
      <c r="F669" s="232"/>
      <c r="G669" s="232"/>
      <c r="H669" s="232"/>
      <c r="I669" s="232"/>
      <c r="J669" s="233"/>
    </row>
    <row r="670" spans="2:10" ht="18" customHeight="1" x14ac:dyDescent="0.25">
      <c r="B670" s="219" t="s">
        <v>157</v>
      </c>
      <c r="C670" s="220"/>
      <c r="D670" s="221"/>
      <c r="E670" s="263"/>
      <c r="F670" s="263"/>
      <c r="G670" s="263"/>
      <c r="H670" s="263"/>
      <c r="I670" s="263"/>
      <c r="J670" s="223"/>
    </row>
    <row r="671" spans="2:10" ht="18" customHeight="1" x14ac:dyDescent="0.25">
      <c r="B671" s="214"/>
      <c r="C671" s="215"/>
      <c r="D671" s="6" t="s">
        <v>158</v>
      </c>
      <c r="E671" s="23" t="e">
        <f ca="1">INDEX(INDIRECT("E"&amp;(28+E647)):INDIRECT("E"&amp;148),MATCH(1,INDIRECT("L"&amp;(28+E647)):INDIRECT("L"&amp;148),0))</f>
        <v>#N/A</v>
      </c>
      <c r="F671" s="23" t="e">
        <f ca="1">INDEX(INDIRECT("E"&amp;(28+F647)):INDIRECT("E"&amp;148),MATCH(1,INDIRECT("L"&amp;(28+F647)):INDIRECT("L"&amp;148),0))</f>
        <v>#N/A</v>
      </c>
      <c r="G671" s="23" t="e">
        <f ca="1">INDEX(INDIRECT("E"&amp;(28+G647)):INDIRECT("E"&amp;148),MATCH(1,INDIRECT("L"&amp;(28+G647)):INDIRECT("L"&amp;148),0))</f>
        <v>#N/A</v>
      </c>
      <c r="H671" s="23" t="e">
        <f ca="1">INDEX(INDIRECT("E"&amp;(28+H647)):INDIRECT("E"&amp;148),MATCH(1,INDIRECT("L"&amp;(28+H647)):INDIRECT("L"&amp;148),0))</f>
        <v>#N/A</v>
      </c>
      <c r="I671" s="23" t="e">
        <f ca="1">INDEX(INDIRECT("E"&amp;(28+I647)):INDIRECT("E"&amp;148),MATCH(1,INDIRECT("L"&amp;(28+I647)):INDIRECT("L"&amp;148),0))</f>
        <v>#N/A</v>
      </c>
      <c r="J671" s="24"/>
    </row>
    <row r="672" spans="2:10" ht="18" customHeight="1" x14ac:dyDescent="0.25">
      <c r="B672" s="214"/>
      <c r="C672" s="215"/>
      <c r="D672" s="6" t="s">
        <v>159</v>
      </c>
      <c r="E672" s="23" t="e">
        <f ca="1">E647+MATCH(1,INDIRECT("L"&amp;(28+E647)):INDIRECT("L"&amp;148),0)</f>
        <v>#N/A</v>
      </c>
      <c r="F672" s="23" t="e">
        <f ca="1">F647+MATCH(1,INDIRECT("L"&amp;(28+F647)):INDIRECT("L"&amp;148),0)</f>
        <v>#N/A</v>
      </c>
      <c r="G672" s="23" t="e">
        <f ca="1">G647+MATCH(1,INDIRECT("L"&amp;(28+G647)):INDIRECT("L"&amp;148),0)</f>
        <v>#N/A</v>
      </c>
      <c r="H672" s="23" t="e">
        <f ca="1">H647+MATCH(1,INDIRECT("L"&amp;(28+H647)):INDIRECT("L"&amp;148),0)</f>
        <v>#N/A</v>
      </c>
      <c r="I672" s="23" t="e">
        <f ca="1">I647+MATCH(1,INDIRECT("L"&amp;(28+I647)):INDIRECT("L"&amp;148),0)</f>
        <v>#N/A</v>
      </c>
      <c r="J672" s="24"/>
    </row>
    <row r="673" spans="2:10" ht="18" customHeight="1" x14ac:dyDescent="0.25">
      <c r="B673" s="214"/>
      <c r="C673" s="215"/>
      <c r="D673" s="6" t="s">
        <v>160</v>
      </c>
      <c r="E673" s="23" t="e">
        <f ca="1">E672+MATCH(0,INDIRECT("L"&amp;(28+E672)):INDIRECT("L"&amp;148),0)-1</f>
        <v>#N/A</v>
      </c>
      <c r="F673" s="23" t="e">
        <f ca="1">F672+MATCH(0,INDIRECT("L"&amp;(28+F672)):INDIRECT("L"&amp;148),0)-1</f>
        <v>#N/A</v>
      </c>
      <c r="G673" s="23" t="e">
        <f ca="1">G672+MATCH(0,INDIRECT("L"&amp;(28+G672)):INDIRECT("L"&amp;148),0)-1</f>
        <v>#N/A</v>
      </c>
      <c r="H673" s="23" t="e">
        <f ca="1">H672+MATCH(0,INDIRECT("L"&amp;(28+H672)):INDIRECT("L"&amp;148),0)-1</f>
        <v>#N/A</v>
      </c>
      <c r="I673" s="23" t="e">
        <f ca="1">I672+MATCH(0,INDIRECT("L"&amp;(28+I672)):INDIRECT("L"&amp;148),0)-1</f>
        <v>#N/A</v>
      </c>
      <c r="J673" s="24"/>
    </row>
    <row r="674" spans="2:10" ht="18" customHeight="1" x14ac:dyDescent="0.25">
      <c r="B674" s="214"/>
      <c r="C674" s="215"/>
      <c r="D674" s="6" t="s">
        <v>161</v>
      </c>
      <c r="E674" s="266">
        <v>0</v>
      </c>
      <c r="F674" s="266">
        <f>E674</f>
        <v>0</v>
      </c>
      <c r="G674" s="266">
        <f t="shared" ref="G674:I674" si="306">F674</f>
        <v>0</v>
      </c>
      <c r="H674" s="266">
        <f t="shared" si="306"/>
        <v>0</v>
      </c>
      <c r="I674" s="266">
        <f t="shared" si="306"/>
        <v>0</v>
      </c>
      <c r="J674" s="224"/>
    </row>
    <row r="675" spans="2:10" ht="18" customHeight="1" x14ac:dyDescent="0.25">
      <c r="B675" s="219" t="s">
        <v>162</v>
      </c>
      <c r="C675" s="220"/>
      <c r="D675" s="221"/>
      <c r="E675" s="222"/>
      <c r="F675" s="222"/>
      <c r="G675" s="222"/>
      <c r="H675" s="222"/>
      <c r="I675" s="222"/>
      <c r="J675" s="223"/>
    </row>
    <row r="676" spans="2:10" ht="18" customHeight="1" x14ac:dyDescent="0.25">
      <c r="B676" s="214"/>
      <c r="C676" s="215"/>
      <c r="D676" s="6" t="s">
        <v>163</v>
      </c>
      <c r="E676" s="11" t="s">
        <v>164</v>
      </c>
      <c r="F676" s="11" t="s">
        <v>164</v>
      </c>
      <c r="G676" s="11" t="s">
        <v>164</v>
      </c>
      <c r="H676" s="11" t="s">
        <v>164</v>
      </c>
      <c r="I676" s="11" t="s">
        <v>164</v>
      </c>
      <c r="J676" s="224"/>
    </row>
    <row r="677" spans="2:10" ht="18" customHeight="1" x14ac:dyDescent="0.25">
      <c r="B677" s="214"/>
      <c r="C677" s="215"/>
      <c r="D677" s="6" t="s">
        <v>165</v>
      </c>
      <c r="E677" s="11">
        <v>230</v>
      </c>
      <c r="F677" s="11">
        <v>230</v>
      </c>
      <c r="G677" s="11">
        <v>230</v>
      </c>
      <c r="H677" s="11">
        <v>230</v>
      </c>
      <c r="I677" s="11">
        <v>230</v>
      </c>
      <c r="J677" s="224"/>
    </row>
    <row r="678" spans="2:10" s="272" customFormat="1" ht="18" customHeight="1" x14ac:dyDescent="0.25">
      <c r="B678" s="267"/>
      <c r="C678" s="268"/>
      <c r="D678" s="269" t="s">
        <v>166</v>
      </c>
      <c r="E678" s="283">
        <v>0</v>
      </c>
      <c r="F678" s="283">
        <v>0</v>
      </c>
      <c r="G678" s="283">
        <v>0</v>
      </c>
      <c r="H678" s="283">
        <v>0</v>
      </c>
      <c r="I678" s="283">
        <v>0</v>
      </c>
      <c r="J678" s="270"/>
    </row>
    <row r="679" spans="2:10" ht="18" customHeight="1" x14ac:dyDescent="0.25">
      <c r="B679" s="214"/>
      <c r="C679" s="215"/>
      <c r="D679" s="6" t="s">
        <v>167</v>
      </c>
      <c r="E679" s="14" t="e">
        <f ca="1">E672</f>
        <v>#N/A</v>
      </c>
      <c r="F679" s="216" t="e">
        <f t="shared" ref="F679:I679" ca="1" si="307">F672</f>
        <v>#N/A</v>
      </c>
      <c r="G679" s="216" t="e">
        <f t="shared" ca="1" si="307"/>
        <v>#N/A</v>
      </c>
      <c r="H679" s="216" t="e">
        <f t="shared" ca="1" si="307"/>
        <v>#N/A</v>
      </c>
      <c r="I679" s="216" t="e">
        <f t="shared" ca="1" si="307"/>
        <v>#N/A</v>
      </c>
      <c r="J679" s="224"/>
    </row>
    <row r="680" spans="2:10" ht="18" customHeight="1" x14ac:dyDescent="0.25">
      <c r="B680" s="219" t="s">
        <v>168</v>
      </c>
      <c r="C680" s="220"/>
      <c r="D680" s="221"/>
      <c r="E680" s="222"/>
      <c r="F680" s="222"/>
      <c r="G680" s="222"/>
      <c r="H680" s="222"/>
      <c r="I680" s="222"/>
      <c r="J680" s="223"/>
    </row>
    <row r="681" spans="2:10" ht="18" customHeight="1" x14ac:dyDescent="0.25">
      <c r="B681" s="214"/>
      <c r="C681" s="215"/>
      <c r="D681" s="6" t="s">
        <v>14</v>
      </c>
      <c r="E681" s="216" t="s">
        <v>15</v>
      </c>
      <c r="F681" s="216" t="s">
        <v>15</v>
      </c>
      <c r="G681" s="216" t="s">
        <v>15</v>
      </c>
      <c r="H681" s="216" t="s">
        <v>15</v>
      </c>
      <c r="I681" s="216" t="s">
        <v>15</v>
      </c>
      <c r="J681" s="218"/>
    </row>
    <row r="682" spans="2:10" ht="18" customHeight="1" x14ac:dyDescent="0.25">
      <c r="B682" s="214"/>
      <c r="C682" s="215"/>
      <c r="D682" s="6" t="s">
        <v>17</v>
      </c>
      <c r="E682" s="14" t="e">
        <f ca="1">E672</f>
        <v>#N/A</v>
      </c>
      <c r="F682" s="216" t="e">
        <f t="shared" ref="F682:I682" ca="1" si="308">F672</f>
        <v>#N/A</v>
      </c>
      <c r="G682" s="216" t="e">
        <f t="shared" ca="1" si="308"/>
        <v>#N/A</v>
      </c>
      <c r="H682" s="216" t="e">
        <f t="shared" ca="1" si="308"/>
        <v>#N/A</v>
      </c>
      <c r="I682" s="216" t="e">
        <f t="shared" ca="1" si="308"/>
        <v>#N/A</v>
      </c>
      <c r="J682" s="218"/>
    </row>
    <row r="683" spans="2:10" ht="18" customHeight="1" x14ac:dyDescent="0.25">
      <c r="B683" s="214"/>
      <c r="C683" s="215"/>
      <c r="D683" s="6" t="s">
        <v>169</v>
      </c>
      <c r="E683" s="266">
        <v>0</v>
      </c>
      <c r="F683" s="266">
        <v>0</v>
      </c>
      <c r="G683" s="266">
        <v>0</v>
      </c>
      <c r="H683" s="266">
        <v>0</v>
      </c>
      <c r="I683" s="266">
        <v>0</v>
      </c>
      <c r="J683" s="218"/>
    </row>
    <row r="684" spans="2:10" ht="18" customHeight="1" x14ac:dyDescent="0.25">
      <c r="B684" s="219" t="s">
        <v>170</v>
      </c>
      <c r="C684" s="220"/>
      <c r="D684" s="221"/>
      <c r="E684" s="222"/>
      <c r="F684" s="222"/>
      <c r="G684" s="222"/>
      <c r="H684" s="222"/>
      <c r="I684" s="222"/>
      <c r="J684" s="223"/>
    </row>
    <row r="685" spans="2:10" ht="18" customHeight="1" x14ac:dyDescent="0.25">
      <c r="B685" s="214"/>
      <c r="C685" s="215"/>
      <c r="D685" s="6" t="s">
        <v>171</v>
      </c>
      <c r="E685" s="14">
        <v>0</v>
      </c>
      <c r="F685" s="14">
        <v>0</v>
      </c>
      <c r="G685" s="14">
        <v>0</v>
      </c>
      <c r="H685" s="14">
        <v>0</v>
      </c>
      <c r="I685" s="14">
        <v>0</v>
      </c>
      <c r="J685" s="224"/>
    </row>
    <row r="686" spans="2:10" ht="18" customHeight="1" x14ac:dyDescent="0.25">
      <c r="B686" s="273"/>
      <c r="C686" s="274"/>
      <c r="D686" s="6" t="s">
        <v>172</v>
      </c>
      <c r="E686" s="14">
        <v>0</v>
      </c>
      <c r="F686" s="14">
        <v>0</v>
      </c>
      <c r="G686" s="14">
        <v>0</v>
      </c>
      <c r="H686" s="14">
        <v>0</v>
      </c>
      <c r="I686" s="14">
        <v>0</v>
      </c>
      <c r="J686" s="224"/>
    </row>
    <row r="687" spans="2:10" ht="18" customHeight="1" x14ac:dyDescent="0.25">
      <c r="B687" s="275"/>
      <c r="C687" s="276"/>
      <c r="D687" s="277" t="s">
        <v>173</v>
      </c>
      <c r="E687" s="278">
        <v>0</v>
      </c>
      <c r="F687" s="278">
        <v>0</v>
      </c>
      <c r="G687" s="278">
        <v>0</v>
      </c>
      <c r="H687" s="278">
        <v>0</v>
      </c>
      <c r="I687" s="278">
        <v>0</v>
      </c>
      <c r="J687" s="279"/>
    </row>
    <row r="688" spans="2:10" ht="18" customHeight="1" x14ac:dyDescent="0.25">
      <c r="B688" s="273"/>
      <c r="C688" s="274"/>
      <c r="D688" s="6" t="s">
        <v>172</v>
      </c>
      <c r="E688" s="14">
        <v>0</v>
      </c>
      <c r="F688" s="14">
        <v>0</v>
      </c>
      <c r="G688" s="14">
        <v>0</v>
      </c>
      <c r="H688" s="14">
        <v>0</v>
      </c>
      <c r="I688" s="14">
        <v>0</v>
      </c>
      <c r="J688" s="224"/>
    </row>
    <row r="689" spans="2:10" ht="18" customHeight="1" x14ac:dyDescent="0.25">
      <c r="B689" s="275"/>
      <c r="C689" s="276"/>
      <c r="D689" s="277" t="s">
        <v>174</v>
      </c>
      <c r="E689" s="278">
        <v>0</v>
      </c>
      <c r="F689" s="278">
        <v>0</v>
      </c>
      <c r="G689" s="278">
        <v>0</v>
      </c>
      <c r="H689" s="278">
        <v>0</v>
      </c>
      <c r="I689" s="278">
        <v>0</v>
      </c>
      <c r="J689" s="279"/>
    </row>
    <row r="690" spans="2:10" ht="18" customHeight="1" x14ac:dyDescent="0.25">
      <c r="B690" s="273"/>
      <c r="C690" s="274"/>
      <c r="D690" s="6" t="s">
        <v>172</v>
      </c>
      <c r="E690" s="14">
        <v>0</v>
      </c>
      <c r="F690" s="14">
        <v>0</v>
      </c>
      <c r="G690" s="14">
        <v>0</v>
      </c>
      <c r="H690" s="14">
        <v>0</v>
      </c>
      <c r="I690" s="14">
        <v>0</v>
      </c>
      <c r="J690" s="224"/>
    </row>
    <row r="691" spans="2:10" ht="18" customHeight="1" x14ac:dyDescent="0.25">
      <c r="B691" s="275"/>
      <c r="C691" s="276"/>
      <c r="D691" s="277" t="s">
        <v>175</v>
      </c>
      <c r="E691" s="278">
        <v>0</v>
      </c>
      <c r="F691" s="278">
        <v>0</v>
      </c>
      <c r="G691" s="278">
        <v>0</v>
      </c>
      <c r="H691" s="278">
        <v>0</v>
      </c>
      <c r="I691" s="278">
        <v>0</v>
      </c>
      <c r="J691" s="279"/>
    </row>
    <row r="692" spans="2:10" ht="18" customHeight="1" x14ac:dyDescent="0.25">
      <c r="B692" s="273"/>
      <c r="C692" s="274"/>
      <c r="D692" s="6" t="s">
        <v>172</v>
      </c>
      <c r="E692" s="14">
        <v>0</v>
      </c>
      <c r="F692" s="14">
        <v>0</v>
      </c>
      <c r="G692" s="14">
        <v>0</v>
      </c>
      <c r="H692" s="14">
        <v>0</v>
      </c>
      <c r="I692" s="14">
        <v>0</v>
      </c>
      <c r="J692" s="224"/>
    </row>
    <row r="693" spans="2:10" ht="18" customHeight="1" x14ac:dyDescent="0.25">
      <c r="B693" s="275"/>
      <c r="C693" s="276"/>
      <c r="D693" s="277" t="s">
        <v>176</v>
      </c>
      <c r="E693" s="278">
        <v>0</v>
      </c>
      <c r="F693" s="278">
        <v>0</v>
      </c>
      <c r="G693" s="278">
        <v>0</v>
      </c>
      <c r="H693" s="278">
        <v>0</v>
      </c>
      <c r="I693" s="278">
        <v>0</v>
      </c>
      <c r="J693" s="279"/>
    </row>
    <row r="694" spans="2:10" ht="18" customHeight="1" thickBot="1" x14ac:dyDescent="0.3">
      <c r="B694" s="280"/>
      <c r="C694" s="281"/>
      <c r="D694" s="25" t="s">
        <v>172</v>
      </c>
      <c r="E694" s="17">
        <v>0</v>
      </c>
      <c r="F694" s="17">
        <v>0</v>
      </c>
      <c r="G694" s="17">
        <v>0</v>
      </c>
      <c r="H694" s="17">
        <v>0</v>
      </c>
      <c r="I694" s="17">
        <v>0</v>
      </c>
      <c r="J694" s="282"/>
    </row>
    <row r="695" spans="2:10" ht="18" customHeight="1" x14ac:dyDescent="0.25">
      <c r="B695" s="261" t="s">
        <v>156</v>
      </c>
      <c r="C695" s="230">
        <f>C669+1</f>
        <v>22</v>
      </c>
      <c r="D695" s="231"/>
      <c r="E695" s="232"/>
      <c r="F695" s="232"/>
      <c r="G695" s="232"/>
      <c r="H695" s="232"/>
      <c r="I695" s="232"/>
      <c r="J695" s="233"/>
    </row>
    <row r="696" spans="2:10" ht="18" customHeight="1" x14ac:dyDescent="0.25">
      <c r="B696" s="219" t="s">
        <v>157</v>
      </c>
      <c r="C696" s="220"/>
      <c r="D696" s="221"/>
      <c r="E696" s="263"/>
      <c r="F696" s="263"/>
      <c r="G696" s="263"/>
      <c r="H696" s="263"/>
      <c r="I696" s="263"/>
      <c r="J696" s="223"/>
    </row>
    <row r="697" spans="2:10" ht="18" customHeight="1" x14ac:dyDescent="0.25">
      <c r="B697" s="214"/>
      <c r="C697" s="215"/>
      <c r="D697" s="6" t="s">
        <v>158</v>
      </c>
      <c r="E697" s="23" t="e">
        <f ca="1">INDEX(INDIRECT("E"&amp;(28+E673)):INDIRECT("E"&amp;148),MATCH(1,INDIRECT("L"&amp;(28+E673)):INDIRECT("L"&amp;148),0))</f>
        <v>#N/A</v>
      </c>
      <c r="F697" s="23" t="e">
        <f ca="1">INDEX(INDIRECT("E"&amp;(28+F673)):INDIRECT("E"&amp;148),MATCH(1,INDIRECT("L"&amp;(28+F673)):INDIRECT("L"&amp;148),0))</f>
        <v>#N/A</v>
      </c>
      <c r="G697" s="23" t="e">
        <f ca="1">INDEX(INDIRECT("E"&amp;(28+G673)):INDIRECT("E"&amp;148),MATCH(1,INDIRECT("L"&amp;(28+G673)):INDIRECT("L"&amp;148),0))</f>
        <v>#N/A</v>
      </c>
      <c r="H697" s="23" t="e">
        <f ca="1">INDEX(INDIRECT("E"&amp;(28+H673)):INDIRECT("E"&amp;148),MATCH(1,INDIRECT("L"&amp;(28+H673)):INDIRECT("L"&amp;148),0))</f>
        <v>#N/A</v>
      </c>
      <c r="I697" s="23" t="e">
        <f ca="1">INDEX(INDIRECT("E"&amp;(28+I673)):INDIRECT("E"&amp;148),MATCH(1,INDIRECT("L"&amp;(28+I673)):INDIRECT("L"&amp;148),0))</f>
        <v>#N/A</v>
      </c>
      <c r="J697" s="24"/>
    </row>
    <row r="698" spans="2:10" ht="18" customHeight="1" x14ac:dyDescent="0.25">
      <c r="B698" s="214"/>
      <c r="C698" s="215"/>
      <c r="D698" s="6" t="s">
        <v>159</v>
      </c>
      <c r="E698" s="23" t="e">
        <f ca="1">E673+MATCH(1,INDIRECT("L"&amp;(28+E673)):INDIRECT("L"&amp;148),0)</f>
        <v>#N/A</v>
      </c>
      <c r="F698" s="23" t="e">
        <f ca="1">F673+MATCH(1,INDIRECT("L"&amp;(28+F673)):INDIRECT("L"&amp;148),0)</f>
        <v>#N/A</v>
      </c>
      <c r="G698" s="23" t="e">
        <f ca="1">G673+MATCH(1,INDIRECT("L"&amp;(28+G673)):INDIRECT("L"&amp;148),0)</f>
        <v>#N/A</v>
      </c>
      <c r="H698" s="23" t="e">
        <f ca="1">H673+MATCH(1,INDIRECT("L"&amp;(28+H673)):INDIRECT("L"&amp;148),0)</f>
        <v>#N/A</v>
      </c>
      <c r="I698" s="23" t="e">
        <f ca="1">I673+MATCH(1,INDIRECT("L"&amp;(28+I673)):INDIRECT("L"&amp;148),0)</f>
        <v>#N/A</v>
      </c>
      <c r="J698" s="24"/>
    </row>
    <row r="699" spans="2:10" ht="18" customHeight="1" x14ac:dyDescent="0.25">
      <c r="B699" s="214"/>
      <c r="C699" s="215"/>
      <c r="D699" s="6" t="s">
        <v>160</v>
      </c>
      <c r="E699" s="23" t="e">
        <f ca="1">E698+MATCH(0,INDIRECT("L"&amp;(28+E698)):INDIRECT("L"&amp;148),0)-1</f>
        <v>#N/A</v>
      </c>
      <c r="F699" s="23" t="e">
        <f ca="1">F698+MATCH(0,INDIRECT("L"&amp;(28+F698)):INDIRECT("L"&amp;148),0)-1</f>
        <v>#N/A</v>
      </c>
      <c r="G699" s="23" t="e">
        <f ca="1">G698+MATCH(0,INDIRECT("L"&amp;(28+G698)):INDIRECT("L"&amp;148),0)-1</f>
        <v>#N/A</v>
      </c>
      <c r="H699" s="23" t="e">
        <f ca="1">H698+MATCH(0,INDIRECT("L"&amp;(28+H698)):INDIRECT("L"&amp;148),0)-1</f>
        <v>#N/A</v>
      </c>
      <c r="I699" s="23" t="e">
        <f ca="1">I698+MATCH(0,INDIRECT("L"&amp;(28+I698)):INDIRECT("L"&amp;148),0)-1</f>
        <v>#N/A</v>
      </c>
      <c r="J699" s="24"/>
    </row>
    <row r="700" spans="2:10" ht="18" customHeight="1" x14ac:dyDescent="0.25">
      <c r="B700" s="214"/>
      <c r="C700" s="215"/>
      <c r="D700" s="6" t="s">
        <v>161</v>
      </c>
      <c r="E700" s="266">
        <v>0</v>
      </c>
      <c r="F700" s="266">
        <f t="shared" ref="F700:I700" si="309">E700</f>
        <v>0</v>
      </c>
      <c r="G700" s="266">
        <f t="shared" si="309"/>
        <v>0</v>
      </c>
      <c r="H700" s="266">
        <f t="shared" si="309"/>
        <v>0</v>
      </c>
      <c r="I700" s="266">
        <f t="shared" si="309"/>
        <v>0</v>
      </c>
      <c r="J700" s="224"/>
    </row>
    <row r="701" spans="2:10" ht="18" customHeight="1" x14ac:dyDescent="0.25">
      <c r="B701" s="219" t="s">
        <v>162</v>
      </c>
      <c r="C701" s="220"/>
      <c r="D701" s="221"/>
      <c r="E701" s="222"/>
      <c r="F701" s="222"/>
      <c r="G701" s="222"/>
      <c r="H701" s="222"/>
      <c r="I701" s="222"/>
      <c r="J701" s="223"/>
    </row>
    <row r="702" spans="2:10" ht="18" customHeight="1" x14ac:dyDescent="0.25">
      <c r="B702" s="214"/>
      <c r="C702" s="215"/>
      <c r="D702" s="6" t="s">
        <v>163</v>
      </c>
      <c r="E702" s="11" t="s">
        <v>164</v>
      </c>
      <c r="F702" s="11" t="s">
        <v>164</v>
      </c>
      <c r="G702" s="11" t="s">
        <v>164</v>
      </c>
      <c r="H702" s="11" t="s">
        <v>164</v>
      </c>
      <c r="I702" s="11" t="s">
        <v>164</v>
      </c>
      <c r="J702" s="224"/>
    </row>
    <row r="703" spans="2:10" ht="18" customHeight="1" x14ac:dyDescent="0.25">
      <c r="B703" s="214"/>
      <c r="C703" s="215"/>
      <c r="D703" s="6" t="s">
        <v>165</v>
      </c>
      <c r="E703" s="11">
        <v>230</v>
      </c>
      <c r="F703" s="11">
        <v>230</v>
      </c>
      <c r="G703" s="11">
        <v>230</v>
      </c>
      <c r="H703" s="11">
        <v>230</v>
      </c>
      <c r="I703" s="11">
        <v>230</v>
      </c>
      <c r="J703" s="224"/>
    </row>
    <row r="704" spans="2:10" s="272" customFormat="1" ht="18" customHeight="1" x14ac:dyDescent="0.25">
      <c r="B704" s="267"/>
      <c r="C704" s="268"/>
      <c r="D704" s="269" t="s">
        <v>166</v>
      </c>
      <c r="E704" s="283">
        <v>0</v>
      </c>
      <c r="F704" s="283">
        <v>0</v>
      </c>
      <c r="G704" s="283">
        <v>0</v>
      </c>
      <c r="H704" s="283">
        <v>0</v>
      </c>
      <c r="I704" s="283">
        <v>0</v>
      </c>
      <c r="J704" s="270"/>
    </row>
    <row r="705" spans="2:10" ht="18" customHeight="1" x14ac:dyDescent="0.25">
      <c r="B705" s="214"/>
      <c r="C705" s="215"/>
      <c r="D705" s="6" t="s">
        <v>167</v>
      </c>
      <c r="E705" s="14" t="e">
        <f t="shared" ref="E705:I705" ca="1" si="310">E698</f>
        <v>#N/A</v>
      </c>
      <c r="F705" s="216" t="e">
        <f t="shared" ca="1" si="310"/>
        <v>#N/A</v>
      </c>
      <c r="G705" s="216" t="e">
        <f t="shared" ca="1" si="310"/>
        <v>#N/A</v>
      </c>
      <c r="H705" s="216" t="e">
        <f t="shared" ca="1" si="310"/>
        <v>#N/A</v>
      </c>
      <c r="I705" s="216" t="e">
        <f t="shared" ca="1" si="310"/>
        <v>#N/A</v>
      </c>
      <c r="J705" s="224"/>
    </row>
    <row r="706" spans="2:10" ht="18" customHeight="1" x14ac:dyDescent="0.25">
      <c r="B706" s="219" t="s">
        <v>168</v>
      </c>
      <c r="C706" s="220"/>
      <c r="D706" s="221"/>
      <c r="E706" s="222"/>
      <c r="F706" s="222"/>
      <c r="G706" s="222"/>
      <c r="H706" s="222"/>
      <c r="I706" s="222"/>
      <c r="J706" s="223"/>
    </row>
    <row r="707" spans="2:10" ht="18" customHeight="1" x14ac:dyDescent="0.25">
      <c r="B707" s="214"/>
      <c r="C707" s="215"/>
      <c r="D707" s="6" t="s">
        <v>14</v>
      </c>
      <c r="E707" s="216" t="s">
        <v>15</v>
      </c>
      <c r="F707" s="216" t="s">
        <v>15</v>
      </c>
      <c r="G707" s="216" t="s">
        <v>15</v>
      </c>
      <c r="H707" s="216" t="s">
        <v>15</v>
      </c>
      <c r="I707" s="216" t="s">
        <v>15</v>
      </c>
      <c r="J707" s="218"/>
    </row>
    <row r="708" spans="2:10" ht="18" customHeight="1" x14ac:dyDescent="0.25">
      <c r="B708" s="214"/>
      <c r="C708" s="215"/>
      <c r="D708" s="6" t="s">
        <v>17</v>
      </c>
      <c r="E708" s="14" t="e">
        <f t="shared" ref="E708:I708" ca="1" si="311">E698</f>
        <v>#N/A</v>
      </c>
      <c r="F708" s="216" t="e">
        <f t="shared" ca="1" si="311"/>
        <v>#N/A</v>
      </c>
      <c r="G708" s="216" t="e">
        <f t="shared" ca="1" si="311"/>
        <v>#N/A</v>
      </c>
      <c r="H708" s="216" t="e">
        <f t="shared" ca="1" si="311"/>
        <v>#N/A</v>
      </c>
      <c r="I708" s="216" t="e">
        <f t="shared" ca="1" si="311"/>
        <v>#N/A</v>
      </c>
      <c r="J708" s="218"/>
    </row>
    <row r="709" spans="2:10" ht="18" customHeight="1" x14ac:dyDescent="0.25">
      <c r="B709" s="214"/>
      <c r="C709" s="215"/>
      <c r="D709" s="6" t="s">
        <v>169</v>
      </c>
      <c r="E709" s="266">
        <v>0</v>
      </c>
      <c r="F709" s="266">
        <v>0</v>
      </c>
      <c r="G709" s="266">
        <v>0</v>
      </c>
      <c r="H709" s="266">
        <v>0</v>
      </c>
      <c r="I709" s="266">
        <v>0</v>
      </c>
      <c r="J709" s="218"/>
    </row>
    <row r="710" spans="2:10" ht="18" customHeight="1" x14ac:dyDescent="0.25">
      <c r="B710" s="219" t="s">
        <v>170</v>
      </c>
      <c r="C710" s="220"/>
      <c r="D710" s="221"/>
      <c r="E710" s="222"/>
      <c r="F710" s="222"/>
      <c r="G710" s="222"/>
      <c r="H710" s="222"/>
      <c r="I710" s="222"/>
      <c r="J710" s="223"/>
    </row>
    <row r="711" spans="2:10" ht="18" customHeight="1" x14ac:dyDescent="0.25">
      <c r="B711" s="214"/>
      <c r="C711" s="215"/>
      <c r="D711" s="6" t="s">
        <v>171</v>
      </c>
      <c r="E711" s="14">
        <v>0</v>
      </c>
      <c r="F711" s="14">
        <v>0</v>
      </c>
      <c r="G711" s="14">
        <v>0</v>
      </c>
      <c r="H711" s="14">
        <v>0</v>
      </c>
      <c r="I711" s="14">
        <v>0</v>
      </c>
      <c r="J711" s="224"/>
    </row>
    <row r="712" spans="2:10" ht="18" customHeight="1" x14ac:dyDescent="0.25">
      <c r="B712" s="273"/>
      <c r="C712" s="274"/>
      <c r="D712" s="6" t="s">
        <v>172</v>
      </c>
      <c r="E712" s="14">
        <v>0</v>
      </c>
      <c r="F712" s="14">
        <v>0</v>
      </c>
      <c r="G712" s="14">
        <v>0</v>
      </c>
      <c r="H712" s="14">
        <v>0</v>
      </c>
      <c r="I712" s="14">
        <v>0</v>
      </c>
      <c r="J712" s="224"/>
    </row>
    <row r="713" spans="2:10" ht="18" customHeight="1" x14ac:dyDescent="0.25">
      <c r="B713" s="275"/>
      <c r="C713" s="276"/>
      <c r="D713" s="277" t="s">
        <v>173</v>
      </c>
      <c r="E713" s="278">
        <v>0</v>
      </c>
      <c r="F713" s="278">
        <v>0</v>
      </c>
      <c r="G713" s="278">
        <v>0</v>
      </c>
      <c r="H713" s="278">
        <v>0</v>
      </c>
      <c r="I713" s="278">
        <v>0</v>
      </c>
      <c r="J713" s="279"/>
    </row>
    <row r="714" spans="2:10" ht="18" customHeight="1" x14ac:dyDescent="0.25">
      <c r="B714" s="273"/>
      <c r="C714" s="274"/>
      <c r="D714" s="6" t="s">
        <v>172</v>
      </c>
      <c r="E714" s="14">
        <v>0</v>
      </c>
      <c r="F714" s="14">
        <v>0</v>
      </c>
      <c r="G714" s="14">
        <v>0</v>
      </c>
      <c r="H714" s="14">
        <v>0</v>
      </c>
      <c r="I714" s="14">
        <v>0</v>
      </c>
      <c r="J714" s="224"/>
    </row>
    <row r="715" spans="2:10" ht="18" customHeight="1" x14ac:dyDescent="0.25">
      <c r="B715" s="275"/>
      <c r="C715" s="276"/>
      <c r="D715" s="277" t="s">
        <v>174</v>
      </c>
      <c r="E715" s="278">
        <v>0</v>
      </c>
      <c r="F715" s="278">
        <v>0</v>
      </c>
      <c r="G715" s="278">
        <v>0</v>
      </c>
      <c r="H715" s="278">
        <v>0</v>
      </c>
      <c r="I715" s="278">
        <v>0</v>
      </c>
      <c r="J715" s="279"/>
    </row>
    <row r="716" spans="2:10" ht="18" customHeight="1" x14ac:dyDescent="0.25">
      <c r="B716" s="273"/>
      <c r="C716" s="274"/>
      <c r="D716" s="6" t="s">
        <v>172</v>
      </c>
      <c r="E716" s="14">
        <v>0</v>
      </c>
      <c r="F716" s="14">
        <v>0</v>
      </c>
      <c r="G716" s="14">
        <v>0</v>
      </c>
      <c r="H716" s="14">
        <v>0</v>
      </c>
      <c r="I716" s="14">
        <v>0</v>
      </c>
      <c r="J716" s="224"/>
    </row>
    <row r="717" spans="2:10" ht="18" customHeight="1" x14ac:dyDescent="0.25">
      <c r="B717" s="275"/>
      <c r="C717" s="276"/>
      <c r="D717" s="277" t="s">
        <v>175</v>
      </c>
      <c r="E717" s="278">
        <v>0</v>
      </c>
      <c r="F717" s="278">
        <v>0</v>
      </c>
      <c r="G717" s="278">
        <v>0</v>
      </c>
      <c r="H717" s="278">
        <v>0</v>
      </c>
      <c r="I717" s="278">
        <v>0</v>
      </c>
      <c r="J717" s="279"/>
    </row>
    <row r="718" spans="2:10" ht="18" customHeight="1" x14ac:dyDescent="0.25">
      <c r="B718" s="273"/>
      <c r="C718" s="274"/>
      <c r="D718" s="6" t="s">
        <v>172</v>
      </c>
      <c r="E718" s="14">
        <v>0</v>
      </c>
      <c r="F718" s="14">
        <v>0</v>
      </c>
      <c r="G718" s="14">
        <v>0</v>
      </c>
      <c r="H718" s="14">
        <v>0</v>
      </c>
      <c r="I718" s="14">
        <v>0</v>
      </c>
      <c r="J718" s="224"/>
    </row>
    <row r="719" spans="2:10" ht="18" customHeight="1" x14ac:dyDescent="0.25">
      <c r="B719" s="275"/>
      <c r="C719" s="276"/>
      <c r="D719" s="277" t="s">
        <v>176</v>
      </c>
      <c r="E719" s="278">
        <v>0</v>
      </c>
      <c r="F719" s="278">
        <v>0</v>
      </c>
      <c r="G719" s="278">
        <v>0</v>
      </c>
      <c r="H719" s="278">
        <v>0</v>
      </c>
      <c r="I719" s="278">
        <v>0</v>
      </c>
      <c r="J719" s="279"/>
    </row>
    <row r="720" spans="2:10" ht="18" customHeight="1" thickBot="1" x14ac:dyDescent="0.3">
      <c r="B720" s="280"/>
      <c r="C720" s="281"/>
      <c r="D720" s="25" t="s">
        <v>172</v>
      </c>
      <c r="E720" s="17">
        <v>0</v>
      </c>
      <c r="F720" s="17">
        <v>0</v>
      </c>
      <c r="G720" s="17">
        <v>0</v>
      </c>
      <c r="H720" s="17">
        <v>0</v>
      </c>
      <c r="I720" s="17">
        <v>0</v>
      </c>
      <c r="J720" s="282"/>
    </row>
    <row r="721" spans="2:10" ht="18" customHeight="1" x14ac:dyDescent="0.25">
      <c r="B721" s="261" t="s">
        <v>156</v>
      </c>
      <c r="C721" s="230">
        <f>C695+1</f>
        <v>23</v>
      </c>
      <c r="D721" s="231"/>
      <c r="E721" s="232"/>
      <c r="F721" s="232"/>
      <c r="G721" s="232"/>
      <c r="H721" s="232"/>
      <c r="I721" s="232"/>
      <c r="J721" s="233"/>
    </row>
    <row r="722" spans="2:10" ht="18" customHeight="1" x14ac:dyDescent="0.25">
      <c r="B722" s="219" t="s">
        <v>157</v>
      </c>
      <c r="C722" s="220"/>
      <c r="D722" s="221"/>
      <c r="E722" s="263"/>
      <c r="F722" s="263"/>
      <c r="G722" s="263"/>
      <c r="H722" s="263"/>
      <c r="I722" s="263"/>
      <c r="J722" s="223"/>
    </row>
    <row r="723" spans="2:10" ht="18" customHeight="1" x14ac:dyDescent="0.25">
      <c r="B723" s="214"/>
      <c r="C723" s="215"/>
      <c r="D723" s="6" t="s">
        <v>158</v>
      </c>
      <c r="E723" s="23" t="e">
        <f ca="1">INDEX(INDIRECT("E"&amp;(28+E699)):INDIRECT("E"&amp;148),MATCH(1,INDIRECT("L"&amp;(28+E699)):INDIRECT("L"&amp;148),0))</f>
        <v>#N/A</v>
      </c>
      <c r="F723" s="23" t="e">
        <f ca="1">INDEX(INDIRECT("E"&amp;(28+F699)):INDIRECT("E"&amp;148),MATCH(1,INDIRECT("L"&amp;(28+F699)):INDIRECT("L"&amp;148),0))</f>
        <v>#N/A</v>
      </c>
      <c r="G723" s="23" t="e">
        <f ca="1">INDEX(INDIRECT("E"&amp;(28+G699)):INDIRECT("E"&amp;148),MATCH(1,INDIRECT("L"&amp;(28+G699)):INDIRECT("L"&amp;148),0))</f>
        <v>#N/A</v>
      </c>
      <c r="H723" s="23" t="e">
        <f ca="1">INDEX(INDIRECT("E"&amp;(28+H699)):INDIRECT("E"&amp;148),MATCH(1,INDIRECT("L"&amp;(28+H699)):INDIRECT("L"&amp;148),0))</f>
        <v>#N/A</v>
      </c>
      <c r="I723" s="23" t="e">
        <f ca="1">INDEX(INDIRECT("E"&amp;(28+I699)):INDIRECT("E"&amp;148),MATCH(1,INDIRECT("L"&amp;(28+I699)):INDIRECT("L"&amp;148),0))</f>
        <v>#N/A</v>
      </c>
      <c r="J723" s="24"/>
    </row>
    <row r="724" spans="2:10" ht="18" customHeight="1" x14ac:dyDescent="0.25">
      <c r="B724" s="214"/>
      <c r="C724" s="215"/>
      <c r="D724" s="6" t="s">
        <v>159</v>
      </c>
      <c r="E724" s="23" t="e">
        <f ca="1">E699+MATCH(1,INDIRECT("L"&amp;(28+E699)):INDIRECT("L"&amp;148),0)</f>
        <v>#N/A</v>
      </c>
      <c r="F724" s="23" t="e">
        <f ca="1">F699+MATCH(1,INDIRECT("L"&amp;(28+F699)):INDIRECT("L"&amp;148),0)</f>
        <v>#N/A</v>
      </c>
      <c r="G724" s="23" t="e">
        <f ca="1">G699+MATCH(1,INDIRECT("L"&amp;(28+G699)):INDIRECT("L"&amp;148),0)</f>
        <v>#N/A</v>
      </c>
      <c r="H724" s="23" t="e">
        <f ca="1">H699+MATCH(1,INDIRECT("L"&amp;(28+H699)):INDIRECT("L"&amp;148),0)</f>
        <v>#N/A</v>
      </c>
      <c r="I724" s="23" t="e">
        <f ca="1">I699+MATCH(1,INDIRECT("L"&amp;(28+I699)):INDIRECT("L"&amp;148),0)</f>
        <v>#N/A</v>
      </c>
      <c r="J724" s="24"/>
    </row>
    <row r="725" spans="2:10" ht="18" customHeight="1" x14ac:dyDescent="0.25">
      <c r="B725" s="214"/>
      <c r="C725" s="215"/>
      <c r="D725" s="6" t="s">
        <v>160</v>
      </c>
      <c r="E725" s="23" t="e">
        <f ca="1">E724+MATCH(0,INDIRECT("L"&amp;(28+E724)):INDIRECT("L"&amp;148),0)-1</f>
        <v>#N/A</v>
      </c>
      <c r="F725" s="23" t="e">
        <f ca="1">F724+MATCH(0,INDIRECT("L"&amp;(28+F724)):INDIRECT("L"&amp;148),0)-1</f>
        <v>#N/A</v>
      </c>
      <c r="G725" s="23" t="e">
        <f ca="1">G724+MATCH(0,INDIRECT("L"&amp;(28+G724)):INDIRECT("L"&amp;148),0)-1</f>
        <v>#N/A</v>
      </c>
      <c r="H725" s="23" t="e">
        <f ca="1">H724+MATCH(0,INDIRECT("L"&amp;(28+H724)):INDIRECT("L"&amp;148),0)-1</f>
        <v>#N/A</v>
      </c>
      <c r="I725" s="23" t="e">
        <f ca="1">I724+MATCH(0,INDIRECT("L"&amp;(28+I724)):INDIRECT("L"&amp;148),0)-1</f>
        <v>#N/A</v>
      </c>
      <c r="J725" s="24"/>
    </row>
    <row r="726" spans="2:10" ht="18" customHeight="1" x14ac:dyDescent="0.25">
      <c r="B726" s="214"/>
      <c r="C726" s="215"/>
      <c r="D726" s="6" t="s">
        <v>161</v>
      </c>
      <c r="E726" s="266">
        <v>0</v>
      </c>
      <c r="F726" s="266">
        <f t="shared" ref="F726:I726" si="312">E726</f>
        <v>0</v>
      </c>
      <c r="G726" s="266">
        <f t="shared" si="312"/>
        <v>0</v>
      </c>
      <c r="H726" s="266">
        <f t="shared" si="312"/>
        <v>0</v>
      </c>
      <c r="I726" s="266">
        <f t="shared" si="312"/>
        <v>0</v>
      </c>
      <c r="J726" s="224"/>
    </row>
    <row r="727" spans="2:10" ht="18" customHeight="1" x14ac:dyDescent="0.25">
      <c r="B727" s="219" t="s">
        <v>162</v>
      </c>
      <c r="C727" s="220"/>
      <c r="D727" s="221"/>
      <c r="E727" s="222"/>
      <c r="F727" s="222"/>
      <c r="G727" s="222"/>
      <c r="H727" s="222"/>
      <c r="I727" s="222"/>
      <c r="J727" s="223"/>
    </row>
    <row r="728" spans="2:10" ht="18" customHeight="1" x14ac:dyDescent="0.25">
      <c r="B728" s="214"/>
      <c r="C728" s="215"/>
      <c r="D728" s="6" t="s">
        <v>163</v>
      </c>
      <c r="E728" s="11" t="s">
        <v>164</v>
      </c>
      <c r="F728" s="11" t="s">
        <v>164</v>
      </c>
      <c r="G728" s="11" t="s">
        <v>164</v>
      </c>
      <c r="H728" s="11" t="s">
        <v>164</v>
      </c>
      <c r="I728" s="11" t="s">
        <v>164</v>
      </c>
      <c r="J728" s="224"/>
    </row>
    <row r="729" spans="2:10" ht="18" customHeight="1" x14ac:dyDescent="0.25">
      <c r="B729" s="214"/>
      <c r="C729" s="215"/>
      <c r="D729" s="6" t="s">
        <v>165</v>
      </c>
      <c r="E729" s="11">
        <v>230</v>
      </c>
      <c r="F729" s="11">
        <v>230</v>
      </c>
      <c r="G729" s="11">
        <v>230</v>
      </c>
      <c r="H729" s="11">
        <v>230</v>
      </c>
      <c r="I729" s="11">
        <v>230</v>
      </c>
      <c r="J729" s="224"/>
    </row>
    <row r="730" spans="2:10" s="272" customFormat="1" ht="18" customHeight="1" x14ac:dyDescent="0.25">
      <c r="B730" s="267"/>
      <c r="C730" s="268"/>
      <c r="D730" s="269" t="s">
        <v>166</v>
      </c>
      <c r="E730" s="283">
        <v>0</v>
      </c>
      <c r="F730" s="283">
        <v>0</v>
      </c>
      <c r="G730" s="283">
        <v>0</v>
      </c>
      <c r="H730" s="283">
        <v>0</v>
      </c>
      <c r="I730" s="283">
        <v>0</v>
      </c>
      <c r="J730" s="270"/>
    </row>
    <row r="731" spans="2:10" ht="18" customHeight="1" x14ac:dyDescent="0.25">
      <c r="B731" s="214"/>
      <c r="C731" s="215"/>
      <c r="D731" s="6" t="s">
        <v>167</v>
      </c>
      <c r="E731" s="14" t="e">
        <f t="shared" ref="E731:I731" ca="1" si="313">E724</f>
        <v>#N/A</v>
      </c>
      <c r="F731" s="216" t="e">
        <f t="shared" ca="1" si="313"/>
        <v>#N/A</v>
      </c>
      <c r="G731" s="216" t="e">
        <f t="shared" ca="1" si="313"/>
        <v>#N/A</v>
      </c>
      <c r="H731" s="216" t="e">
        <f t="shared" ca="1" si="313"/>
        <v>#N/A</v>
      </c>
      <c r="I731" s="216" t="e">
        <f t="shared" ca="1" si="313"/>
        <v>#N/A</v>
      </c>
      <c r="J731" s="224"/>
    </row>
    <row r="732" spans="2:10" ht="18" customHeight="1" x14ac:dyDescent="0.25">
      <c r="B732" s="219" t="s">
        <v>168</v>
      </c>
      <c r="C732" s="220"/>
      <c r="D732" s="221"/>
      <c r="E732" s="222"/>
      <c r="F732" s="222"/>
      <c r="G732" s="222"/>
      <c r="H732" s="222"/>
      <c r="I732" s="222"/>
      <c r="J732" s="223"/>
    </row>
    <row r="733" spans="2:10" ht="18" customHeight="1" x14ac:dyDescent="0.25">
      <c r="B733" s="214"/>
      <c r="C733" s="215"/>
      <c r="D733" s="6" t="s">
        <v>14</v>
      </c>
      <c r="E733" s="216" t="s">
        <v>15</v>
      </c>
      <c r="F733" s="216" t="s">
        <v>15</v>
      </c>
      <c r="G733" s="216" t="s">
        <v>15</v>
      </c>
      <c r="H733" s="216" t="s">
        <v>15</v>
      </c>
      <c r="I733" s="216" t="s">
        <v>15</v>
      </c>
      <c r="J733" s="218"/>
    </row>
    <row r="734" spans="2:10" ht="18" customHeight="1" x14ac:dyDescent="0.25">
      <c r="B734" s="214"/>
      <c r="C734" s="215"/>
      <c r="D734" s="6" t="s">
        <v>17</v>
      </c>
      <c r="E734" s="14" t="e">
        <f t="shared" ref="E734:I734" ca="1" si="314">E724</f>
        <v>#N/A</v>
      </c>
      <c r="F734" s="216" t="e">
        <f t="shared" ca="1" si="314"/>
        <v>#N/A</v>
      </c>
      <c r="G734" s="216" t="e">
        <f t="shared" ca="1" si="314"/>
        <v>#N/A</v>
      </c>
      <c r="H734" s="216" t="e">
        <f t="shared" ca="1" si="314"/>
        <v>#N/A</v>
      </c>
      <c r="I734" s="216" t="e">
        <f t="shared" ca="1" si="314"/>
        <v>#N/A</v>
      </c>
      <c r="J734" s="218"/>
    </row>
    <row r="735" spans="2:10" ht="18" customHeight="1" x14ac:dyDescent="0.25">
      <c r="B735" s="214"/>
      <c r="C735" s="215"/>
      <c r="D735" s="6" t="s">
        <v>169</v>
      </c>
      <c r="E735" s="266">
        <v>0</v>
      </c>
      <c r="F735" s="266">
        <v>0</v>
      </c>
      <c r="G735" s="266">
        <v>0</v>
      </c>
      <c r="H735" s="266">
        <v>0</v>
      </c>
      <c r="I735" s="266">
        <v>0</v>
      </c>
      <c r="J735" s="218"/>
    </row>
    <row r="736" spans="2:10" ht="18" customHeight="1" x14ac:dyDescent="0.25">
      <c r="B736" s="219" t="s">
        <v>170</v>
      </c>
      <c r="C736" s="220"/>
      <c r="D736" s="221"/>
      <c r="E736" s="222"/>
      <c r="F736" s="222"/>
      <c r="G736" s="222"/>
      <c r="H736" s="222"/>
      <c r="I736" s="222"/>
      <c r="J736" s="223"/>
    </row>
    <row r="737" spans="2:10" ht="18" customHeight="1" x14ac:dyDescent="0.25">
      <c r="B737" s="214"/>
      <c r="C737" s="215"/>
      <c r="D737" s="6" t="s">
        <v>171</v>
      </c>
      <c r="E737" s="14">
        <v>0</v>
      </c>
      <c r="F737" s="14">
        <v>0</v>
      </c>
      <c r="G737" s="14">
        <v>0</v>
      </c>
      <c r="H737" s="14">
        <v>0</v>
      </c>
      <c r="I737" s="14">
        <v>0</v>
      </c>
      <c r="J737" s="224"/>
    </row>
    <row r="738" spans="2:10" ht="18" customHeight="1" x14ac:dyDescent="0.25">
      <c r="B738" s="273"/>
      <c r="C738" s="274"/>
      <c r="D738" s="6" t="s">
        <v>172</v>
      </c>
      <c r="E738" s="14">
        <v>0</v>
      </c>
      <c r="F738" s="14">
        <v>0</v>
      </c>
      <c r="G738" s="14">
        <v>0</v>
      </c>
      <c r="H738" s="14">
        <v>0</v>
      </c>
      <c r="I738" s="14">
        <v>0</v>
      </c>
      <c r="J738" s="224"/>
    </row>
    <row r="739" spans="2:10" ht="18" customHeight="1" x14ac:dyDescent="0.25">
      <c r="B739" s="275"/>
      <c r="C739" s="276"/>
      <c r="D739" s="277" t="s">
        <v>173</v>
      </c>
      <c r="E739" s="278">
        <v>0</v>
      </c>
      <c r="F739" s="278">
        <v>0</v>
      </c>
      <c r="G739" s="278">
        <v>0</v>
      </c>
      <c r="H739" s="278">
        <v>0</v>
      </c>
      <c r="I739" s="278">
        <v>0</v>
      </c>
      <c r="J739" s="279"/>
    </row>
    <row r="740" spans="2:10" ht="18" customHeight="1" x14ac:dyDescent="0.25">
      <c r="B740" s="273"/>
      <c r="C740" s="274"/>
      <c r="D740" s="6" t="s">
        <v>172</v>
      </c>
      <c r="E740" s="14">
        <v>0</v>
      </c>
      <c r="F740" s="14">
        <v>0</v>
      </c>
      <c r="G740" s="14">
        <v>0</v>
      </c>
      <c r="H740" s="14">
        <v>0</v>
      </c>
      <c r="I740" s="14">
        <v>0</v>
      </c>
      <c r="J740" s="224"/>
    </row>
    <row r="741" spans="2:10" ht="18" customHeight="1" x14ac:dyDescent="0.25">
      <c r="B741" s="275"/>
      <c r="C741" s="276"/>
      <c r="D741" s="277" t="s">
        <v>174</v>
      </c>
      <c r="E741" s="278">
        <v>0</v>
      </c>
      <c r="F741" s="278">
        <v>0</v>
      </c>
      <c r="G741" s="278">
        <v>0</v>
      </c>
      <c r="H741" s="278">
        <v>0</v>
      </c>
      <c r="I741" s="278">
        <v>0</v>
      </c>
      <c r="J741" s="279"/>
    </row>
    <row r="742" spans="2:10" ht="18" customHeight="1" x14ac:dyDescent="0.25">
      <c r="B742" s="273"/>
      <c r="C742" s="274"/>
      <c r="D742" s="6" t="s">
        <v>172</v>
      </c>
      <c r="E742" s="14">
        <v>0</v>
      </c>
      <c r="F742" s="14">
        <v>0</v>
      </c>
      <c r="G742" s="14">
        <v>0</v>
      </c>
      <c r="H742" s="14">
        <v>0</v>
      </c>
      <c r="I742" s="14">
        <v>0</v>
      </c>
      <c r="J742" s="224"/>
    </row>
    <row r="743" spans="2:10" ht="18" customHeight="1" x14ac:dyDescent="0.25">
      <c r="B743" s="275"/>
      <c r="C743" s="276"/>
      <c r="D743" s="277" t="s">
        <v>175</v>
      </c>
      <c r="E743" s="278">
        <v>0</v>
      </c>
      <c r="F743" s="278">
        <v>0</v>
      </c>
      <c r="G743" s="278">
        <v>0</v>
      </c>
      <c r="H743" s="278">
        <v>0</v>
      </c>
      <c r="I743" s="278">
        <v>0</v>
      </c>
      <c r="J743" s="279"/>
    </row>
    <row r="744" spans="2:10" ht="18" customHeight="1" x14ac:dyDescent="0.25">
      <c r="B744" s="273"/>
      <c r="C744" s="274"/>
      <c r="D744" s="6" t="s">
        <v>172</v>
      </c>
      <c r="E744" s="14">
        <v>0</v>
      </c>
      <c r="F744" s="14">
        <v>0</v>
      </c>
      <c r="G744" s="14">
        <v>0</v>
      </c>
      <c r="H744" s="14">
        <v>0</v>
      </c>
      <c r="I744" s="14">
        <v>0</v>
      </c>
      <c r="J744" s="224"/>
    </row>
    <row r="745" spans="2:10" ht="18" customHeight="1" x14ac:dyDescent="0.25">
      <c r="B745" s="275"/>
      <c r="C745" s="276"/>
      <c r="D745" s="277" t="s">
        <v>176</v>
      </c>
      <c r="E745" s="278">
        <v>0</v>
      </c>
      <c r="F745" s="278">
        <v>0</v>
      </c>
      <c r="G745" s="278">
        <v>0</v>
      </c>
      <c r="H745" s="278">
        <v>0</v>
      </c>
      <c r="I745" s="278">
        <v>0</v>
      </c>
      <c r="J745" s="279"/>
    </row>
    <row r="746" spans="2:10" ht="18" customHeight="1" thickBot="1" x14ac:dyDescent="0.3">
      <c r="B746" s="280"/>
      <c r="C746" s="281"/>
      <c r="D746" s="25" t="s">
        <v>172</v>
      </c>
      <c r="E746" s="17">
        <v>0</v>
      </c>
      <c r="F746" s="17">
        <v>0</v>
      </c>
      <c r="G746" s="17">
        <v>0</v>
      </c>
      <c r="H746" s="17">
        <v>0</v>
      </c>
      <c r="I746" s="17">
        <v>0</v>
      </c>
      <c r="J746" s="282"/>
    </row>
    <row r="747" spans="2:10" ht="18" customHeight="1" x14ac:dyDescent="0.25">
      <c r="B747" s="261" t="s">
        <v>156</v>
      </c>
      <c r="C747" s="230">
        <f>C721+1</f>
        <v>24</v>
      </c>
      <c r="D747" s="231"/>
      <c r="E747" s="232"/>
      <c r="F747" s="232"/>
      <c r="G747" s="232"/>
      <c r="H747" s="232"/>
      <c r="I747" s="232"/>
      <c r="J747" s="233"/>
    </row>
    <row r="748" spans="2:10" ht="18" customHeight="1" x14ac:dyDescent="0.25">
      <c r="B748" s="219" t="s">
        <v>157</v>
      </c>
      <c r="C748" s="220"/>
      <c r="D748" s="221"/>
      <c r="E748" s="263"/>
      <c r="F748" s="263"/>
      <c r="G748" s="263"/>
      <c r="H748" s="263"/>
      <c r="I748" s="263"/>
      <c r="J748" s="223"/>
    </row>
    <row r="749" spans="2:10" ht="18" customHeight="1" x14ac:dyDescent="0.25">
      <c r="B749" s="214"/>
      <c r="C749" s="215"/>
      <c r="D749" s="6" t="s">
        <v>158</v>
      </c>
      <c r="E749" s="23" t="e">
        <f ca="1">INDEX(INDIRECT("E"&amp;(28+E725)):INDIRECT("E"&amp;148),MATCH(1,INDIRECT("L"&amp;(28+E725)):INDIRECT("L"&amp;148),0))</f>
        <v>#N/A</v>
      </c>
      <c r="F749" s="23" t="e">
        <f ca="1">INDEX(INDIRECT("E"&amp;(28+F725)):INDIRECT("E"&amp;148),MATCH(1,INDIRECT("L"&amp;(28+F725)):INDIRECT("L"&amp;148),0))</f>
        <v>#N/A</v>
      </c>
      <c r="G749" s="23" t="e">
        <f ca="1">INDEX(INDIRECT("E"&amp;(28+G725)):INDIRECT("E"&amp;148),MATCH(1,INDIRECT("L"&amp;(28+G725)):INDIRECT("L"&amp;148),0))</f>
        <v>#N/A</v>
      </c>
      <c r="H749" s="23" t="e">
        <f ca="1">INDEX(INDIRECT("E"&amp;(28+H725)):INDIRECT("E"&amp;148),MATCH(1,INDIRECT("L"&amp;(28+H725)):INDIRECT("L"&amp;148),0))</f>
        <v>#N/A</v>
      </c>
      <c r="I749" s="23" t="e">
        <f ca="1">INDEX(INDIRECT("E"&amp;(28+I725)):INDIRECT("E"&amp;148),MATCH(1,INDIRECT("L"&amp;(28+I725)):INDIRECT("L"&amp;148),0))</f>
        <v>#N/A</v>
      </c>
      <c r="J749" s="24"/>
    </row>
    <row r="750" spans="2:10" ht="18" customHeight="1" x14ac:dyDescent="0.25">
      <c r="B750" s="214"/>
      <c r="C750" s="215"/>
      <c r="D750" s="6" t="s">
        <v>159</v>
      </c>
      <c r="E750" s="23" t="e">
        <f ca="1">E725+MATCH(1,INDIRECT("L"&amp;(28+E725)):INDIRECT("L"&amp;148),0)</f>
        <v>#N/A</v>
      </c>
      <c r="F750" s="23" t="e">
        <f ca="1">F725+MATCH(1,INDIRECT("L"&amp;(28+F725)):INDIRECT("L"&amp;148),0)</f>
        <v>#N/A</v>
      </c>
      <c r="G750" s="23" t="e">
        <f ca="1">G725+MATCH(1,INDIRECT("L"&amp;(28+G725)):INDIRECT("L"&amp;148),0)</f>
        <v>#N/A</v>
      </c>
      <c r="H750" s="23" t="e">
        <f ca="1">H725+MATCH(1,INDIRECT("L"&amp;(28+H725)):INDIRECT("L"&amp;148),0)</f>
        <v>#N/A</v>
      </c>
      <c r="I750" s="23" t="e">
        <f ca="1">I725+MATCH(1,INDIRECT("L"&amp;(28+I725)):INDIRECT("L"&amp;148),0)</f>
        <v>#N/A</v>
      </c>
      <c r="J750" s="24"/>
    </row>
    <row r="751" spans="2:10" ht="18" customHeight="1" x14ac:dyDescent="0.25">
      <c r="B751" s="214"/>
      <c r="C751" s="215"/>
      <c r="D751" s="6" t="s">
        <v>160</v>
      </c>
      <c r="E751" s="23" t="e">
        <f ca="1">E750+MATCH(0,INDIRECT("L"&amp;(28+E750)):INDIRECT("L"&amp;148),0)-1</f>
        <v>#N/A</v>
      </c>
      <c r="F751" s="23" t="e">
        <f ca="1">F750+MATCH(0,INDIRECT("L"&amp;(28+F750)):INDIRECT("L"&amp;148),0)-1</f>
        <v>#N/A</v>
      </c>
      <c r="G751" s="23" t="e">
        <f ca="1">G750+MATCH(0,INDIRECT("L"&amp;(28+G750)):INDIRECT("L"&amp;148),0)-1</f>
        <v>#N/A</v>
      </c>
      <c r="H751" s="23" t="e">
        <f ca="1">H750+MATCH(0,INDIRECT("L"&amp;(28+H750)):INDIRECT("L"&amp;148),0)-1</f>
        <v>#N/A</v>
      </c>
      <c r="I751" s="23" t="e">
        <f ca="1">I750+MATCH(0,INDIRECT("L"&amp;(28+I750)):INDIRECT("L"&amp;148),0)-1</f>
        <v>#N/A</v>
      </c>
      <c r="J751" s="24"/>
    </row>
    <row r="752" spans="2:10" ht="18" customHeight="1" x14ac:dyDescent="0.25">
      <c r="B752" s="214"/>
      <c r="C752" s="215"/>
      <c r="D752" s="6" t="s">
        <v>161</v>
      </c>
      <c r="E752" s="266">
        <v>0</v>
      </c>
      <c r="F752" s="266">
        <f t="shared" ref="F752:I752" si="315">E752</f>
        <v>0</v>
      </c>
      <c r="G752" s="266">
        <f t="shared" si="315"/>
        <v>0</v>
      </c>
      <c r="H752" s="266">
        <f t="shared" si="315"/>
        <v>0</v>
      </c>
      <c r="I752" s="266">
        <f t="shared" si="315"/>
        <v>0</v>
      </c>
      <c r="J752" s="224"/>
    </row>
    <row r="753" spans="2:10" ht="18" customHeight="1" x14ac:dyDescent="0.25">
      <c r="B753" s="219" t="s">
        <v>162</v>
      </c>
      <c r="C753" s="220"/>
      <c r="D753" s="221"/>
      <c r="E753" s="222"/>
      <c r="F753" s="222"/>
      <c r="G753" s="222"/>
      <c r="H753" s="222"/>
      <c r="I753" s="222"/>
      <c r="J753" s="223"/>
    </row>
    <row r="754" spans="2:10" ht="18" customHeight="1" x14ac:dyDescent="0.25">
      <c r="B754" s="214"/>
      <c r="C754" s="215"/>
      <c r="D754" s="6" t="s">
        <v>163</v>
      </c>
      <c r="E754" s="11" t="s">
        <v>164</v>
      </c>
      <c r="F754" s="11" t="s">
        <v>164</v>
      </c>
      <c r="G754" s="11" t="s">
        <v>164</v>
      </c>
      <c r="H754" s="11" t="s">
        <v>164</v>
      </c>
      <c r="I754" s="11" t="s">
        <v>164</v>
      </c>
      <c r="J754" s="224"/>
    </row>
    <row r="755" spans="2:10" ht="18" customHeight="1" x14ac:dyDescent="0.25">
      <c r="B755" s="214"/>
      <c r="C755" s="215"/>
      <c r="D755" s="6" t="s">
        <v>165</v>
      </c>
      <c r="E755" s="11">
        <v>230</v>
      </c>
      <c r="F755" s="11">
        <v>230</v>
      </c>
      <c r="G755" s="11">
        <v>230</v>
      </c>
      <c r="H755" s="11">
        <v>230</v>
      </c>
      <c r="I755" s="11">
        <v>230</v>
      </c>
      <c r="J755" s="224"/>
    </row>
    <row r="756" spans="2:10" s="272" customFormat="1" ht="18" customHeight="1" x14ac:dyDescent="0.25">
      <c r="B756" s="267"/>
      <c r="C756" s="268"/>
      <c r="D756" s="269" t="s">
        <v>166</v>
      </c>
      <c r="E756" s="283">
        <v>0</v>
      </c>
      <c r="F756" s="283">
        <v>0</v>
      </c>
      <c r="G756" s="283">
        <v>0</v>
      </c>
      <c r="H756" s="283">
        <v>0</v>
      </c>
      <c r="I756" s="283">
        <v>0</v>
      </c>
      <c r="J756" s="270"/>
    </row>
    <row r="757" spans="2:10" ht="18" customHeight="1" x14ac:dyDescent="0.25">
      <c r="B757" s="214"/>
      <c r="C757" s="215"/>
      <c r="D757" s="6" t="s">
        <v>167</v>
      </c>
      <c r="E757" s="14" t="e">
        <f t="shared" ref="E757:I757" ca="1" si="316">E750</f>
        <v>#N/A</v>
      </c>
      <c r="F757" s="216" t="e">
        <f t="shared" ca="1" si="316"/>
        <v>#N/A</v>
      </c>
      <c r="G757" s="216" t="e">
        <f t="shared" ca="1" si="316"/>
        <v>#N/A</v>
      </c>
      <c r="H757" s="216" t="e">
        <f t="shared" ca="1" si="316"/>
        <v>#N/A</v>
      </c>
      <c r="I757" s="216" t="e">
        <f t="shared" ca="1" si="316"/>
        <v>#N/A</v>
      </c>
      <c r="J757" s="224"/>
    </row>
    <row r="758" spans="2:10" ht="18" customHeight="1" x14ac:dyDescent="0.25">
      <c r="B758" s="219" t="s">
        <v>168</v>
      </c>
      <c r="C758" s="220"/>
      <c r="D758" s="221"/>
      <c r="E758" s="222"/>
      <c r="F758" s="222"/>
      <c r="G758" s="222"/>
      <c r="H758" s="222"/>
      <c r="I758" s="222"/>
      <c r="J758" s="223"/>
    </row>
    <row r="759" spans="2:10" ht="18" customHeight="1" x14ac:dyDescent="0.25">
      <c r="B759" s="214"/>
      <c r="C759" s="215"/>
      <c r="D759" s="6" t="s">
        <v>14</v>
      </c>
      <c r="E759" s="216" t="s">
        <v>15</v>
      </c>
      <c r="F759" s="216" t="s">
        <v>15</v>
      </c>
      <c r="G759" s="216" t="s">
        <v>15</v>
      </c>
      <c r="H759" s="216" t="s">
        <v>15</v>
      </c>
      <c r="I759" s="216" t="s">
        <v>15</v>
      </c>
      <c r="J759" s="218"/>
    </row>
    <row r="760" spans="2:10" ht="18" customHeight="1" x14ac:dyDescent="0.25">
      <c r="B760" s="214"/>
      <c r="C760" s="215"/>
      <c r="D760" s="6" t="s">
        <v>17</v>
      </c>
      <c r="E760" s="14" t="e">
        <f t="shared" ref="E760:I760" ca="1" si="317">E750</f>
        <v>#N/A</v>
      </c>
      <c r="F760" s="216" t="e">
        <f t="shared" ca="1" si="317"/>
        <v>#N/A</v>
      </c>
      <c r="G760" s="216" t="e">
        <f t="shared" ca="1" si="317"/>
        <v>#N/A</v>
      </c>
      <c r="H760" s="216" t="e">
        <f t="shared" ca="1" si="317"/>
        <v>#N/A</v>
      </c>
      <c r="I760" s="216" t="e">
        <f t="shared" ca="1" si="317"/>
        <v>#N/A</v>
      </c>
      <c r="J760" s="218"/>
    </row>
    <row r="761" spans="2:10" ht="18" customHeight="1" x14ac:dyDescent="0.25">
      <c r="B761" s="214"/>
      <c r="C761" s="215"/>
      <c r="D761" s="6" t="s">
        <v>169</v>
      </c>
      <c r="E761" s="266">
        <v>0</v>
      </c>
      <c r="F761" s="266">
        <v>0</v>
      </c>
      <c r="G761" s="266">
        <v>0</v>
      </c>
      <c r="H761" s="266">
        <v>0</v>
      </c>
      <c r="I761" s="266">
        <v>0</v>
      </c>
      <c r="J761" s="218"/>
    </row>
    <row r="762" spans="2:10" ht="18" customHeight="1" x14ac:dyDescent="0.25">
      <c r="B762" s="219" t="s">
        <v>170</v>
      </c>
      <c r="C762" s="220"/>
      <c r="D762" s="221"/>
      <c r="E762" s="222"/>
      <c r="F762" s="222"/>
      <c r="G762" s="222"/>
      <c r="H762" s="222"/>
      <c r="I762" s="222"/>
      <c r="J762" s="223"/>
    </row>
    <row r="763" spans="2:10" ht="18" customHeight="1" x14ac:dyDescent="0.25">
      <c r="B763" s="214"/>
      <c r="C763" s="215"/>
      <c r="D763" s="6" t="s">
        <v>171</v>
      </c>
      <c r="E763" s="14">
        <v>0</v>
      </c>
      <c r="F763" s="14">
        <v>0</v>
      </c>
      <c r="G763" s="14">
        <v>0</v>
      </c>
      <c r="H763" s="14">
        <v>0</v>
      </c>
      <c r="I763" s="14">
        <v>0</v>
      </c>
      <c r="J763" s="224"/>
    </row>
    <row r="764" spans="2:10" ht="18" customHeight="1" x14ac:dyDescent="0.25">
      <c r="B764" s="273"/>
      <c r="C764" s="274"/>
      <c r="D764" s="6" t="s">
        <v>172</v>
      </c>
      <c r="E764" s="14">
        <v>0</v>
      </c>
      <c r="F764" s="14">
        <v>0</v>
      </c>
      <c r="G764" s="14">
        <v>0</v>
      </c>
      <c r="H764" s="14">
        <v>0</v>
      </c>
      <c r="I764" s="14">
        <v>0</v>
      </c>
      <c r="J764" s="224"/>
    </row>
    <row r="765" spans="2:10" ht="18" customHeight="1" x14ac:dyDescent="0.25">
      <c r="B765" s="275"/>
      <c r="C765" s="276"/>
      <c r="D765" s="277" t="s">
        <v>173</v>
      </c>
      <c r="E765" s="278">
        <v>0</v>
      </c>
      <c r="F765" s="278">
        <v>0</v>
      </c>
      <c r="G765" s="278">
        <v>0</v>
      </c>
      <c r="H765" s="278">
        <v>0</v>
      </c>
      <c r="I765" s="278">
        <v>0</v>
      </c>
      <c r="J765" s="279"/>
    </row>
    <row r="766" spans="2:10" ht="18" customHeight="1" x14ac:dyDescent="0.25">
      <c r="B766" s="273"/>
      <c r="C766" s="274"/>
      <c r="D766" s="6" t="s">
        <v>172</v>
      </c>
      <c r="E766" s="14">
        <v>0</v>
      </c>
      <c r="F766" s="14">
        <v>0</v>
      </c>
      <c r="G766" s="14">
        <v>0</v>
      </c>
      <c r="H766" s="14">
        <v>0</v>
      </c>
      <c r="I766" s="14">
        <v>0</v>
      </c>
      <c r="J766" s="224"/>
    </row>
    <row r="767" spans="2:10" ht="18" customHeight="1" x14ac:dyDescent="0.25">
      <c r="B767" s="275"/>
      <c r="C767" s="276"/>
      <c r="D767" s="277" t="s">
        <v>174</v>
      </c>
      <c r="E767" s="278">
        <v>0</v>
      </c>
      <c r="F767" s="278">
        <v>0</v>
      </c>
      <c r="G767" s="278">
        <v>0</v>
      </c>
      <c r="H767" s="278">
        <v>0</v>
      </c>
      <c r="I767" s="278">
        <v>0</v>
      </c>
      <c r="J767" s="279"/>
    </row>
    <row r="768" spans="2:10" ht="18" customHeight="1" x14ac:dyDescent="0.25">
      <c r="B768" s="273"/>
      <c r="C768" s="274"/>
      <c r="D768" s="6" t="s">
        <v>172</v>
      </c>
      <c r="E768" s="14">
        <v>0</v>
      </c>
      <c r="F768" s="14">
        <v>0</v>
      </c>
      <c r="G768" s="14">
        <v>0</v>
      </c>
      <c r="H768" s="14">
        <v>0</v>
      </c>
      <c r="I768" s="14">
        <v>0</v>
      </c>
      <c r="J768" s="224"/>
    </row>
    <row r="769" spans="2:10" ht="18" customHeight="1" x14ac:dyDescent="0.25">
      <c r="B769" s="275"/>
      <c r="C769" s="276"/>
      <c r="D769" s="277" t="s">
        <v>175</v>
      </c>
      <c r="E769" s="278">
        <v>0</v>
      </c>
      <c r="F769" s="278">
        <v>0</v>
      </c>
      <c r="G769" s="278">
        <v>0</v>
      </c>
      <c r="H769" s="278">
        <v>0</v>
      </c>
      <c r="I769" s="278">
        <v>0</v>
      </c>
      <c r="J769" s="279"/>
    </row>
    <row r="770" spans="2:10" ht="18" customHeight="1" x14ac:dyDescent="0.25">
      <c r="B770" s="273"/>
      <c r="C770" s="274"/>
      <c r="D770" s="6" t="s">
        <v>172</v>
      </c>
      <c r="E770" s="14">
        <v>0</v>
      </c>
      <c r="F770" s="14">
        <v>0</v>
      </c>
      <c r="G770" s="14">
        <v>0</v>
      </c>
      <c r="H770" s="14">
        <v>0</v>
      </c>
      <c r="I770" s="14">
        <v>0</v>
      </c>
      <c r="J770" s="224"/>
    </row>
    <row r="771" spans="2:10" ht="18" customHeight="1" x14ac:dyDescent="0.25">
      <c r="B771" s="275"/>
      <c r="C771" s="276"/>
      <c r="D771" s="277" t="s">
        <v>176</v>
      </c>
      <c r="E771" s="278">
        <v>0</v>
      </c>
      <c r="F771" s="278">
        <v>0</v>
      </c>
      <c r="G771" s="278">
        <v>0</v>
      </c>
      <c r="H771" s="278">
        <v>0</v>
      </c>
      <c r="I771" s="278">
        <v>0</v>
      </c>
      <c r="J771" s="279"/>
    </row>
    <row r="772" spans="2:10" ht="18" customHeight="1" thickBot="1" x14ac:dyDescent="0.3">
      <c r="B772" s="280"/>
      <c r="C772" s="281"/>
      <c r="D772" s="25" t="s">
        <v>172</v>
      </c>
      <c r="E772" s="17">
        <v>0</v>
      </c>
      <c r="F772" s="17">
        <v>0</v>
      </c>
      <c r="G772" s="17">
        <v>0</v>
      </c>
      <c r="H772" s="17">
        <v>0</v>
      </c>
      <c r="I772" s="17">
        <v>0</v>
      </c>
      <c r="J772" s="282"/>
    </row>
    <row r="773" spans="2:10" ht="18" customHeight="1" x14ac:dyDescent="0.25">
      <c r="B773" s="261" t="s">
        <v>156</v>
      </c>
      <c r="C773" s="230">
        <f>C747+1</f>
        <v>25</v>
      </c>
      <c r="D773" s="231"/>
      <c r="E773" s="232"/>
      <c r="F773" s="232"/>
      <c r="G773" s="232"/>
      <c r="H773" s="232"/>
      <c r="I773" s="232"/>
      <c r="J773" s="233"/>
    </row>
    <row r="774" spans="2:10" ht="18" customHeight="1" x14ac:dyDescent="0.25">
      <c r="B774" s="219" t="s">
        <v>157</v>
      </c>
      <c r="C774" s="220"/>
      <c r="D774" s="221"/>
      <c r="E774" s="263"/>
      <c r="F774" s="263"/>
      <c r="G774" s="263"/>
      <c r="H774" s="263"/>
      <c r="I774" s="263"/>
      <c r="J774" s="223"/>
    </row>
    <row r="775" spans="2:10" ht="18" customHeight="1" x14ac:dyDescent="0.25">
      <c r="B775" s="214"/>
      <c r="C775" s="215"/>
      <c r="D775" s="6" t="s">
        <v>158</v>
      </c>
      <c r="E775" s="23" t="e">
        <f ca="1">INDEX(INDIRECT("E"&amp;(28+E751)):INDIRECT("E"&amp;148),MATCH(1,INDIRECT("L"&amp;(28+E751)):INDIRECT("L"&amp;148),0))</f>
        <v>#N/A</v>
      </c>
      <c r="F775" s="23" t="e">
        <f ca="1">INDEX(INDIRECT("E"&amp;(28+F751)):INDIRECT("E"&amp;148),MATCH(1,INDIRECT("L"&amp;(28+F751)):INDIRECT("L"&amp;148),0))</f>
        <v>#N/A</v>
      </c>
      <c r="G775" s="23" t="e">
        <f ca="1">INDEX(INDIRECT("E"&amp;(28+G751)):INDIRECT("E"&amp;148),MATCH(1,INDIRECT("L"&amp;(28+G751)):INDIRECT("L"&amp;148),0))</f>
        <v>#N/A</v>
      </c>
      <c r="H775" s="23" t="e">
        <f ca="1">INDEX(INDIRECT("E"&amp;(28+H751)):INDIRECT("E"&amp;148),MATCH(1,INDIRECT("L"&amp;(28+H751)):INDIRECT("L"&amp;148),0))</f>
        <v>#N/A</v>
      </c>
      <c r="I775" s="23" t="e">
        <f ca="1">INDEX(INDIRECT("E"&amp;(28+I751)):INDIRECT("E"&amp;148),MATCH(1,INDIRECT("L"&amp;(28+I751)):INDIRECT("L"&amp;148),0))</f>
        <v>#N/A</v>
      </c>
      <c r="J775" s="24"/>
    </row>
    <row r="776" spans="2:10" ht="18" customHeight="1" x14ac:dyDescent="0.25">
      <c r="B776" s="214"/>
      <c r="C776" s="215"/>
      <c r="D776" s="6" t="s">
        <v>159</v>
      </c>
      <c r="E776" s="23" t="e">
        <f ca="1">E751+MATCH(1,INDIRECT("L"&amp;(28+E751)):INDIRECT("L"&amp;148),0)</f>
        <v>#N/A</v>
      </c>
      <c r="F776" s="23" t="e">
        <f ca="1">F751+MATCH(1,INDIRECT("L"&amp;(28+F751)):INDIRECT("L"&amp;148),0)</f>
        <v>#N/A</v>
      </c>
      <c r="G776" s="23" t="e">
        <f ca="1">G751+MATCH(1,INDIRECT("L"&amp;(28+G751)):INDIRECT("L"&amp;148),0)</f>
        <v>#N/A</v>
      </c>
      <c r="H776" s="23" t="e">
        <f ca="1">H751+MATCH(1,INDIRECT("L"&amp;(28+H751)):INDIRECT("L"&amp;148),0)</f>
        <v>#N/A</v>
      </c>
      <c r="I776" s="23" t="e">
        <f ca="1">I751+MATCH(1,INDIRECT("L"&amp;(28+I751)):INDIRECT("L"&amp;148),0)</f>
        <v>#N/A</v>
      </c>
      <c r="J776" s="24"/>
    </row>
    <row r="777" spans="2:10" ht="18" customHeight="1" x14ac:dyDescent="0.25">
      <c r="B777" s="214"/>
      <c r="C777" s="215"/>
      <c r="D777" s="6" t="s">
        <v>160</v>
      </c>
      <c r="E777" s="23" t="e">
        <f ca="1">E776+MATCH(0,INDIRECT("L"&amp;(28+E776)):INDIRECT("L"&amp;148),0)-1</f>
        <v>#N/A</v>
      </c>
      <c r="F777" s="23" t="e">
        <f ca="1">F776+MATCH(0,INDIRECT("L"&amp;(28+F776)):INDIRECT("L"&amp;148),0)-1</f>
        <v>#N/A</v>
      </c>
      <c r="G777" s="23" t="e">
        <f ca="1">G776+MATCH(0,INDIRECT("L"&amp;(28+G776)):INDIRECT("L"&amp;148),0)-1</f>
        <v>#N/A</v>
      </c>
      <c r="H777" s="23" t="e">
        <f ca="1">H776+MATCH(0,INDIRECT("L"&amp;(28+H776)):INDIRECT("L"&amp;148),0)-1</f>
        <v>#N/A</v>
      </c>
      <c r="I777" s="23" t="e">
        <f ca="1">I776+MATCH(0,INDIRECT("L"&amp;(28+I776)):INDIRECT("L"&amp;148),0)-1</f>
        <v>#N/A</v>
      </c>
      <c r="J777" s="24"/>
    </row>
    <row r="778" spans="2:10" ht="18" customHeight="1" x14ac:dyDescent="0.25">
      <c r="B778" s="214"/>
      <c r="C778" s="215"/>
      <c r="D778" s="6" t="s">
        <v>161</v>
      </c>
      <c r="E778" s="266">
        <v>0</v>
      </c>
      <c r="F778" s="266">
        <f t="shared" ref="F778:I778" si="318">E778</f>
        <v>0</v>
      </c>
      <c r="G778" s="266">
        <f t="shared" si="318"/>
        <v>0</v>
      </c>
      <c r="H778" s="266">
        <f t="shared" si="318"/>
        <v>0</v>
      </c>
      <c r="I778" s="266">
        <f t="shared" si="318"/>
        <v>0</v>
      </c>
      <c r="J778" s="224"/>
    </row>
    <row r="779" spans="2:10" ht="18" customHeight="1" x14ac:dyDescent="0.25">
      <c r="B779" s="219" t="s">
        <v>162</v>
      </c>
      <c r="C779" s="220"/>
      <c r="D779" s="221"/>
      <c r="E779" s="222"/>
      <c r="F779" s="222"/>
      <c r="G779" s="222"/>
      <c r="H779" s="222"/>
      <c r="I779" s="222"/>
      <c r="J779" s="223"/>
    </row>
    <row r="780" spans="2:10" ht="18" customHeight="1" x14ac:dyDescent="0.25">
      <c r="B780" s="214"/>
      <c r="C780" s="215"/>
      <c r="D780" s="6" t="s">
        <v>163</v>
      </c>
      <c r="E780" s="11" t="s">
        <v>164</v>
      </c>
      <c r="F780" s="11" t="s">
        <v>164</v>
      </c>
      <c r="G780" s="11" t="s">
        <v>164</v>
      </c>
      <c r="H780" s="11" t="s">
        <v>164</v>
      </c>
      <c r="I780" s="11" t="s">
        <v>164</v>
      </c>
      <c r="J780" s="224"/>
    </row>
    <row r="781" spans="2:10" ht="18" customHeight="1" x14ac:dyDescent="0.25">
      <c r="B781" s="214"/>
      <c r="C781" s="215"/>
      <c r="D781" s="6" t="s">
        <v>165</v>
      </c>
      <c r="E781" s="11">
        <v>230</v>
      </c>
      <c r="F781" s="11">
        <v>230</v>
      </c>
      <c r="G781" s="11">
        <v>230</v>
      </c>
      <c r="H781" s="11">
        <v>230</v>
      </c>
      <c r="I781" s="11">
        <v>230</v>
      </c>
      <c r="J781" s="224"/>
    </row>
    <row r="782" spans="2:10" s="272" customFormat="1" ht="18" customHeight="1" x14ac:dyDescent="0.25">
      <c r="B782" s="267"/>
      <c r="C782" s="268"/>
      <c r="D782" s="269" t="s">
        <v>166</v>
      </c>
      <c r="E782" s="283">
        <v>0</v>
      </c>
      <c r="F782" s="283">
        <v>0</v>
      </c>
      <c r="G782" s="283">
        <v>0</v>
      </c>
      <c r="H782" s="283">
        <v>0</v>
      </c>
      <c r="I782" s="283">
        <v>0</v>
      </c>
      <c r="J782" s="270"/>
    </row>
    <row r="783" spans="2:10" ht="18" customHeight="1" x14ac:dyDescent="0.25">
      <c r="B783" s="214"/>
      <c r="C783" s="215"/>
      <c r="D783" s="6" t="s">
        <v>167</v>
      </c>
      <c r="E783" s="14" t="e">
        <f t="shared" ref="E783:I783" ca="1" si="319">E776</f>
        <v>#N/A</v>
      </c>
      <c r="F783" s="216" t="e">
        <f t="shared" ca="1" si="319"/>
        <v>#N/A</v>
      </c>
      <c r="G783" s="216" t="e">
        <f t="shared" ca="1" si="319"/>
        <v>#N/A</v>
      </c>
      <c r="H783" s="216" t="e">
        <f t="shared" ca="1" si="319"/>
        <v>#N/A</v>
      </c>
      <c r="I783" s="216" t="e">
        <f t="shared" ca="1" si="319"/>
        <v>#N/A</v>
      </c>
      <c r="J783" s="224"/>
    </row>
    <row r="784" spans="2:10" ht="18" customHeight="1" x14ac:dyDescent="0.25">
      <c r="B784" s="219" t="s">
        <v>168</v>
      </c>
      <c r="C784" s="220"/>
      <c r="D784" s="221"/>
      <c r="E784" s="222"/>
      <c r="F784" s="222"/>
      <c r="G784" s="222"/>
      <c r="H784" s="222"/>
      <c r="I784" s="222"/>
      <c r="J784" s="223"/>
    </row>
    <row r="785" spans="2:10" ht="18" customHeight="1" x14ac:dyDescent="0.25">
      <c r="B785" s="214"/>
      <c r="C785" s="215"/>
      <c r="D785" s="6" t="s">
        <v>14</v>
      </c>
      <c r="E785" s="216" t="s">
        <v>15</v>
      </c>
      <c r="F785" s="216" t="s">
        <v>15</v>
      </c>
      <c r="G785" s="216" t="s">
        <v>15</v>
      </c>
      <c r="H785" s="216" t="s">
        <v>15</v>
      </c>
      <c r="I785" s="216" t="s">
        <v>15</v>
      </c>
      <c r="J785" s="218"/>
    </row>
    <row r="786" spans="2:10" ht="18" customHeight="1" x14ac:dyDescent="0.25">
      <c r="B786" s="214"/>
      <c r="C786" s="215"/>
      <c r="D786" s="6" t="s">
        <v>17</v>
      </c>
      <c r="E786" s="14" t="e">
        <f t="shared" ref="E786:I786" ca="1" si="320">E776</f>
        <v>#N/A</v>
      </c>
      <c r="F786" s="216" t="e">
        <f t="shared" ca="1" si="320"/>
        <v>#N/A</v>
      </c>
      <c r="G786" s="216" t="e">
        <f t="shared" ca="1" si="320"/>
        <v>#N/A</v>
      </c>
      <c r="H786" s="216" t="e">
        <f t="shared" ca="1" si="320"/>
        <v>#N/A</v>
      </c>
      <c r="I786" s="216" t="e">
        <f t="shared" ca="1" si="320"/>
        <v>#N/A</v>
      </c>
      <c r="J786" s="218"/>
    </row>
    <row r="787" spans="2:10" ht="18" customHeight="1" x14ac:dyDescent="0.25">
      <c r="B787" s="214"/>
      <c r="C787" s="215"/>
      <c r="D787" s="6" t="s">
        <v>169</v>
      </c>
      <c r="E787" s="266">
        <v>0</v>
      </c>
      <c r="F787" s="266">
        <v>0</v>
      </c>
      <c r="G787" s="266">
        <v>0</v>
      </c>
      <c r="H787" s="266">
        <v>0</v>
      </c>
      <c r="I787" s="266">
        <v>0</v>
      </c>
      <c r="J787" s="218"/>
    </row>
    <row r="788" spans="2:10" ht="18" customHeight="1" x14ac:dyDescent="0.25">
      <c r="B788" s="219" t="s">
        <v>170</v>
      </c>
      <c r="C788" s="220"/>
      <c r="D788" s="221"/>
      <c r="E788" s="222"/>
      <c r="F788" s="222"/>
      <c r="G788" s="222"/>
      <c r="H788" s="222"/>
      <c r="I788" s="222"/>
      <c r="J788" s="223"/>
    </row>
    <row r="789" spans="2:10" ht="18" customHeight="1" x14ac:dyDescent="0.25">
      <c r="B789" s="214"/>
      <c r="C789" s="215"/>
      <c r="D789" s="6" t="s">
        <v>171</v>
      </c>
      <c r="E789" s="14">
        <v>0</v>
      </c>
      <c r="F789" s="14">
        <v>0</v>
      </c>
      <c r="G789" s="14">
        <v>0</v>
      </c>
      <c r="H789" s="14">
        <v>0</v>
      </c>
      <c r="I789" s="14">
        <v>0</v>
      </c>
      <c r="J789" s="224"/>
    </row>
    <row r="790" spans="2:10" ht="18" customHeight="1" x14ac:dyDescent="0.25">
      <c r="B790" s="273"/>
      <c r="C790" s="274"/>
      <c r="D790" s="6" t="s">
        <v>172</v>
      </c>
      <c r="E790" s="14">
        <v>0</v>
      </c>
      <c r="F790" s="14">
        <v>0</v>
      </c>
      <c r="G790" s="14">
        <v>0</v>
      </c>
      <c r="H790" s="14">
        <v>0</v>
      </c>
      <c r="I790" s="14">
        <v>0</v>
      </c>
      <c r="J790" s="224"/>
    </row>
    <row r="791" spans="2:10" ht="18" customHeight="1" x14ac:dyDescent="0.25">
      <c r="B791" s="275"/>
      <c r="C791" s="276"/>
      <c r="D791" s="277" t="s">
        <v>173</v>
      </c>
      <c r="E791" s="278">
        <v>0</v>
      </c>
      <c r="F791" s="278">
        <v>0</v>
      </c>
      <c r="G791" s="278">
        <v>0</v>
      </c>
      <c r="H791" s="278">
        <v>0</v>
      </c>
      <c r="I791" s="278">
        <v>0</v>
      </c>
      <c r="J791" s="279"/>
    </row>
    <row r="792" spans="2:10" ht="18" customHeight="1" x14ac:dyDescent="0.25">
      <c r="B792" s="273"/>
      <c r="C792" s="274"/>
      <c r="D792" s="6" t="s">
        <v>172</v>
      </c>
      <c r="E792" s="14">
        <v>0</v>
      </c>
      <c r="F792" s="14">
        <v>0</v>
      </c>
      <c r="G792" s="14">
        <v>0</v>
      </c>
      <c r="H792" s="14">
        <v>0</v>
      </c>
      <c r="I792" s="14">
        <v>0</v>
      </c>
      <c r="J792" s="224"/>
    </row>
    <row r="793" spans="2:10" ht="18" customHeight="1" x14ac:dyDescent="0.25">
      <c r="B793" s="275"/>
      <c r="C793" s="276"/>
      <c r="D793" s="277" t="s">
        <v>174</v>
      </c>
      <c r="E793" s="278">
        <v>0</v>
      </c>
      <c r="F793" s="278">
        <v>0</v>
      </c>
      <c r="G793" s="278">
        <v>0</v>
      </c>
      <c r="H793" s="278">
        <v>0</v>
      </c>
      <c r="I793" s="278">
        <v>0</v>
      </c>
      <c r="J793" s="279"/>
    </row>
    <row r="794" spans="2:10" ht="18" customHeight="1" x14ac:dyDescent="0.25">
      <c r="B794" s="273"/>
      <c r="C794" s="274"/>
      <c r="D794" s="6" t="s">
        <v>172</v>
      </c>
      <c r="E794" s="14">
        <v>0</v>
      </c>
      <c r="F794" s="14">
        <v>0</v>
      </c>
      <c r="G794" s="14">
        <v>0</v>
      </c>
      <c r="H794" s="14">
        <v>0</v>
      </c>
      <c r="I794" s="14">
        <v>0</v>
      </c>
      <c r="J794" s="224"/>
    </row>
    <row r="795" spans="2:10" ht="18" customHeight="1" x14ac:dyDescent="0.25">
      <c r="B795" s="275"/>
      <c r="C795" s="276"/>
      <c r="D795" s="277" t="s">
        <v>175</v>
      </c>
      <c r="E795" s="278">
        <v>0</v>
      </c>
      <c r="F795" s="278">
        <v>0</v>
      </c>
      <c r="G795" s="278">
        <v>0</v>
      </c>
      <c r="H795" s="278">
        <v>0</v>
      </c>
      <c r="I795" s="278">
        <v>0</v>
      </c>
      <c r="J795" s="279"/>
    </row>
    <row r="796" spans="2:10" ht="18" customHeight="1" x14ac:dyDescent="0.25">
      <c r="B796" s="273"/>
      <c r="C796" s="274"/>
      <c r="D796" s="6" t="s">
        <v>172</v>
      </c>
      <c r="E796" s="14">
        <v>0</v>
      </c>
      <c r="F796" s="14">
        <v>0</v>
      </c>
      <c r="G796" s="14">
        <v>0</v>
      </c>
      <c r="H796" s="14">
        <v>0</v>
      </c>
      <c r="I796" s="14">
        <v>0</v>
      </c>
      <c r="J796" s="224"/>
    </row>
    <row r="797" spans="2:10" ht="18" customHeight="1" x14ac:dyDescent="0.25">
      <c r="B797" s="275"/>
      <c r="C797" s="276"/>
      <c r="D797" s="277" t="s">
        <v>176</v>
      </c>
      <c r="E797" s="278">
        <v>0</v>
      </c>
      <c r="F797" s="278">
        <v>0</v>
      </c>
      <c r="G797" s="278">
        <v>0</v>
      </c>
      <c r="H797" s="278">
        <v>0</v>
      </c>
      <c r="I797" s="278">
        <v>0</v>
      </c>
      <c r="J797" s="279"/>
    </row>
    <row r="798" spans="2:10" ht="18" customHeight="1" thickBot="1" x14ac:dyDescent="0.3">
      <c r="B798" s="280"/>
      <c r="C798" s="281"/>
      <c r="D798" s="25" t="s">
        <v>172</v>
      </c>
      <c r="E798" s="17">
        <v>0</v>
      </c>
      <c r="F798" s="17">
        <v>0</v>
      </c>
      <c r="G798" s="17">
        <v>0</v>
      </c>
      <c r="H798" s="17">
        <v>0</v>
      </c>
      <c r="I798" s="17">
        <v>0</v>
      </c>
      <c r="J798" s="282"/>
    </row>
    <row r="799" spans="2:10" ht="18" customHeight="1" x14ac:dyDescent="0.25">
      <c r="B799" s="261" t="s">
        <v>156</v>
      </c>
      <c r="C799" s="230">
        <f>C773+1</f>
        <v>26</v>
      </c>
      <c r="D799" s="231"/>
      <c r="E799" s="232"/>
      <c r="F799" s="232"/>
      <c r="G799" s="232"/>
      <c r="H799" s="232"/>
      <c r="I799" s="232"/>
      <c r="J799" s="233"/>
    </row>
    <row r="800" spans="2:10" ht="18" customHeight="1" x14ac:dyDescent="0.25">
      <c r="B800" s="219" t="s">
        <v>157</v>
      </c>
      <c r="C800" s="220"/>
      <c r="D800" s="221"/>
      <c r="E800" s="263"/>
      <c r="F800" s="263"/>
      <c r="G800" s="263"/>
      <c r="H800" s="263"/>
      <c r="I800" s="263"/>
      <c r="J800" s="223"/>
    </row>
    <row r="801" spans="2:10" ht="18" customHeight="1" x14ac:dyDescent="0.25">
      <c r="B801" s="214"/>
      <c r="C801" s="215"/>
      <c r="D801" s="6" t="s">
        <v>158</v>
      </c>
      <c r="E801" s="23" t="e">
        <f ca="1">INDEX(INDIRECT("E"&amp;(28+E777)):INDIRECT("E"&amp;148),MATCH(1,INDIRECT("L"&amp;(28+E777)):INDIRECT("L"&amp;148),0))</f>
        <v>#N/A</v>
      </c>
      <c r="F801" s="23" t="e">
        <f ca="1">INDEX(INDIRECT("E"&amp;(28+F777)):INDIRECT("E"&amp;148),MATCH(1,INDIRECT("L"&amp;(28+F777)):INDIRECT("L"&amp;148),0))</f>
        <v>#N/A</v>
      </c>
      <c r="G801" s="23" t="e">
        <f ca="1">INDEX(INDIRECT("E"&amp;(28+G777)):INDIRECT("E"&amp;148),MATCH(1,INDIRECT("L"&amp;(28+G777)):INDIRECT("L"&amp;148),0))</f>
        <v>#N/A</v>
      </c>
      <c r="H801" s="23" t="e">
        <f ca="1">INDEX(INDIRECT("E"&amp;(28+H777)):INDIRECT("E"&amp;148),MATCH(1,INDIRECT("L"&amp;(28+H777)):INDIRECT("L"&amp;148),0))</f>
        <v>#N/A</v>
      </c>
      <c r="I801" s="23" t="e">
        <f ca="1">INDEX(INDIRECT("E"&amp;(28+I777)):INDIRECT("E"&amp;148),MATCH(1,INDIRECT("L"&amp;(28+I777)):INDIRECT("L"&amp;148),0))</f>
        <v>#N/A</v>
      </c>
      <c r="J801" s="24"/>
    </row>
    <row r="802" spans="2:10" ht="18" customHeight="1" x14ac:dyDescent="0.25">
      <c r="B802" s="214"/>
      <c r="C802" s="215"/>
      <c r="D802" s="6" t="s">
        <v>159</v>
      </c>
      <c r="E802" s="23" t="e">
        <f ca="1">E777+MATCH(1,INDIRECT("L"&amp;(28+E777)):INDIRECT("L"&amp;148),0)</f>
        <v>#N/A</v>
      </c>
      <c r="F802" s="23" t="e">
        <f ca="1">F777+MATCH(1,INDIRECT("L"&amp;(28+F777)):INDIRECT("L"&amp;148),0)</f>
        <v>#N/A</v>
      </c>
      <c r="G802" s="23" t="e">
        <f ca="1">G777+MATCH(1,INDIRECT("L"&amp;(28+G777)):INDIRECT("L"&amp;148),0)</f>
        <v>#N/A</v>
      </c>
      <c r="H802" s="23" t="e">
        <f ca="1">H777+MATCH(1,INDIRECT("L"&amp;(28+H777)):INDIRECT("L"&amp;148),0)</f>
        <v>#N/A</v>
      </c>
      <c r="I802" s="23" t="e">
        <f ca="1">I777+MATCH(1,INDIRECT("L"&amp;(28+I777)):INDIRECT("L"&amp;148),0)</f>
        <v>#N/A</v>
      </c>
      <c r="J802" s="24"/>
    </row>
    <row r="803" spans="2:10" ht="18" customHeight="1" x14ac:dyDescent="0.25">
      <c r="B803" s="214"/>
      <c r="C803" s="215"/>
      <c r="D803" s="6" t="s">
        <v>160</v>
      </c>
      <c r="E803" s="23" t="e">
        <f ca="1">E802+MATCH(0,INDIRECT("L"&amp;(28+E802)):INDIRECT("L"&amp;148),0)-1</f>
        <v>#N/A</v>
      </c>
      <c r="F803" s="23" t="e">
        <f ca="1">F802+MATCH(0,INDIRECT("L"&amp;(28+F802)):INDIRECT("L"&amp;148),0)-1</f>
        <v>#N/A</v>
      </c>
      <c r="G803" s="23" t="e">
        <f ca="1">G802+MATCH(0,INDIRECT("L"&amp;(28+G802)):INDIRECT("L"&amp;148),0)-1</f>
        <v>#N/A</v>
      </c>
      <c r="H803" s="23" t="e">
        <f ca="1">H802+MATCH(0,INDIRECT("L"&amp;(28+H802)):INDIRECT("L"&amp;148),0)-1</f>
        <v>#N/A</v>
      </c>
      <c r="I803" s="23" t="e">
        <f ca="1">I802+MATCH(0,INDIRECT("L"&amp;(28+I802)):INDIRECT("L"&amp;148),0)-1</f>
        <v>#N/A</v>
      </c>
      <c r="J803" s="24"/>
    </row>
    <row r="804" spans="2:10" ht="18" customHeight="1" x14ac:dyDescent="0.25">
      <c r="B804" s="214"/>
      <c r="C804" s="215"/>
      <c r="D804" s="6" t="s">
        <v>161</v>
      </c>
      <c r="E804" s="266">
        <v>0</v>
      </c>
      <c r="F804" s="266">
        <f t="shared" ref="F804:I804" si="321">E804</f>
        <v>0</v>
      </c>
      <c r="G804" s="266">
        <f t="shared" si="321"/>
        <v>0</v>
      </c>
      <c r="H804" s="266">
        <f t="shared" si="321"/>
        <v>0</v>
      </c>
      <c r="I804" s="266">
        <f t="shared" si="321"/>
        <v>0</v>
      </c>
      <c r="J804" s="224"/>
    </row>
    <row r="805" spans="2:10" ht="18" customHeight="1" x14ac:dyDescent="0.25">
      <c r="B805" s="219" t="s">
        <v>162</v>
      </c>
      <c r="C805" s="220"/>
      <c r="D805" s="221"/>
      <c r="E805" s="222"/>
      <c r="F805" s="222"/>
      <c r="G805" s="222"/>
      <c r="H805" s="222"/>
      <c r="I805" s="222"/>
      <c r="J805" s="223"/>
    </row>
    <row r="806" spans="2:10" ht="18" customHeight="1" x14ac:dyDescent="0.25">
      <c r="B806" s="214"/>
      <c r="C806" s="215"/>
      <c r="D806" s="6" t="s">
        <v>163</v>
      </c>
      <c r="E806" s="11" t="s">
        <v>164</v>
      </c>
      <c r="F806" s="11" t="s">
        <v>164</v>
      </c>
      <c r="G806" s="11" t="s">
        <v>164</v>
      </c>
      <c r="H806" s="11" t="s">
        <v>164</v>
      </c>
      <c r="I806" s="11" t="s">
        <v>164</v>
      </c>
      <c r="J806" s="224"/>
    </row>
    <row r="807" spans="2:10" ht="18" customHeight="1" x14ac:dyDescent="0.25">
      <c r="B807" s="214"/>
      <c r="C807" s="215"/>
      <c r="D807" s="6" t="s">
        <v>165</v>
      </c>
      <c r="E807" s="11">
        <v>230</v>
      </c>
      <c r="F807" s="11">
        <v>230</v>
      </c>
      <c r="G807" s="11">
        <v>230</v>
      </c>
      <c r="H807" s="11">
        <v>230</v>
      </c>
      <c r="I807" s="11">
        <v>230</v>
      </c>
      <c r="J807" s="224"/>
    </row>
    <row r="808" spans="2:10" s="272" customFormat="1" ht="18" customHeight="1" x14ac:dyDescent="0.25">
      <c r="B808" s="267"/>
      <c r="C808" s="268"/>
      <c r="D808" s="269" t="s">
        <v>166</v>
      </c>
      <c r="E808" s="283">
        <v>0</v>
      </c>
      <c r="F808" s="283">
        <v>0</v>
      </c>
      <c r="G808" s="283">
        <v>0</v>
      </c>
      <c r="H808" s="283">
        <v>0</v>
      </c>
      <c r="I808" s="283">
        <v>0</v>
      </c>
      <c r="J808" s="270"/>
    </row>
    <row r="809" spans="2:10" ht="18" customHeight="1" x14ac:dyDescent="0.25">
      <c r="B809" s="214"/>
      <c r="C809" s="215"/>
      <c r="D809" s="6" t="s">
        <v>167</v>
      </c>
      <c r="E809" s="14" t="e">
        <f t="shared" ref="E809:I809" ca="1" si="322">E802</f>
        <v>#N/A</v>
      </c>
      <c r="F809" s="216" t="e">
        <f t="shared" ca="1" si="322"/>
        <v>#N/A</v>
      </c>
      <c r="G809" s="216" t="e">
        <f t="shared" ca="1" si="322"/>
        <v>#N/A</v>
      </c>
      <c r="H809" s="216" t="e">
        <f t="shared" ca="1" si="322"/>
        <v>#N/A</v>
      </c>
      <c r="I809" s="216" t="e">
        <f t="shared" ca="1" si="322"/>
        <v>#N/A</v>
      </c>
      <c r="J809" s="224"/>
    </row>
    <row r="810" spans="2:10" ht="18" customHeight="1" x14ac:dyDescent="0.25">
      <c r="B810" s="219" t="s">
        <v>168</v>
      </c>
      <c r="C810" s="220"/>
      <c r="D810" s="221"/>
      <c r="E810" s="222"/>
      <c r="F810" s="222"/>
      <c r="G810" s="222"/>
      <c r="H810" s="222"/>
      <c r="I810" s="222"/>
      <c r="J810" s="223"/>
    </row>
    <row r="811" spans="2:10" ht="18" customHeight="1" x14ac:dyDescent="0.25">
      <c r="B811" s="214"/>
      <c r="C811" s="215"/>
      <c r="D811" s="6" t="s">
        <v>14</v>
      </c>
      <c r="E811" s="216" t="s">
        <v>15</v>
      </c>
      <c r="F811" s="216" t="s">
        <v>15</v>
      </c>
      <c r="G811" s="216" t="s">
        <v>15</v>
      </c>
      <c r="H811" s="216" t="s">
        <v>15</v>
      </c>
      <c r="I811" s="216" t="s">
        <v>15</v>
      </c>
      <c r="J811" s="218"/>
    </row>
    <row r="812" spans="2:10" ht="18" customHeight="1" x14ac:dyDescent="0.25">
      <c r="B812" s="214"/>
      <c r="C812" s="215"/>
      <c r="D812" s="6" t="s">
        <v>17</v>
      </c>
      <c r="E812" s="14" t="e">
        <f t="shared" ref="E812:I812" ca="1" si="323">E802</f>
        <v>#N/A</v>
      </c>
      <c r="F812" s="216" t="e">
        <f t="shared" ca="1" si="323"/>
        <v>#N/A</v>
      </c>
      <c r="G812" s="216" t="e">
        <f t="shared" ca="1" si="323"/>
        <v>#N/A</v>
      </c>
      <c r="H812" s="216" t="e">
        <f t="shared" ca="1" si="323"/>
        <v>#N/A</v>
      </c>
      <c r="I812" s="216" t="e">
        <f t="shared" ca="1" si="323"/>
        <v>#N/A</v>
      </c>
      <c r="J812" s="218"/>
    </row>
    <row r="813" spans="2:10" ht="18" customHeight="1" x14ac:dyDescent="0.25">
      <c r="B813" s="214"/>
      <c r="C813" s="215"/>
      <c r="D813" s="6" t="s">
        <v>169</v>
      </c>
      <c r="E813" s="266">
        <v>0</v>
      </c>
      <c r="F813" s="266">
        <v>0</v>
      </c>
      <c r="G813" s="266">
        <v>0</v>
      </c>
      <c r="H813" s="266">
        <v>0</v>
      </c>
      <c r="I813" s="266">
        <v>0</v>
      </c>
      <c r="J813" s="218"/>
    </row>
    <row r="814" spans="2:10" ht="18" customHeight="1" x14ac:dyDescent="0.25">
      <c r="B814" s="219" t="s">
        <v>170</v>
      </c>
      <c r="C814" s="220"/>
      <c r="D814" s="221"/>
      <c r="E814" s="222"/>
      <c r="F814" s="222"/>
      <c r="G814" s="222"/>
      <c r="H814" s="222"/>
      <c r="I814" s="222"/>
      <c r="J814" s="223"/>
    </row>
    <row r="815" spans="2:10" ht="18" customHeight="1" x14ac:dyDescent="0.25">
      <c r="B815" s="214"/>
      <c r="C815" s="215"/>
      <c r="D815" s="6" t="s">
        <v>171</v>
      </c>
      <c r="E815" s="14">
        <v>0</v>
      </c>
      <c r="F815" s="14">
        <v>0</v>
      </c>
      <c r="G815" s="14">
        <v>0</v>
      </c>
      <c r="H815" s="14">
        <v>0</v>
      </c>
      <c r="I815" s="14">
        <v>0</v>
      </c>
      <c r="J815" s="224"/>
    </row>
    <row r="816" spans="2:10" ht="18" customHeight="1" x14ac:dyDescent="0.25">
      <c r="B816" s="273"/>
      <c r="C816" s="274"/>
      <c r="D816" s="6" t="s">
        <v>172</v>
      </c>
      <c r="E816" s="14">
        <v>0</v>
      </c>
      <c r="F816" s="14">
        <v>0</v>
      </c>
      <c r="G816" s="14">
        <v>0</v>
      </c>
      <c r="H816" s="14">
        <v>0</v>
      </c>
      <c r="I816" s="14">
        <v>0</v>
      </c>
      <c r="J816" s="224"/>
    </row>
    <row r="817" spans="2:10" ht="18" customHeight="1" x14ac:dyDescent="0.25">
      <c r="B817" s="275"/>
      <c r="C817" s="276"/>
      <c r="D817" s="277" t="s">
        <v>173</v>
      </c>
      <c r="E817" s="278">
        <v>0</v>
      </c>
      <c r="F817" s="278">
        <v>0</v>
      </c>
      <c r="G817" s="278">
        <v>0</v>
      </c>
      <c r="H817" s="278">
        <v>0</v>
      </c>
      <c r="I817" s="278">
        <v>0</v>
      </c>
      <c r="J817" s="279"/>
    </row>
    <row r="818" spans="2:10" ht="18" customHeight="1" x14ac:dyDescent="0.25">
      <c r="B818" s="273"/>
      <c r="C818" s="274"/>
      <c r="D818" s="6" t="s">
        <v>172</v>
      </c>
      <c r="E818" s="14">
        <v>0</v>
      </c>
      <c r="F818" s="14">
        <v>0</v>
      </c>
      <c r="G818" s="14">
        <v>0</v>
      </c>
      <c r="H818" s="14">
        <v>0</v>
      </c>
      <c r="I818" s="14">
        <v>0</v>
      </c>
      <c r="J818" s="224"/>
    </row>
    <row r="819" spans="2:10" ht="18" customHeight="1" x14ac:dyDescent="0.25">
      <c r="B819" s="275"/>
      <c r="C819" s="276"/>
      <c r="D819" s="277" t="s">
        <v>174</v>
      </c>
      <c r="E819" s="278">
        <v>0</v>
      </c>
      <c r="F819" s="278">
        <v>0</v>
      </c>
      <c r="G819" s="278">
        <v>0</v>
      </c>
      <c r="H819" s="278">
        <v>0</v>
      </c>
      <c r="I819" s="278">
        <v>0</v>
      </c>
      <c r="J819" s="279"/>
    </row>
    <row r="820" spans="2:10" ht="18" customHeight="1" x14ac:dyDescent="0.25">
      <c r="B820" s="273"/>
      <c r="C820" s="274"/>
      <c r="D820" s="6" t="s">
        <v>172</v>
      </c>
      <c r="E820" s="14">
        <v>0</v>
      </c>
      <c r="F820" s="14">
        <v>0</v>
      </c>
      <c r="G820" s="14">
        <v>0</v>
      </c>
      <c r="H820" s="14">
        <v>0</v>
      </c>
      <c r="I820" s="14">
        <v>0</v>
      </c>
      <c r="J820" s="224"/>
    </row>
    <row r="821" spans="2:10" ht="18" customHeight="1" x14ac:dyDescent="0.25">
      <c r="B821" s="275"/>
      <c r="C821" s="276"/>
      <c r="D821" s="277" t="s">
        <v>175</v>
      </c>
      <c r="E821" s="278">
        <v>0</v>
      </c>
      <c r="F821" s="278">
        <v>0</v>
      </c>
      <c r="G821" s="278">
        <v>0</v>
      </c>
      <c r="H821" s="278">
        <v>0</v>
      </c>
      <c r="I821" s="278">
        <v>0</v>
      </c>
      <c r="J821" s="279"/>
    </row>
    <row r="822" spans="2:10" ht="18" customHeight="1" x14ac:dyDescent="0.25">
      <c r="B822" s="273"/>
      <c r="C822" s="274"/>
      <c r="D822" s="6" t="s">
        <v>172</v>
      </c>
      <c r="E822" s="14">
        <v>0</v>
      </c>
      <c r="F822" s="14">
        <v>0</v>
      </c>
      <c r="G822" s="14">
        <v>0</v>
      </c>
      <c r="H822" s="14">
        <v>0</v>
      </c>
      <c r="I822" s="14">
        <v>0</v>
      </c>
      <c r="J822" s="224"/>
    </row>
    <row r="823" spans="2:10" ht="18" customHeight="1" x14ac:dyDescent="0.25">
      <c r="B823" s="275"/>
      <c r="C823" s="276"/>
      <c r="D823" s="277" t="s">
        <v>176</v>
      </c>
      <c r="E823" s="278">
        <v>0</v>
      </c>
      <c r="F823" s="278">
        <v>0</v>
      </c>
      <c r="G823" s="278">
        <v>0</v>
      </c>
      <c r="H823" s="278">
        <v>0</v>
      </c>
      <c r="I823" s="278">
        <v>0</v>
      </c>
      <c r="J823" s="279"/>
    </row>
    <row r="824" spans="2:10" ht="18" customHeight="1" thickBot="1" x14ac:dyDescent="0.3">
      <c r="B824" s="280"/>
      <c r="C824" s="281"/>
      <c r="D824" s="25" t="s">
        <v>172</v>
      </c>
      <c r="E824" s="17">
        <v>0</v>
      </c>
      <c r="F824" s="17">
        <v>0</v>
      </c>
      <c r="G824" s="17">
        <v>0</v>
      </c>
      <c r="H824" s="17">
        <v>0</v>
      </c>
      <c r="I824" s="17">
        <v>0</v>
      </c>
      <c r="J824" s="282"/>
    </row>
    <row r="825" spans="2:10" ht="18" customHeight="1" x14ac:dyDescent="0.25">
      <c r="B825" s="261" t="s">
        <v>156</v>
      </c>
      <c r="C825" s="230">
        <f>C799+1</f>
        <v>27</v>
      </c>
      <c r="D825" s="231"/>
      <c r="E825" s="232"/>
      <c r="F825" s="232"/>
      <c r="G825" s="232"/>
      <c r="H825" s="232"/>
      <c r="I825" s="232"/>
      <c r="J825" s="233"/>
    </row>
    <row r="826" spans="2:10" ht="18" customHeight="1" x14ac:dyDescent="0.25">
      <c r="B826" s="219" t="s">
        <v>157</v>
      </c>
      <c r="C826" s="220"/>
      <c r="D826" s="221"/>
      <c r="E826" s="263"/>
      <c r="F826" s="263"/>
      <c r="G826" s="263"/>
      <c r="H826" s="263"/>
      <c r="I826" s="263"/>
      <c r="J826" s="223"/>
    </row>
    <row r="827" spans="2:10" ht="18" customHeight="1" x14ac:dyDescent="0.25">
      <c r="B827" s="214"/>
      <c r="C827" s="215"/>
      <c r="D827" s="6" t="s">
        <v>158</v>
      </c>
      <c r="E827" s="23" t="e">
        <f ca="1">INDEX(INDIRECT("E"&amp;(28+E803)):INDIRECT("E"&amp;148),MATCH(1,INDIRECT("L"&amp;(28+E803)):INDIRECT("L"&amp;148),0))</f>
        <v>#N/A</v>
      </c>
      <c r="F827" s="23" t="e">
        <f ca="1">INDEX(INDIRECT("E"&amp;(28+F803)):INDIRECT("E"&amp;148),MATCH(1,INDIRECT("L"&amp;(28+F803)):INDIRECT("L"&amp;148),0))</f>
        <v>#N/A</v>
      </c>
      <c r="G827" s="23" t="e">
        <f ca="1">INDEX(INDIRECT("E"&amp;(28+G803)):INDIRECT("E"&amp;148),MATCH(1,INDIRECT("L"&amp;(28+G803)):INDIRECT("L"&amp;148),0))</f>
        <v>#N/A</v>
      </c>
      <c r="H827" s="23" t="e">
        <f ca="1">INDEX(INDIRECT("E"&amp;(28+H803)):INDIRECT("E"&amp;148),MATCH(1,INDIRECT("L"&amp;(28+H803)):INDIRECT("L"&amp;148),0))</f>
        <v>#N/A</v>
      </c>
      <c r="I827" s="23" t="e">
        <f ca="1">INDEX(INDIRECT("E"&amp;(28+I803)):INDIRECT("E"&amp;148),MATCH(1,INDIRECT("L"&amp;(28+I803)):INDIRECT("L"&amp;148),0))</f>
        <v>#N/A</v>
      </c>
      <c r="J827" s="24"/>
    </row>
    <row r="828" spans="2:10" ht="18" customHeight="1" x14ac:dyDescent="0.25">
      <c r="B828" s="214"/>
      <c r="C828" s="215"/>
      <c r="D828" s="6" t="s">
        <v>159</v>
      </c>
      <c r="E828" s="23" t="e">
        <f ca="1">E803+MATCH(1,INDIRECT("L"&amp;(28+E803)):INDIRECT("L"&amp;148),0)</f>
        <v>#N/A</v>
      </c>
      <c r="F828" s="23" t="e">
        <f ca="1">F803+MATCH(1,INDIRECT("L"&amp;(28+F803)):INDIRECT("L"&amp;148),0)</f>
        <v>#N/A</v>
      </c>
      <c r="G828" s="23" t="e">
        <f ca="1">G803+MATCH(1,INDIRECT("L"&amp;(28+G803)):INDIRECT("L"&amp;148),0)</f>
        <v>#N/A</v>
      </c>
      <c r="H828" s="23" t="e">
        <f ca="1">H803+MATCH(1,INDIRECT("L"&amp;(28+H803)):INDIRECT("L"&amp;148),0)</f>
        <v>#N/A</v>
      </c>
      <c r="I828" s="23" t="e">
        <f ca="1">I803+MATCH(1,INDIRECT("L"&amp;(28+I803)):INDIRECT("L"&amp;148),0)</f>
        <v>#N/A</v>
      </c>
      <c r="J828" s="24"/>
    </row>
    <row r="829" spans="2:10" ht="18" customHeight="1" x14ac:dyDescent="0.25">
      <c r="B829" s="214"/>
      <c r="C829" s="215"/>
      <c r="D829" s="6" t="s">
        <v>160</v>
      </c>
      <c r="E829" s="23" t="e">
        <f ca="1">E828+MATCH(0,INDIRECT("L"&amp;(28+E828)):INDIRECT("L"&amp;148),0)-1</f>
        <v>#N/A</v>
      </c>
      <c r="F829" s="23" t="e">
        <f ca="1">F828+MATCH(0,INDIRECT("L"&amp;(28+F828)):INDIRECT("L"&amp;148),0)-1</f>
        <v>#N/A</v>
      </c>
      <c r="G829" s="23" t="e">
        <f ca="1">G828+MATCH(0,INDIRECT("L"&amp;(28+G828)):INDIRECT("L"&amp;148),0)-1</f>
        <v>#N/A</v>
      </c>
      <c r="H829" s="23" t="e">
        <f ca="1">H828+MATCH(0,INDIRECT("L"&amp;(28+H828)):INDIRECT("L"&amp;148),0)-1</f>
        <v>#N/A</v>
      </c>
      <c r="I829" s="23" t="e">
        <f ca="1">I828+MATCH(0,INDIRECT("L"&amp;(28+I828)):INDIRECT("L"&amp;148),0)-1</f>
        <v>#N/A</v>
      </c>
      <c r="J829" s="24"/>
    </row>
    <row r="830" spans="2:10" ht="18" customHeight="1" x14ac:dyDescent="0.25">
      <c r="B830" s="214"/>
      <c r="C830" s="215"/>
      <c r="D830" s="6" t="s">
        <v>161</v>
      </c>
      <c r="E830" s="266">
        <v>0</v>
      </c>
      <c r="F830" s="266">
        <f t="shared" ref="F830:I830" si="324">E830</f>
        <v>0</v>
      </c>
      <c r="G830" s="266">
        <f t="shared" si="324"/>
        <v>0</v>
      </c>
      <c r="H830" s="266">
        <f t="shared" si="324"/>
        <v>0</v>
      </c>
      <c r="I830" s="266">
        <f t="shared" si="324"/>
        <v>0</v>
      </c>
      <c r="J830" s="224"/>
    </row>
    <row r="831" spans="2:10" ht="18" customHeight="1" x14ac:dyDescent="0.25">
      <c r="B831" s="219" t="s">
        <v>162</v>
      </c>
      <c r="C831" s="220"/>
      <c r="D831" s="221"/>
      <c r="E831" s="222"/>
      <c r="F831" s="222"/>
      <c r="G831" s="222"/>
      <c r="H831" s="222"/>
      <c r="I831" s="222"/>
      <c r="J831" s="223"/>
    </row>
    <row r="832" spans="2:10" ht="18" customHeight="1" x14ac:dyDescent="0.25">
      <c r="B832" s="214"/>
      <c r="C832" s="215"/>
      <c r="D832" s="6" t="s">
        <v>163</v>
      </c>
      <c r="E832" s="11" t="s">
        <v>164</v>
      </c>
      <c r="F832" s="11" t="s">
        <v>164</v>
      </c>
      <c r="G832" s="11" t="s">
        <v>164</v>
      </c>
      <c r="H832" s="11" t="s">
        <v>164</v>
      </c>
      <c r="I832" s="11" t="s">
        <v>164</v>
      </c>
      <c r="J832" s="224"/>
    </row>
    <row r="833" spans="2:10" ht="18" customHeight="1" x14ac:dyDescent="0.25">
      <c r="B833" s="214"/>
      <c r="C833" s="215"/>
      <c r="D833" s="6" t="s">
        <v>165</v>
      </c>
      <c r="E833" s="11">
        <v>230</v>
      </c>
      <c r="F833" s="11">
        <v>230</v>
      </c>
      <c r="G833" s="11">
        <v>230</v>
      </c>
      <c r="H833" s="11">
        <v>230</v>
      </c>
      <c r="I833" s="11">
        <v>230</v>
      </c>
      <c r="J833" s="224"/>
    </row>
    <row r="834" spans="2:10" s="272" customFormat="1" ht="18" customHeight="1" x14ac:dyDescent="0.25">
      <c r="B834" s="267"/>
      <c r="C834" s="268"/>
      <c r="D834" s="269" t="s">
        <v>166</v>
      </c>
      <c r="E834" s="283">
        <v>0</v>
      </c>
      <c r="F834" s="283">
        <v>0</v>
      </c>
      <c r="G834" s="283">
        <v>0</v>
      </c>
      <c r="H834" s="283">
        <v>0</v>
      </c>
      <c r="I834" s="283">
        <v>0</v>
      </c>
      <c r="J834" s="270"/>
    </row>
    <row r="835" spans="2:10" ht="18" customHeight="1" x14ac:dyDescent="0.25">
      <c r="B835" s="214"/>
      <c r="C835" s="215"/>
      <c r="D835" s="6" t="s">
        <v>167</v>
      </c>
      <c r="E835" s="14" t="e">
        <f t="shared" ref="E835:I835" ca="1" si="325">E828</f>
        <v>#N/A</v>
      </c>
      <c r="F835" s="216" t="e">
        <f t="shared" ca="1" si="325"/>
        <v>#N/A</v>
      </c>
      <c r="G835" s="216" t="e">
        <f t="shared" ca="1" si="325"/>
        <v>#N/A</v>
      </c>
      <c r="H835" s="216" t="e">
        <f t="shared" ca="1" si="325"/>
        <v>#N/A</v>
      </c>
      <c r="I835" s="216" t="e">
        <f t="shared" ca="1" si="325"/>
        <v>#N/A</v>
      </c>
      <c r="J835" s="224"/>
    </row>
    <row r="836" spans="2:10" ht="18" customHeight="1" x14ac:dyDescent="0.25">
      <c r="B836" s="219" t="s">
        <v>168</v>
      </c>
      <c r="C836" s="220"/>
      <c r="D836" s="221"/>
      <c r="E836" s="222"/>
      <c r="F836" s="222"/>
      <c r="G836" s="222"/>
      <c r="H836" s="222"/>
      <c r="I836" s="222"/>
      <c r="J836" s="223"/>
    </row>
    <row r="837" spans="2:10" ht="18" customHeight="1" x14ac:dyDescent="0.25">
      <c r="B837" s="214"/>
      <c r="C837" s="215"/>
      <c r="D837" s="6" t="s">
        <v>14</v>
      </c>
      <c r="E837" s="216" t="s">
        <v>15</v>
      </c>
      <c r="F837" s="216" t="s">
        <v>15</v>
      </c>
      <c r="G837" s="216" t="s">
        <v>15</v>
      </c>
      <c r="H837" s="216" t="s">
        <v>15</v>
      </c>
      <c r="I837" s="216" t="s">
        <v>15</v>
      </c>
      <c r="J837" s="218"/>
    </row>
    <row r="838" spans="2:10" ht="18" customHeight="1" x14ac:dyDescent="0.25">
      <c r="B838" s="214"/>
      <c r="C838" s="215"/>
      <c r="D838" s="6" t="s">
        <v>17</v>
      </c>
      <c r="E838" s="14" t="e">
        <f t="shared" ref="E838:I838" ca="1" si="326">E828</f>
        <v>#N/A</v>
      </c>
      <c r="F838" s="216" t="e">
        <f t="shared" ca="1" si="326"/>
        <v>#N/A</v>
      </c>
      <c r="G838" s="216" t="e">
        <f t="shared" ca="1" si="326"/>
        <v>#N/A</v>
      </c>
      <c r="H838" s="216" t="e">
        <f t="shared" ca="1" si="326"/>
        <v>#N/A</v>
      </c>
      <c r="I838" s="216" t="e">
        <f t="shared" ca="1" si="326"/>
        <v>#N/A</v>
      </c>
      <c r="J838" s="218"/>
    </row>
    <row r="839" spans="2:10" ht="18" customHeight="1" x14ac:dyDescent="0.25">
      <c r="B839" s="214"/>
      <c r="C839" s="215"/>
      <c r="D839" s="6" t="s">
        <v>169</v>
      </c>
      <c r="E839" s="266">
        <v>0</v>
      </c>
      <c r="F839" s="266">
        <v>0</v>
      </c>
      <c r="G839" s="266">
        <v>0</v>
      </c>
      <c r="H839" s="266">
        <v>0</v>
      </c>
      <c r="I839" s="266">
        <v>0</v>
      </c>
      <c r="J839" s="218"/>
    </row>
    <row r="840" spans="2:10" ht="18" customHeight="1" x14ac:dyDescent="0.25">
      <c r="B840" s="219" t="s">
        <v>170</v>
      </c>
      <c r="C840" s="220"/>
      <c r="D840" s="221"/>
      <c r="E840" s="222"/>
      <c r="F840" s="222"/>
      <c r="G840" s="222"/>
      <c r="H840" s="222"/>
      <c r="I840" s="222"/>
      <c r="J840" s="223"/>
    </row>
    <row r="841" spans="2:10" ht="18" customHeight="1" x14ac:dyDescent="0.25">
      <c r="B841" s="214"/>
      <c r="C841" s="215"/>
      <c r="D841" s="6" t="s">
        <v>171</v>
      </c>
      <c r="E841" s="14">
        <v>0</v>
      </c>
      <c r="F841" s="14">
        <v>0</v>
      </c>
      <c r="G841" s="14">
        <v>0</v>
      </c>
      <c r="H841" s="14">
        <v>0</v>
      </c>
      <c r="I841" s="14">
        <v>0</v>
      </c>
      <c r="J841" s="224"/>
    </row>
    <row r="842" spans="2:10" ht="18" customHeight="1" x14ac:dyDescent="0.25">
      <c r="B842" s="273"/>
      <c r="C842" s="274"/>
      <c r="D842" s="6" t="s">
        <v>172</v>
      </c>
      <c r="E842" s="14">
        <v>0</v>
      </c>
      <c r="F842" s="14">
        <v>0</v>
      </c>
      <c r="G842" s="14">
        <v>0</v>
      </c>
      <c r="H842" s="14">
        <v>0</v>
      </c>
      <c r="I842" s="14">
        <v>0</v>
      </c>
      <c r="J842" s="224"/>
    </row>
    <row r="843" spans="2:10" ht="18" customHeight="1" x14ac:dyDescent="0.25">
      <c r="B843" s="275"/>
      <c r="C843" s="276"/>
      <c r="D843" s="277" t="s">
        <v>173</v>
      </c>
      <c r="E843" s="278">
        <v>0</v>
      </c>
      <c r="F843" s="278">
        <v>0</v>
      </c>
      <c r="G843" s="278">
        <v>0</v>
      </c>
      <c r="H843" s="278">
        <v>0</v>
      </c>
      <c r="I843" s="278">
        <v>0</v>
      </c>
      <c r="J843" s="279"/>
    </row>
    <row r="844" spans="2:10" ht="18" customHeight="1" x14ac:dyDescent="0.25">
      <c r="B844" s="273"/>
      <c r="C844" s="274"/>
      <c r="D844" s="6" t="s">
        <v>172</v>
      </c>
      <c r="E844" s="14">
        <v>0</v>
      </c>
      <c r="F844" s="14">
        <v>0</v>
      </c>
      <c r="G844" s="14">
        <v>0</v>
      </c>
      <c r="H844" s="14">
        <v>0</v>
      </c>
      <c r="I844" s="14">
        <v>0</v>
      </c>
      <c r="J844" s="224"/>
    </row>
    <row r="845" spans="2:10" ht="18" customHeight="1" x14ac:dyDescent="0.25">
      <c r="B845" s="275"/>
      <c r="C845" s="276"/>
      <c r="D845" s="277" t="s">
        <v>174</v>
      </c>
      <c r="E845" s="278">
        <v>0</v>
      </c>
      <c r="F845" s="278">
        <v>0</v>
      </c>
      <c r="G845" s="278">
        <v>0</v>
      </c>
      <c r="H845" s="278">
        <v>0</v>
      </c>
      <c r="I845" s="278">
        <v>0</v>
      </c>
      <c r="J845" s="279"/>
    </row>
    <row r="846" spans="2:10" ht="18" customHeight="1" x14ac:dyDescent="0.25">
      <c r="B846" s="273"/>
      <c r="C846" s="274"/>
      <c r="D846" s="6" t="s">
        <v>172</v>
      </c>
      <c r="E846" s="14">
        <v>0</v>
      </c>
      <c r="F846" s="14">
        <v>0</v>
      </c>
      <c r="G846" s="14">
        <v>0</v>
      </c>
      <c r="H846" s="14">
        <v>0</v>
      </c>
      <c r="I846" s="14">
        <v>0</v>
      </c>
      <c r="J846" s="224"/>
    </row>
    <row r="847" spans="2:10" ht="18" customHeight="1" x14ac:dyDescent="0.25">
      <c r="B847" s="275"/>
      <c r="C847" s="276"/>
      <c r="D847" s="277" t="s">
        <v>175</v>
      </c>
      <c r="E847" s="278">
        <v>0</v>
      </c>
      <c r="F847" s="278">
        <v>0</v>
      </c>
      <c r="G847" s="278">
        <v>0</v>
      </c>
      <c r="H847" s="278">
        <v>0</v>
      </c>
      <c r="I847" s="278">
        <v>0</v>
      </c>
      <c r="J847" s="279"/>
    </row>
    <row r="848" spans="2:10" ht="18" customHeight="1" x14ac:dyDescent="0.25">
      <c r="B848" s="273"/>
      <c r="C848" s="274"/>
      <c r="D848" s="6" t="s">
        <v>172</v>
      </c>
      <c r="E848" s="14">
        <v>0</v>
      </c>
      <c r="F848" s="14">
        <v>0</v>
      </c>
      <c r="G848" s="14">
        <v>0</v>
      </c>
      <c r="H848" s="14">
        <v>0</v>
      </c>
      <c r="I848" s="14">
        <v>0</v>
      </c>
      <c r="J848" s="224"/>
    </row>
    <row r="849" spans="2:10" ht="18" customHeight="1" x14ac:dyDescent="0.25">
      <c r="B849" s="275"/>
      <c r="C849" s="276"/>
      <c r="D849" s="277" t="s">
        <v>176</v>
      </c>
      <c r="E849" s="278">
        <v>0</v>
      </c>
      <c r="F849" s="278">
        <v>0</v>
      </c>
      <c r="G849" s="278">
        <v>0</v>
      </c>
      <c r="H849" s="278">
        <v>0</v>
      </c>
      <c r="I849" s="278">
        <v>0</v>
      </c>
      <c r="J849" s="279"/>
    </row>
    <row r="850" spans="2:10" ht="18" customHeight="1" thickBot="1" x14ac:dyDescent="0.3">
      <c r="B850" s="280"/>
      <c r="C850" s="281"/>
      <c r="D850" s="25" t="s">
        <v>172</v>
      </c>
      <c r="E850" s="17">
        <v>0</v>
      </c>
      <c r="F850" s="17">
        <v>0</v>
      </c>
      <c r="G850" s="17">
        <v>0</v>
      </c>
      <c r="H850" s="17">
        <v>0</v>
      </c>
      <c r="I850" s="17">
        <v>0</v>
      </c>
      <c r="J850" s="282"/>
    </row>
    <row r="851" spans="2:10" ht="18" customHeight="1" x14ac:dyDescent="0.25">
      <c r="B851" s="261" t="s">
        <v>156</v>
      </c>
      <c r="C851" s="230">
        <f>C825+1</f>
        <v>28</v>
      </c>
      <c r="D851" s="231"/>
      <c r="E851" s="232"/>
      <c r="F851" s="232"/>
      <c r="G851" s="232"/>
      <c r="H851" s="232"/>
      <c r="I851" s="232"/>
      <c r="J851" s="233"/>
    </row>
    <row r="852" spans="2:10" ht="18" customHeight="1" x14ac:dyDescent="0.25">
      <c r="B852" s="219" t="s">
        <v>157</v>
      </c>
      <c r="C852" s="220"/>
      <c r="D852" s="221"/>
      <c r="E852" s="263"/>
      <c r="F852" s="263"/>
      <c r="G852" s="263"/>
      <c r="H852" s="263"/>
      <c r="I852" s="263"/>
      <c r="J852" s="223"/>
    </row>
    <row r="853" spans="2:10" ht="18" customHeight="1" x14ac:dyDescent="0.25">
      <c r="B853" s="214"/>
      <c r="C853" s="215"/>
      <c r="D853" s="6" t="s">
        <v>158</v>
      </c>
      <c r="E853" s="23" t="e">
        <f ca="1">INDEX(INDIRECT("E"&amp;(28+E829)):INDIRECT("E"&amp;148),MATCH(1,INDIRECT("L"&amp;(28+E829)):INDIRECT("L"&amp;148),0))</f>
        <v>#N/A</v>
      </c>
      <c r="F853" s="23" t="e">
        <f ca="1">INDEX(INDIRECT("E"&amp;(28+F829)):INDIRECT("E"&amp;148),MATCH(1,INDIRECT("L"&amp;(28+F829)):INDIRECT("L"&amp;148),0))</f>
        <v>#N/A</v>
      </c>
      <c r="G853" s="23" t="e">
        <f ca="1">INDEX(INDIRECT("E"&amp;(28+G829)):INDIRECT("E"&amp;148),MATCH(1,INDIRECT("L"&amp;(28+G829)):INDIRECT("L"&amp;148),0))</f>
        <v>#N/A</v>
      </c>
      <c r="H853" s="23" t="e">
        <f ca="1">INDEX(INDIRECT("E"&amp;(28+H829)):INDIRECT("E"&amp;148),MATCH(1,INDIRECT("L"&amp;(28+H829)):INDIRECT("L"&amp;148),0))</f>
        <v>#N/A</v>
      </c>
      <c r="I853" s="23" t="e">
        <f ca="1">INDEX(INDIRECT("E"&amp;(28+I829)):INDIRECT("E"&amp;148),MATCH(1,INDIRECT("L"&amp;(28+I829)):INDIRECT("L"&amp;148),0))</f>
        <v>#N/A</v>
      </c>
      <c r="J853" s="24"/>
    </row>
    <row r="854" spans="2:10" ht="18" customHeight="1" x14ac:dyDescent="0.25">
      <c r="B854" s="214"/>
      <c r="C854" s="215"/>
      <c r="D854" s="6" t="s">
        <v>159</v>
      </c>
      <c r="E854" s="23" t="e">
        <f ca="1">E829+MATCH(1,INDIRECT("L"&amp;(28+E829)):INDIRECT("L"&amp;148),0)</f>
        <v>#N/A</v>
      </c>
      <c r="F854" s="23" t="e">
        <f ca="1">F829+MATCH(1,INDIRECT("L"&amp;(28+F829)):INDIRECT("L"&amp;148),0)</f>
        <v>#N/A</v>
      </c>
      <c r="G854" s="23" t="e">
        <f ca="1">G829+MATCH(1,INDIRECT("L"&amp;(28+G829)):INDIRECT("L"&amp;148),0)</f>
        <v>#N/A</v>
      </c>
      <c r="H854" s="23" t="e">
        <f ca="1">H829+MATCH(1,INDIRECT("L"&amp;(28+H829)):INDIRECT("L"&amp;148),0)</f>
        <v>#N/A</v>
      </c>
      <c r="I854" s="23" t="e">
        <f ca="1">I829+MATCH(1,INDIRECT("L"&amp;(28+I829)):INDIRECT("L"&amp;148),0)</f>
        <v>#N/A</v>
      </c>
      <c r="J854" s="24"/>
    </row>
    <row r="855" spans="2:10" ht="18" customHeight="1" x14ac:dyDescent="0.25">
      <c r="B855" s="214"/>
      <c r="C855" s="215"/>
      <c r="D855" s="6" t="s">
        <v>160</v>
      </c>
      <c r="E855" s="23" t="e">
        <f ca="1">E854+MATCH(0,INDIRECT("L"&amp;(28+E854)):INDIRECT("L"&amp;148),0)-1</f>
        <v>#N/A</v>
      </c>
      <c r="F855" s="23" t="e">
        <f ca="1">F854+MATCH(0,INDIRECT("L"&amp;(28+F854)):INDIRECT("L"&amp;148),0)-1</f>
        <v>#N/A</v>
      </c>
      <c r="G855" s="23" t="e">
        <f ca="1">G854+MATCH(0,INDIRECT("L"&amp;(28+G854)):INDIRECT("L"&amp;148),0)-1</f>
        <v>#N/A</v>
      </c>
      <c r="H855" s="23" t="e">
        <f ca="1">H854+MATCH(0,INDIRECT("L"&amp;(28+H854)):INDIRECT("L"&amp;148),0)-1</f>
        <v>#N/A</v>
      </c>
      <c r="I855" s="23" t="e">
        <f ca="1">I854+MATCH(0,INDIRECT("L"&amp;(28+I854)):INDIRECT("L"&amp;148),0)-1</f>
        <v>#N/A</v>
      </c>
      <c r="J855" s="24"/>
    </row>
    <row r="856" spans="2:10" ht="18" customHeight="1" x14ac:dyDescent="0.25">
      <c r="B856" s="214"/>
      <c r="C856" s="215"/>
      <c r="D856" s="6" t="s">
        <v>161</v>
      </c>
      <c r="E856" s="266">
        <v>0</v>
      </c>
      <c r="F856" s="266">
        <f t="shared" ref="F856:I856" si="327">E856</f>
        <v>0</v>
      </c>
      <c r="G856" s="266">
        <f t="shared" si="327"/>
        <v>0</v>
      </c>
      <c r="H856" s="266">
        <f t="shared" si="327"/>
        <v>0</v>
      </c>
      <c r="I856" s="266">
        <f t="shared" si="327"/>
        <v>0</v>
      </c>
      <c r="J856" s="224"/>
    </row>
    <row r="857" spans="2:10" ht="18" customHeight="1" x14ac:dyDescent="0.25">
      <c r="B857" s="219" t="s">
        <v>162</v>
      </c>
      <c r="C857" s="220"/>
      <c r="D857" s="221"/>
      <c r="E857" s="222"/>
      <c r="F857" s="222"/>
      <c r="G857" s="222"/>
      <c r="H857" s="222"/>
      <c r="I857" s="222"/>
      <c r="J857" s="223"/>
    </row>
    <row r="858" spans="2:10" ht="18" customHeight="1" x14ac:dyDescent="0.25">
      <c r="B858" s="214"/>
      <c r="C858" s="215"/>
      <c r="D858" s="6" t="s">
        <v>163</v>
      </c>
      <c r="E858" s="11" t="s">
        <v>164</v>
      </c>
      <c r="F858" s="11" t="s">
        <v>164</v>
      </c>
      <c r="G858" s="11" t="s">
        <v>164</v>
      </c>
      <c r="H858" s="11" t="s">
        <v>164</v>
      </c>
      <c r="I858" s="11" t="s">
        <v>164</v>
      </c>
      <c r="J858" s="224"/>
    </row>
    <row r="859" spans="2:10" ht="18" customHeight="1" x14ac:dyDescent="0.25">
      <c r="B859" s="214"/>
      <c r="C859" s="215"/>
      <c r="D859" s="6" t="s">
        <v>165</v>
      </c>
      <c r="E859" s="11">
        <v>230</v>
      </c>
      <c r="F859" s="11">
        <v>230</v>
      </c>
      <c r="G859" s="11">
        <v>230</v>
      </c>
      <c r="H859" s="11">
        <v>230</v>
      </c>
      <c r="I859" s="11">
        <v>230</v>
      </c>
      <c r="J859" s="224"/>
    </row>
    <row r="860" spans="2:10" s="272" customFormat="1" ht="18" customHeight="1" x14ac:dyDescent="0.25">
      <c r="B860" s="267"/>
      <c r="C860" s="268"/>
      <c r="D860" s="269" t="s">
        <v>166</v>
      </c>
      <c r="E860" s="283">
        <v>0</v>
      </c>
      <c r="F860" s="283">
        <v>0</v>
      </c>
      <c r="G860" s="283">
        <v>0</v>
      </c>
      <c r="H860" s="283">
        <v>0</v>
      </c>
      <c r="I860" s="283">
        <v>0</v>
      </c>
      <c r="J860" s="270"/>
    </row>
    <row r="861" spans="2:10" ht="18" customHeight="1" x14ac:dyDescent="0.25">
      <c r="B861" s="214"/>
      <c r="C861" s="215"/>
      <c r="D861" s="6" t="s">
        <v>167</v>
      </c>
      <c r="E861" s="14" t="e">
        <f t="shared" ref="E861:I861" ca="1" si="328">E854</f>
        <v>#N/A</v>
      </c>
      <c r="F861" s="216" t="e">
        <f t="shared" ca="1" si="328"/>
        <v>#N/A</v>
      </c>
      <c r="G861" s="216" t="e">
        <f t="shared" ca="1" si="328"/>
        <v>#N/A</v>
      </c>
      <c r="H861" s="216" t="e">
        <f t="shared" ca="1" si="328"/>
        <v>#N/A</v>
      </c>
      <c r="I861" s="216" t="e">
        <f t="shared" ca="1" si="328"/>
        <v>#N/A</v>
      </c>
      <c r="J861" s="224"/>
    </row>
    <row r="862" spans="2:10" ht="18" customHeight="1" x14ac:dyDescent="0.25">
      <c r="B862" s="219" t="s">
        <v>168</v>
      </c>
      <c r="C862" s="220"/>
      <c r="D862" s="221"/>
      <c r="E862" s="222"/>
      <c r="F862" s="222"/>
      <c r="G862" s="222"/>
      <c r="H862" s="222"/>
      <c r="I862" s="222"/>
      <c r="J862" s="223"/>
    </row>
    <row r="863" spans="2:10" ht="18" customHeight="1" x14ac:dyDescent="0.25">
      <c r="B863" s="214"/>
      <c r="C863" s="215"/>
      <c r="D863" s="6" t="s">
        <v>14</v>
      </c>
      <c r="E863" s="216" t="s">
        <v>15</v>
      </c>
      <c r="F863" s="216" t="s">
        <v>15</v>
      </c>
      <c r="G863" s="216" t="s">
        <v>15</v>
      </c>
      <c r="H863" s="216" t="s">
        <v>15</v>
      </c>
      <c r="I863" s="216" t="s">
        <v>15</v>
      </c>
      <c r="J863" s="218"/>
    </row>
    <row r="864" spans="2:10" ht="18" customHeight="1" x14ac:dyDescent="0.25">
      <c r="B864" s="214"/>
      <c r="C864" s="215"/>
      <c r="D864" s="6" t="s">
        <v>17</v>
      </c>
      <c r="E864" s="14" t="e">
        <f t="shared" ref="E864:I864" ca="1" si="329">E854</f>
        <v>#N/A</v>
      </c>
      <c r="F864" s="216" t="e">
        <f t="shared" ca="1" si="329"/>
        <v>#N/A</v>
      </c>
      <c r="G864" s="216" t="e">
        <f t="shared" ca="1" si="329"/>
        <v>#N/A</v>
      </c>
      <c r="H864" s="216" t="e">
        <f t="shared" ca="1" si="329"/>
        <v>#N/A</v>
      </c>
      <c r="I864" s="216" t="e">
        <f t="shared" ca="1" si="329"/>
        <v>#N/A</v>
      </c>
      <c r="J864" s="218"/>
    </row>
    <row r="865" spans="2:10" ht="18" customHeight="1" x14ac:dyDescent="0.25">
      <c r="B865" s="214"/>
      <c r="C865" s="215"/>
      <c r="D865" s="6" t="s">
        <v>169</v>
      </c>
      <c r="E865" s="266">
        <v>0</v>
      </c>
      <c r="F865" s="266">
        <v>0</v>
      </c>
      <c r="G865" s="266">
        <v>0</v>
      </c>
      <c r="H865" s="266">
        <v>0</v>
      </c>
      <c r="I865" s="266">
        <v>0</v>
      </c>
      <c r="J865" s="218"/>
    </row>
    <row r="866" spans="2:10" ht="18" customHeight="1" x14ac:dyDescent="0.25">
      <c r="B866" s="219" t="s">
        <v>170</v>
      </c>
      <c r="C866" s="220"/>
      <c r="D866" s="221"/>
      <c r="E866" s="222"/>
      <c r="F866" s="222"/>
      <c r="G866" s="222"/>
      <c r="H866" s="222"/>
      <c r="I866" s="222"/>
      <c r="J866" s="223"/>
    </row>
    <row r="867" spans="2:10" ht="18" customHeight="1" x14ac:dyDescent="0.25">
      <c r="B867" s="214"/>
      <c r="C867" s="215"/>
      <c r="D867" s="6" t="s">
        <v>171</v>
      </c>
      <c r="E867" s="14">
        <v>0</v>
      </c>
      <c r="F867" s="14">
        <v>0</v>
      </c>
      <c r="G867" s="14">
        <v>0</v>
      </c>
      <c r="H867" s="14">
        <v>0</v>
      </c>
      <c r="I867" s="14">
        <v>0</v>
      </c>
      <c r="J867" s="224"/>
    </row>
    <row r="868" spans="2:10" ht="18" customHeight="1" x14ac:dyDescent="0.25">
      <c r="B868" s="273"/>
      <c r="C868" s="274"/>
      <c r="D868" s="6" t="s">
        <v>172</v>
      </c>
      <c r="E868" s="14">
        <v>0</v>
      </c>
      <c r="F868" s="14">
        <v>0</v>
      </c>
      <c r="G868" s="14">
        <v>0</v>
      </c>
      <c r="H868" s="14">
        <v>0</v>
      </c>
      <c r="I868" s="14">
        <v>0</v>
      </c>
      <c r="J868" s="224"/>
    </row>
    <row r="869" spans="2:10" ht="18" customHeight="1" x14ac:dyDescent="0.25">
      <c r="B869" s="275"/>
      <c r="C869" s="276"/>
      <c r="D869" s="277" t="s">
        <v>173</v>
      </c>
      <c r="E869" s="278">
        <v>0</v>
      </c>
      <c r="F869" s="278">
        <v>0</v>
      </c>
      <c r="G869" s="278">
        <v>0</v>
      </c>
      <c r="H869" s="278">
        <v>0</v>
      </c>
      <c r="I869" s="278">
        <v>0</v>
      </c>
      <c r="J869" s="279"/>
    </row>
    <row r="870" spans="2:10" ht="18" customHeight="1" x14ac:dyDescent="0.25">
      <c r="B870" s="273"/>
      <c r="C870" s="274"/>
      <c r="D870" s="6" t="s">
        <v>172</v>
      </c>
      <c r="E870" s="14">
        <v>0</v>
      </c>
      <c r="F870" s="14">
        <v>0</v>
      </c>
      <c r="G870" s="14">
        <v>0</v>
      </c>
      <c r="H870" s="14">
        <v>0</v>
      </c>
      <c r="I870" s="14">
        <v>0</v>
      </c>
      <c r="J870" s="224"/>
    </row>
    <row r="871" spans="2:10" ht="18" customHeight="1" x14ac:dyDescent="0.25">
      <c r="B871" s="275"/>
      <c r="C871" s="276"/>
      <c r="D871" s="277" t="s">
        <v>174</v>
      </c>
      <c r="E871" s="278">
        <v>0</v>
      </c>
      <c r="F871" s="278">
        <v>0</v>
      </c>
      <c r="G871" s="278">
        <v>0</v>
      </c>
      <c r="H871" s="278">
        <v>0</v>
      </c>
      <c r="I871" s="278">
        <v>0</v>
      </c>
      <c r="J871" s="279"/>
    </row>
    <row r="872" spans="2:10" ht="18" customHeight="1" x14ac:dyDescent="0.25">
      <c r="B872" s="273"/>
      <c r="C872" s="274"/>
      <c r="D872" s="6" t="s">
        <v>172</v>
      </c>
      <c r="E872" s="14">
        <v>0</v>
      </c>
      <c r="F872" s="14">
        <v>0</v>
      </c>
      <c r="G872" s="14">
        <v>0</v>
      </c>
      <c r="H872" s="14">
        <v>0</v>
      </c>
      <c r="I872" s="14">
        <v>0</v>
      </c>
      <c r="J872" s="224"/>
    </row>
    <row r="873" spans="2:10" ht="18" customHeight="1" x14ac:dyDescent="0.25">
      <c r="B873" s="275"/>
      <c r="C873" s="276"/>
      <c r="D873" s="277" t="s">
        <v>175</v>
      </c>
      <c r="E873" s="278">
        <v>0</v>
      </c>
      <c r="F873" s="278">
        <v>0</v>
      </c>
      <c r="G873" s="278">
        <v>0</v>
      </c>
      <c r="H873" s="278">
        <v>0</v>
      </c>
      <c r="I873" s="278">
        <v>0</v>
      </c>
      <c r="J873" s="279"/>
    </row>
    <row r="874" spans="2:10" ht="18" customHeight="1" x14ac:dyDescent="0.25">
      <c r="B874" s="273"/>
      <c r="C874" s="274"/>
      <c r="D874" s="6" t="s">
        <v>172</v>
      </c>
      <c r="E874" s="14">
        <v>0</v>
      </c>
      <c r="F874" s="14">
        <v>0</v>
      </c>
      <c r="G874" s="14">
        <v>0</v>
      </c>
      <c r="H874" s="14">
        <v>0</v>
      </c>
      <c r="I874" s="14">
        <v>0</v>
      </c>
      <c r="J874" s="224"/>
    </row>
    <row r="875" spans="2:10" ht="18" customHeight="1" x14ac:dyDescent="0.25">
      <c r="B875" s="275"/>
      <c r="C875" s="276"/>
      <c r="D875" s="277" t="s">
        <v>176</v>
      </c>
      <c r="E875" s="278">
        <v>0</v>
      </c>
      <c r="F875" s="278">
        <v>0</v>
      </c>
      <c r="G875" s="278">
        <v>0</v>
      </c>
      <c r="H875" s="278">
        <v>0</v>
      </c>
      <c r="I875" s="278">
        <v>0</v>
      </c>
      <c r="J875" s="279"/>
    </row>
    <row r="876" spans="2:10" ht="18" customHeight="1" thickBot="1" x14ac:dyDescent="0.3">
      <c r="B876" s="280"/>
      <c r="C876" s="281"/>
      <c r="D876" s="25" t="s">
        <v>172</v>
      </c>
      <c r="E876" s="17">
        <v>0</v>
      </c>
      <c r="F876" s="17">
        <v>0</v>
      </c>
      <c r="G876" s="17">
        <v>0</v>
      </c>
      <c r="H876" s="17">
        <v>0</v>
      </c>
      <c r="I876" s="17">
        <v>0</v>
      </c>
      <c r="J876" s="282"/>
    </row>
    <row r="877" spans="2:10" ht="18" customHeight="1" x14ac:dyDescent="0.25">
      <c r="B877" s="261" t="s">
        <v>156</v>
      </c>
      <c r="C877" s="230">
        <f>C851+1</f>
        <v>29</v>
      </c>
      <c r="D877" s="231"/>
      <c r="E877" s="232"/>
      <c r="F877" s="232"/>
      <c r="G877" s="232"/>
      <c r="H877" s="232"/>
      <c r="I877" s="232"/>
      <c r="J877" s="233"/>
    </row>
    <row r="878" spans="2:10" ht="18" customHeight="1" x14ac:dyDescent="0.25">
      <c r="B878" s="219" t="s">
        <v>157</v>
      </c>
      <c r="C878" s="220"/>
      <c r="D878" s="221"/>
      <c r="E878" s="263"/>
      <c r="F878" s="263"/>
      <c r="G878" s="263"/>
      <c r="H878" s="263"/>
      <c r="I878" s="263"/>
      <c r="J878" s="223"/>
    </row>
    <row r="879" spans="2:10" ht="18" customHeight="1" x14ac:dyDescent="0.25">
      <c r="B879" s="214"/>
      <c r="C879" s="215"/>
      <c r="D879" s="6" t="s">
        <v>158</v>
      </c>
      <c r="E879" s="23" t="e">
        <f ca="1">INDEX(INDIRECT("E"&amp;(28+E855)):INDIRECT("E"&amp;148),MATCH(1,INDIRECT("L"&amp;(28+E855)):INDIRECT("L"&amp;148),0))</f>
        <v>#N/A</v>
      </c>
      <c r="F879" s="23" t="e">
        <f ca="1">INDEX(INDIRECT("E"&amp;(28+F855)):INDIRECT("E"&amp;148),MATCH(1,INDIRECT("L"&amp;(28+F855)):INDIRECT("L"&amp;148),0))</f>
        <v>#N/A</v>
      </c>
      <c r="G879" s="23" t="e">
        <f ca="1">INDEX(INDIRECT("E"&amp;(28+G855)):INDIRECT("E"&amp;148),MATCH(1,INDIRECT("L"&amp;(28+G855)):INDIRECT("L"&amp;148),0))</f>
        <v>#N/A</v>
      </c>
      <c r="H879" s="23" t="e">
        <f ca="1">INDEX(INDIRECT("E"&amp;(28+H855)):INDIRECT("E"&amp;148),MATCH(1,INDIRECT("L"&amp;(28+H855)):INDIRECT("L"&amp;148),0))</f>
        <v>#N/A</v>
      </c>
      <c r="I879" s="23" t="e">
        <f ca="1">INDEX(INDIRECT("E"&amp;(28+I855)):INDIRECT("E"&amp;148),MATCH(1,INDIRECT("L"&amp;(28+I855)):INDIRECT("L"&amp;148),0))</f>
        <v>#N/A</v>
      </c>
      <c r="J879" s="24"/>
    </row>
    <row r="880" spans="2:10" ht="18" customHeight="1" x14ac:dyDescent="0.25">
      <c r="B880" s="214"/>
      <c r="C880" s="215"/>
      <c r="D880" s="6" t="s">
        <v>159</v>
      </c>
      <c r="E880" s="23" t="e">
        <f ca="1">E855+MATCH(1,INDIRECT("L"&amp;(28+E855)):INDIRECT("L"&amp;148),0)</f>
        <v>#N/A</v>
      </c>
      <c r="F880" s="23" t="e">
        <f ca="1">F855+MATCH(1,INDIRECT("L"&amp;(28+F855)):INDIRECT("L"&amp;148),0)</f>
        <v>#N/A</v>
      </c>
      <c r="G880" s="23" t="e">
        <f ca="1">G855+MATCH(1,INDIRECT("L"&amp;(28+G855)):INDIRECT("L"&amp;148),0)</f>
        <v>#N/A</v>
      </c>
      <c r="H880" s="23" t="e">
        <f ca="1">H855+MATCH(1,INDIRECT("L"&amp;(28+H855)):INDIRECT("L"&amp;148),0)</f>
        <v>#N/A</v>
      </c>
      <c r="I880" s="23" t="e">
        <f ca="1">I855+MATCH(1,INDIRECT("L"&amp;(28+I855)):INDIRECT("L"&amp;148),0)</f>
        <v>#N/A</v>
      </c>
      <c r="J880" s="24"/>
    </row>
    <row r="881" spans="2:10" ht="18" customHeight="1" x14ac:dyDescent="0.25">
      <c r="B881" s="214"/>
      <c r="C881" s="215"/>
      <c r="D881" s="6" t="s">
        <v>160</v>
      </c>
      <c r="E881" s="23" t="e">
        <f ca="1">E880+MATCH(0,INDIRECT("L"&amp;(28+E880)):INDIRECT("L"&amp;148),0)-1</f>
        <v>#N/A</v>
      </c>
      <c r="F881" s="23" t="e">
        <f ca="1">F880+MATCH(0,INDIRECT("L"&amp;(28+F880)):INDIRECT("L"&amp;148),0)-1</f>
        <v>#N/A</v>
      </c>
      <c r="G881" s="23" t="e">
        <f ca="1">G880+MATCH(0,INDIRECT("L"&amp;(28+G880)):INDIRECT("L"&amp;148),0)-1</f>
        <v>#N/A</v>
      </c>
      <c r="H881" s="23" t="e">
        <f ca="1">H880+MATCH(0,INDIRECT("L"&amp;(28+H880)):INDIRECT("L"&amp;148),0)-1</f>
        <v>#N/A</v>
      </c>
      <c r="I881" s="23" t="e">
        <f ca="1">I880+MATCH(0,INDIRECT("L"&amp;(28+I880)):INDIRECT("L"&amp;148),0)-1</f>
        <v>#N/A</v>
      </c>
      <c r="J881" s="24"/>
    </row>
    <row r="882" spans="2:10" ht="18" customHeight="1" x14ac:dyDescent="0.25">
      <c r="B882" s="214"/>
      <c r="C882" s="215"/>
      <c r="D882" s="6" t="s">
        <v>161</v>
      </c>
      <c r="E882" s="266">
        <v>0</v>
      </c>
      <c r="F882" s="266">
        <f t="shared" ref="F882:I882" si="330">E882</f>
        <v>0</v>
      </c>
      <c r="G882" s="266">
        <f t="shared" si="330"/>
        <v>0</v>
      </c>
      <c r="H882" s="266">
        <f t="shared" si="330"/>
        <v>0</v>
      </c>
      <c r="I882" s="266">
        <f t="shared" si="330"/>
        <v>0</v>
      </c>
      <c r="J882" s="224"/>
    </row>
    <row r="883" spans="2:10" ht="18" customHeight="1" x14ac:dyDescent="0.25">
      <c r="B883" s="219" t="s">
        <v>162</v>
      </c>
      <c r="C883" s="220"/>
      <c r="D883" s="221"/>
      <c r="E883" s="222"/>
      <c r="F883" s="222"/>
      <c r="G883" s="222"/>
      <c r="H883" s="222"/>
      <c r="I883" s="222"/>
      <c r="J883" s="223"/>
    </row>
    <row r="884" spans="2:10" ht="18" customHeight="1" x14ac:dyDescent="0.25">
      <c r="B884" s="214"/>
      <c r="C884" s="215"/>
      <c r="D884" s="6" t="s">
        <v>163</v>
      </c>
      <c r="E884" s="11" t="s">
        <v>164</v>
      </c>
      <c r="F884" s="11" t="s">
        <v>164</v>
      </c>
      <c r="G884" s="11" t="s">
        <v>164</v>
      </c>
      <c r="H884" s="11" t="s">
        <v>164</v>
      </c>
      <c r="I884" s="11" t="s">
        <v>164</v>
      </c>
      <c r="J884" s="224"/>
    </row>
    <row r="885" spans="2:10" ht="18" customHeight="1" x14ac:dyDescent="0.25">
      <c r="B885" s="214"/>
      <c r="C885" s="215"/>
      <c r="D885" s="6" t="s">
        <v>165</v>
      </c>
      <c r="E885" s="11">
        <v>230</v>
      </c>
      <c r="F885" s="11">
        <v>230</v>
      </c>
      <c r="G885" s="11">
        <v>230</v>
      </c>
      <c r="H885" s="11">
        <v>230</v>
      </c>
      <c r="I885" s="11">
        <v>230</v>
      </c>
      <c r="J885" s="224"/>
    </row>
    <row r="886" spans="2:10" s="272" customFormat="1" ht="18" customHeight="1" x14ac:dyDescent="0.25">
      <c r="B886" s="267"/>
      <c r="C886" s="268"/>
      <c r="D886" s="269" t="s">
        <v>166</v>
      </c>
      <c r="E886" s="283">
        <v>0</v>
      </c>
      <c r="F886" s="283">
        <v>0</v>
      </c>
      <c r="G886" s="283">
        <v>0</v>
      </c>
      <c r="H886" s="283">
        <v>0</v>
      </c>
      <c r="I886" s="283">
        <v>0</v>
      </c>
      <c r="J886" s="270"/>
    </row>
    <row r="887" spans="2:10" ht="18" customHeight="1" x14ac:dyDescent="0.25">
      <c r="B887" s="214"/>
      <c r="C887" s="215"/>
      <c r="D887" s="6" t="s">
        <v>167</v>
      </c>
      <c r="E887" s="14" t="e">
        <f t="shared" ref="E887:I887" ca="1" si="331">E880</f>
        <v>#N/A</v>
      </c>
      <c r="F887" s="216" t="e">
        <f t="shared" ca="1" si="331"/>
        <v>#N/A</v>
      </c>
      <c r="G887" s="216" t="e">
        <f t="shared" ca="1" si="331"/>
        <v>#N/A</v>
      </c>
      <c r="H887" s="216" t="e">
        <f t="shared" ca="1" si="331"/>
        <v>#N/A</v>
      </c>
      <c r="I887" s="216" t="e">
        <f t="shared" ca="1" si="331"/>
        <v>#N/A</v>
      </c>
      <c r="J887" s="224"/>
    </row>
    <row r="888" spans="2:10" ht="18" customHeight="1" x14ac:dyDescent="0.25">
      <c r="B888" s="219" t="s">
        <v>168</v>
      </c>
      <c r="C888" s="220"/>
      <c r="D888" s="221"/>
      <c r="E888" s="222"/>
      <c r="F888" s="222"/>
      <c r="G888" s="222"/>
      <c r="H888" s="222"/>
      <c r="I888" s="222"/>
      <c r="J888" s="223"/>
    </row>
    <row r="889" spans="2:10" ht="18" customHeight="1" x14ac:dyDescent="0.25">
      <c r="B889" s="214"/>
      <c r="C889" s="215"/>
      <c r="D889" s="6" t="s">
        <v>14</v>
      </c>
      <c r="E889" s="216" t="s">
        <v>15</v>
      </c>
      <c r="F889" s="216" t="s">
        <v>15</v>
      </c>
      <c r="G889" s="216" t="s">
        <v>15</v>
      </c>
      <c r="H889" s="216" t="s">
        <v>15</v>
      </c>
      <c r="I889" s="216" t="s">
        <v>15</v>
      </c>
      <c r="J889" s="218"/>
    </row>
    <row r="890" spans="2:10" ht="18" customHeight="1" x14ac:dyDescent="0.25">
      <c r="B890" s="214"/>
      <c r="C890" s="215"/>
      <c r="D890" s="6" t="s">
        <v>17</v>
      </c>
      <c r="E890" s="14" t="e">
        <f t="shared" ref="E890:I890" ca="1" si="332">E880</f>
        <v>#N/A</v>
      </c>
      <c r="F890" s="216" t="e">
        <f t="shared" ca="1" si="332"/>
        <v>#N/A</v>
      </c>
      <c r="G890" s="216" t="e">
        <f t="shared" ca="1" si="332"/>
        <v>#N/A</v>
      </c>
      <c r="H890" s="216" t="e">
        <f t="shared" ca="1" si="332"/>
        <v>#N/A</v>
      </c>
      <c r="I890" s="216" t="e">
        <f t="shared" ca="1" si="332"/>
        <v>#N/A</v>
      </c>
      <c r="J890" s="218"/>
    </row>
    <row r="891" spans="2:10" ht="18" customHeight="1" x14ac:dyDescent="0.25">
      <c r="B891" s="214"/>
      <c r="C891" s="215"/>
      <c r="D891" s="6" t="s">
        <v>169</v>
      </c>
      <c r="E891" s="266">
        <v>0</v>
      </c>
      <c r="F891" s="266">
        <v>0</v>
      </c>
      <c r="G891" s="266">
        <v>0</v>
      </c>
      <c r="H891" s="266">
        <v>0</v>
      </c>
      <c r="I891" s="266">
        <v>0</v>
      </c>
      <c r="J891" s="218"/>
    </row>
    <row r="892" spans="2:10" ht="18" customHeight="1" x14ac:dyDescent="0.25">
      <c r="B892" s="219" t="s">
        <v>170</v>
      </c>
      <c r="C892" s="220"/>
      <c r="D892" s="221"/>
      <c r="E892" s="222"/>
      <c r="F892" s="222"/>
      <c r="G892" s="222"/>
      <c r="H892" s="222"/>
      <c r="I892" s="222"/>
      <c r="J892" s="223"/>
    </row>
    <row r="893" spans="2:10" ht="18" customHeight="1" x14ac:dyDescent="0.25">
      <c r="B893" s="214"/>
      <c r="C893" s="215"/>
      <c r="D893" s="6" t="s">
        <v>171</v>
      </c>
      <c r="E893" s="14">
        <v>0</v>
      </c>
      <c r="F893" s="14">
        <v>0</v>
      </c>
      <c r="G893" s="14">
        <v>0</v>
      </c>
      <c r="H893" s="14">
        <v>0</v>
      </c>
      <c r="I893" s="14">
        <v>0</v>
      </c>
      <c r="J893" s="224"/>
    </row>
    <row r="894" spans="2:10" ht="18" customHeight="1" x14ac:dyDescent="0.25">
      <c r="B894" s="273"/>
      <c r="C894" s="274"/>
      <c r="D894" s="6" t="s">
        <v>172</v>
      </c>
      <c r="E894" s="14">
        <v>0</v>
      </c>
      <c r="F894" s="14">
        <v>0</v>
      </c>
      <c r="G894" s="14">
        <v>0</v>
      </c>
      <c r="H894" s="14">
        <v>0</v>
      </c>
      <c r="I894" s="14">
        <v>0</v>
      </c>
      <c r="J894" s="224"/>
    </row>
    <row r="895" spans="2:10" ht="18" customHeight="1" x14ac:dyDescent="0.25">
      <c r="B895" s="275"/>
      <c r="C895" s="276"/>
      <c r="D895" s="277" t="s">
        <v>173</v>
      </c>
      <c r="E895" s="278">
        <v>0</v>
      </c>
      <c r="F895" s="278">
        <v>0</v>
      </c>
      <c r="G895" s="278">
        <v>0</v>
      </c>
      <c r="H895" s="278">
        <v>0</v>
      </c>
      <c r="I895" s="278">
        <v>0</v>
      </c>
      <c r="J895" s="279"/>
    </row>
    <row r="896" spans="2:10" ht="18" customHeight="1" x14ac:dyDescent="0.25">
      <c r="B896" s="273"/>
      <c r="C896" s="274"/>
      <c r="D896" s="6" t="s">
        <v>172</v>
      </c>
      <c r="E896" s="14">
        <v>0</v>
      </c>
      <c r="F896" s="14">
        <v>0</v>
      </c>
      <c r="G896" s="14">
        <v>0</v>
      </c>
      <c r="H896" s="14">
        <v>0</v>
      </c>
      <c r="I896" s="14">
        <v>0</v>
      </c>
      <c r="J896" s="224"/>
    </row>
    <row r="897" spans="2:10" ht="18" customHeight="1" x14ac:dyDescent="0.25">
      <c r="B897" s="275"/>
      <c r="C897" s="276"/>
      <c r="D897" s="277" t="s">
        <v>174</v>
      </c>
      <c r="E897" s="278">
        <v>0</v>
      </c>
      <c r="F897" s="278">
        <v>0</v>
      </c>
      <c r="G897" s="278">
        <v>0</v>
      </c>
      <c r="H897" s="278">
        <v>0</v>
      </c>
      <c r="I897" s="278">
        <v>0</v>
      </c>
      <c r="J897" s="279"/>
    </row>
    <row r="898" spans="2:10" ht="18" customHeight="1" x14ac:dyDescent="0.25">
      <c r="B898" s="273"/>
      <c r="C898" s="274"/>
      <c r="D898" s="6" t="s">
        <v>172</v>
      </c>
      <c r="E898" s="14">
        <v>0</v>
      </c>
      <c r="F898" s="14">
        <v>0</v>
      </c>
      <c r="G898" s="14">
        <v>0</v>
      </c>
      <c r="H898" s="14">
        <v>0</v>
      </c>
      <c r="I898" s="14">
        <v>0</v>
      </c>
      <c r="J898" s="224"/>
    </row>
    <row r="899" spans="2:10" ht="18" customHeight="1" x14ac:dyDescent="0.25">
      <c r="B899" s="275"/>
      <c r="C899" s="276"/>
      <c r="D899" s="277" t="s">
        <v>175</v>
      </c>
      <c r="E899" s="278">
        <v>0</v>
      </c>
      <c r="F899" s="278">
        <v>0</v>
      </c>
      <c r="G899" s="278">
        <v>0</v>
      </c>
      <c r="H899" s="278">
        <v>0</v>
      </c>
      <c r="I899" s="278">
        <v>0</v>
      </c>
      <c r="J899" s="279"/>
    </row>
    <row r="900" spans="2:10" ht="18" customHeight="1" x14ac:dyDescent="0.25">
      <c r="B900" s="273"/>
      <c r="C900" s="274"/>
      <c r="D900" s="6" t="s">
        <v>172</v>
      </c>
      <c r="E900" s="14">
        <v>0</v>
      </c>
      <c r="F900" s="14">
        <v>0</v>
      </c>
      <c r="G900" s="14">
        <v>0</v>
      </c>
      <c r="H900" s="14">
        <v>0</v>
      </c>
      <c r="I900" s="14">
        <v>0</v>
      </c>
      <c r="J900" s="224"/>
    </row>
    <row r="901" spans="2:10" ht="18" customHeight="1" x14ac:dyDescent="0.25">
      <c r="B901" s="275"/>
      <c r="C901" s="276"/>
      <c r="D901" s="277" t="s">
        <v>176</v>
      </c>
      <c r="E901" s="278">
        <v>0</v>
      </c>
      <c r="F901" s="278">
        <v>0</v>
      </c>
      <c r="G901" s="278">
        <v>0</v>
      </c>
      <c r="H901" s="278">
        <v>0</v>
      </c>
      <c r="I901" s="278">
        <v>0</v>
      </c>
      <c r="J901" s="279"/>
    </row>
    <row r="902" spans="2:10" ht="18" customHeight="1" thickBot="1" x14ac:dyDescent="0.3">
      <c r="B902" s="280"/>
      <c r="C902" s="281"/>
      <c r="D902" s="25" t="s">
        <v>172</v>
      </c>
      <c r="E902" s="17">
        <v>0</v>
      </c>
      <c r="F902" s="17">
        <v>0</v>
      </c>
      <c r="G902" s="17">
        <v>0</v>
      </c>
      <c r="H902" s="17">
        <v>0</v>
      </c>
      <c r="I902" s="17">
        <v>0</v>
      </c>
      <c r="J902" s="282"/>
    </row>
    <row r="903" spans="2:10" ht="18" customHeight="1" x14ac:dyDescent="0.25">
      <c r="B903" s="261" t="s">
        <v>156</v>
      </c>
      <c r="C903" s="230">
        <f>C877+1</f>
        <v>30</v>
      </c>
      <c r="D903" s="231"/>
      <c r="E903" s="232"/>
      <c r="F903" s="232"/>
      <c r="G903" s="232"/>
      <c r="H903" s="232"/>
      <c r="I903" s="232"/>
      <c r="J903" s="233"/>
    </row>
    <row r="904" spans="2:10" ht="18" customHeight="1" x14ac:dyDescent="0.25">
      <c r="B904" s="219" t="s">
        <v>157</v>
      </c>
      <c r="C904" s="220"/>
      <c r="D904" s="221"/>
      <c r="E904" s="263"/>
      <c r="F904" s="263"/>
      <c r="G904" s="263"/>
      <c r="H904" s="263"/>
      <c r="I904" s="263"/>
      <c r="J904" s="223"/>
    </row>
    <row r="905" spans="2:10" ht="18" customHeight="1" x14ac:dyDescent="0.25">
      <c r="B905" s="214"/>
      <c r="C905" s="215"/>
      <c r="D905" s="6" t="s">
        <v>158</v>
      </c>
      <c r="E905" s="23" t="e">
        <f ca="1">INDEX(INDIRECT("E"&amp;(28+E881)):INDIRECT("E"&amp;148),MATCH(1,INDIRECT("L"&amp;(28+E881)):INDIRECT("L"&amp;148),0))</f>
        <v>#N/A</v>
      </c>
      <c r="F905" s="23" t="e">
        <f ca="1">INDEX(INDIRECT("E"&amp;(28+F881)):INDIRECT("E"&amp;148),MATCH(1,INDIRECT("L"&amp;(28+F881)):INDIRECT("L"&amp;148),0))</f>
        <v>#N/A</v>
      </c>
      <c r="G905" s="23" t="e">
        <f ca="1">INDEX(INDIRECT("E"&amp;(28+G881)):INDIRECT("E"&amp;148),MATCH(1,INDIRECT("L"&amp;(28+G881)):INDIRECT("L"&amp;148),0))</f>
        <v>#N/A</v>
      </c>
      <c r="H905" s="23" t="e">
        <f ca="1">INDEX(INDIRECT("E"&amp;(28+H881)):INDIRECT("E"&amp;148),MATCH(1,INDIRECT("L"&amp;(28+H881)):INDIRECT("L"&amp;148),0))</f>
        <v>#N/A</v>
      </c>
      <c r="I905" s="23" t="e">
        <f ca="1">INDEX(INDIRECT("E"&amp;(28+I881)):INDIRECT("E"&amp;148),MATCH(1,INDIRECT("L"&amp;(28+I881)):INDIRECT("L"&amp;148),0))</f>
        <v>#N/A</v>
      </c>
      <c r="J905" s="24"/>
    </row>
    <row r="906" spans="2:10" ht="18" customHeight="1" x14ac:dyDescent="0.25">
      <c r="B906" s="214"/>
      <c r="C906" s="215"/>
      <c r="D906" s="6" t="s">
        <v>159</v>
      </c>
      <c r="E906" s="23" t="e">
        <f ca="1">E881+MATCH(1,INDIRECT("L"&amp;(28+E881)):INDIRECT("L"&amp;148),0)</f>
        <v>#N/A</v>
      </c>
      <c r="F906" s="23" t="e">
        <f ca="1">F881+MATCH(1,INDIRECT("L"&amp;(28+F881)):INDIRECT("L"&amp;148),0)</f>
        <v>#N/A</v>
      </c>
      <c r="G906" s="23" t="e">
        <f ca="1">G881+MATCH(1,INDIRECT("L"&amp;(28+G881)):INDIRECT("L"&amp;148),0)</f>
        <v>#N/A</v>
      </c>
      <c r="H906" s="23" t="e">
        <f ca="1">H881+MATCH(1,INDIRECT("L"&amp;(28+H881)):INDIRECT("L"&amp;148),0)</f>
        <v>#N/A</v>
      </c>
      <c r="I906" s="23" t="e">
        <f ca="1">I881+MATCH(1,INDIRECT("L"&amp;(28+I881)):INDIRECT("L"&amp;148),0)</f>
        <v>#N/A</v>
      </c>
      <c r="J906" s="24"/>
    </row>
    <row r="907" spans="2:10" ht="18" customHeight="1" x14ac:dyDescent="0.25">
      <c r="B907" s="214"/>
      <c r="C907" s="215"/>
      <c r="D907" s="6" t="s">
        <v>160</v>
      </c>
      <c r="E907" s="23" t="e">
        <f ca="1">E906+MATCH(0,INDIRECT("L"&amp;(28+E906)):INDIRECT("L"&amp;148),0)-1</f>
        <v>#N/A</v>
      </c>
      <c r="F907" s="23" t="e">
        <f ca="1">F906+MATCH(0,INDIRECT("L"&amp;(28+F906)):INDIRECT("L"&amp;148),0)-1</f>
        <v>#N/A</v>
      </c>
      <c r="G907" s="23" t="e">
        <f ca="1">G906+MATCH(0,INDIRECT("L"&amp;(28+G906)):INDIRECT("L"&amp;148),0)-1</f>
        <v>#N/A</v>
      </c>
      <c r="H907" s="23" t="e">
        <f ca="1">H906+MATCH(0,INDIRECT("L"&amp;(28+H906)):INDIRECT("L"&amp;148),0)-1</f>
        <v>#N/A</v>
      </c>
      <c r="I907" s="23" t="e">
        <f ca="1">I906+MATCH(0,INDIRECT("L"&amp;(28+I906)):INDIRECT("L"&amp;148),0)-1</f>
        <v>#N/A</v>
      </c>
      <c r="J907" s="24"/>
    </row>
    <row r="908" spans="2:10" ht="18" customHeight="1" x14ac:dyDescent="0.25">
      <c r="B908" s="214"/>
      <c r="C908" s="215"/>
      <c r="D908" s="6" t="s">
        <v>161</v>
      </c>
      <c r="E908" s="266">
        <v>0</v>
      </c>
      <c r="F908" s="266">
        <f t="shared" ref="F908:I908" si="333">E908</f>
        <v>0</v>
      </c>
      <c r="G908" s="266">
        <f t="shared" si="333"/>
        <v>0</v>
      </c>
      <c r="H908" s="266">
        <f t="shared" si="333"/>
        <v>0</v>
      </c>
      <c r="I908" s="266">
        <f t="shared" si="333"/>
        <v>0</v>
      </c>
      <c r="J908" s="224"/>
    </row>
    <row r="909" spans="2:10" ht="18" customHeight="1" x14ac:dyDescent="0.25">
      <c r="B909" s="219" t="s">
        <v>162</v>
      </c>
      <c r="C909" s="220"/>
      <c r="D909" s="221"/>
      <c r="E909" s="222"/>
      <c r="F909" s="222"/>
      <c r="G909" s="222"/>
      <c r="H909" s="222"/>
      <c r="I909" s="222"/>
      <c r="J909" s="223"/>
    </row>
    <row r="910" spans="2:10" ht="18" customHeight="1" x14ac:dyDescent="0.25">
      <c r="B910" s="214"/>
      <c r="C910" s="215"/>
      <c r="D910" s="6" t="s">
        <v>163</v>
      </c>
      <c r="E910" s="11" t="s">
        <v>164</v>
      </c>
      <c r="F910" s="11" t="s">
        <v>164</v>
      </c>
      <c r="G910" s="11" t="s">
        <v>164</v>
      </c>
      <c r="H910" s="11" t="s">
        <v>164</v>
      </c>
      <c r="I910" s="11" t="s">
        <v>164</v>
      </c>
      <c r="J910" s="224"/>
    </row>
    <row r="911" spans="2:10" ht="18" customHeight="1" x14ac:dyDescent="0.25">
      <c r="B911" s="214"/>
      <c r="C911" s="215"/>
      <c r="D911" s="6" t="s">
        <v>165</v>
      </c>
      <c r="E911" s="11">
        <v>230</v>
      </c>
      <c r="F911" s="11">
        <v>230</v>
      </c>
      <c r="G911" s="11">
        <v>230</v>
      </c>
      <c r="H911" s="11">
        <v>230</v>
      </c>
      <c r="I911" s="11">
        <v>230</v>
      </c>
      <c r="J911" s="224"/>
    </row>
    <row r="912" spans="2:10" s="272" customFormat="1" ht="18" customHeight="1" x14ac:dyDescent="0.25">
      <c r="B912" s="267"/>
      <c r="C912" s="268"/>
      <c r="D912" s="269" t="s">
        <v>166</v>
      </c>
      <c r="E912" s="283">
        <v>0</v>
      </c>
      <c r="F912" s="283">
        <v>0</v>
      </c>
      <c r="G912" s="283">
        <v>0</v>
      </c>
      <c r="H912" s="283">
        <v>0</v>
      </c>
      <c r="I912" s="283">
        <v>0</v>
      </c>
      <c r="J912" s="270"/>
    </row>
    <row r="913" spans="2:10" ht="18" customHeight="1" x14ac:dyDescent="0.25">
      <c r="B913" s="214"/>
      <c r="C913" s="215"/>
      <c r="D913" s="6" t="s">
        <v>167</v>
      </c>
      <c r="E913" s="14" t="e">
        <f t="shared" ref="E913:I913" ca="1" si="334">E906</f>
        <v>#N/A</v>
      </c>
      <c r="F913" s="216" t="e">
        <f t="shared" ca="1" si="334"/>
        <v>#N/A</v>
      </c>
      <c r="G913" s="216" t="e">
        <f t="shared" ca="1" si="334"/>
        <v>#N/A</v>
      </c>
      <c r="H913" s="216" t="e">
        <f t="shared" ca="1" si="334"/>
        <v>#N/A</v>
      </c>
      <c r="I913" s="216" t="e">
        <f t="shared" ca="1" si="334"/>
        <v>#N/A</v>
      </c>
      <c r="J913" s="224"/>
    </row>
    <row r="914" spans="2:10" ht="18" customHeight="1" x14ac:dyDescent="0.25">
      <c r="B914" s="219" t="s">
        <v>168</v>
      </c>
      <c r="C914" s="220"/>
      <c r="D914" s="221"/>
      <c r="E914" s="222"/>
      <c r="F914" s="222"/>
      <c r="G914" s="222"/>
      <c r="H914" s="222"/>
      <c r="I914" s="222"/>
      <c r="J914" s="223"/>
    </row>
    <row r="915" spans="2:10" ht="18" customHeight="1" x14ac:dyDescent="0.25">
      <c r="B915" s="214"/>
      <c r="C915" s="215"/>
      <c r="D915" s="6" t="s">
        <v>14</v>
      </c>
      <c r="E915" s="216" t="s">
        <v>15</v>
      </c>
      <c r="F915" s="216" t="s">
        <v>15</v>
      </c>
      <c r="G915" s="216" t="s">
        <v>15</v>
      </c>
      <c r="H915" s="216" t="s">
        <v>15</v>
      </c>
      <c r="I915" s="216" t="s">
        <v>15</v>
      </c>
      <c r="J915" s="218"/>
    </row>
    <row r="916" spans="2:10" ht="18" customHeight="1" x14ac:dyDescent="0.25">
      <c r="B916" s="214"/>
      <c r="C916" s="215"/>
      <c r="D916" s="6" t="s">
        <v>17</v>
      </c>
      <c r="E916" s="14" t="e">
        <f t="shared" ref="E916:I916" ca="1" si="335">E906</f>
        <v>#N/A</v>
      </c>
      <c r="F916" s="216" t="e">
        <f t="shared" ca="1" si="335"/>
        <v>#N/A</v>
      </c>
      <c r="G916" s="216" t="e">
        <f t="shared" ca="1" si="335"/>
        <v>#N/A</v>
      </c>
      <c r="H916" s="216" t="e">
        <f t="shared" ca="1" si="335"/>
        <v>#N/A</v>
      </c>
      <c r="I916" s="216" t="e">
        <f t="shared" ca="1" si="335"/>
        <v>#N/A</v>
      </c>
      <c r="J916" s="218"/>
    </row>
    <row r="917" spans="2:10" ht="18" customHeight="1" x14ac:dyDescent="0.25">
      <c r="B917" s="214"/>
      <c r="C917" s="215"/>
      <c r="D917" s="6" t="s">
        <v>169</v>
      </c>
      <c r="E917" s="266">
        <v>0</v>
      </c>
      <c r="F917" s="266">
        <v>0</v>
      </c>
      <c r="G917" s="266">
        <v>0</v>
      </c>
      <c r="H917" s="266">
        <v>0</v>
      </c>
      <c r="I917" s="266">
        <v>0</v>
      </c>
      <c r="J917" s="218"/>
    </row>
    <row r="918" spans="2:10" ht="18" customHeight="1" x14ac:dyDescent="0.25">
      <c r="B918" s="219" t="s">
        <v>170</v>
      </c>
      <c r="C918" s="220"/>
      <c r="D918" s="221"/>
      <c r="E918" s="222"/>
      <c r="F918" s="222"/>
      <c r="G918" s="222"/>
      <c r="H918" s="222"/>
      <c r="I918" s="222"/>
      <c r="J918" s="223"/>
    </row>
    <row r="919" spans="2:10" ht="18" customHeight="1" x14ac:dyDescent="0.25">
      <c r="B919" s="214"/>
      <c r="C919" s="215"/>
      <c r="D919" s="6" t="s">
        <v>171</v>
      </c>
      <c r="E919" s="14">
        <v>0</v>
      </c>
      <c r="F919" s="14">
        <v>0</v>
      </c>
      <c r="G919" s="14">
        <v>0</v>
      </c>
      <c r="H919" s="14">
        <v>0</v>
      </c>
      <c r="I919" s="14">
        <v>0</v>
      </c>
      <c r="J919" s="224"/>
    </row>
    <row r="920" spans="2:10" ht="18" customHeight="1" x14ac:dyDescent="0.25">
      <c r="B920" s="273"/>
      <c r="C920" s="274"/>
      <c r="D920" s="6" t="s">
        <v>172</v>
      </c>
      <c r="E920" s="14">
        <v>0</v>
      </c>
      <c r="F920" s="14">
        <v>0</v>
      </c>
      <c r="G920" s="14">
        <v>0</v>
      </c>
      <c r="H920" s="14">
        <v>0</v>
      </c>
      <c r="I920" s="14">
        <v>0</v>
      </c>
      <c r="J920" s="224"/>
    </row>
    <row r="921" spans="2:10" ht="18" customHeight="1" x14ac:dyDescent="0.25">
      <c r="B921" s="275"/>
      <c r="C921" s="276"/>
      <c r="D921" s="277" t="s">
        <v>173</v>
      </c>
      <c r="E921" s="278">
        <v>0</v>
      </c>
      <c r="F921" s="278">
        <v>0</v>
      </c>
      <c r="G921" s="278">
        <v>0</v>
      </c>
      <c r="H921" s="278">
        <v>0</v>
      </c>
      <c r="I921" s="278">
        <v>0</v>
      </c>
      <c r="J921" s="279"/>
    </row>
    <row r="922" spans="2:10" ht="18" customHeight="1" x14ac:dyDescent="0.25">
      <c r="B922" s="273"/>
      <c r="C922" s="274"/>
      <c r="D922" s="6" t="s">
        <v>172</v>
      </c>
      <c r="E922" s="14">
        <v>0</v>
      </c>
      <c r="F922" s="14">
        <v>0</v>
      </c>
      <c r="G922" s="14">
        <v>0</v>
      </c>
      <c r="H922" s="14">
        <v>0</v>
      </c>
      <c r="I922" s="14">
        <v>0</v>
      </c>
      <c r="J922" s="224"/>
    </row>
    <row r="923" spans="2:10" ht="18" customHeight="1" x14ac:dyDescent="0.25">
      <c r="B923" s="275"/>
      <c r="C923" s="276"/>
      <c r="D923" s="277" t="s">
        <v>174</v>
      </c>
      <c r="E923" s="278">
        <v>0</v>
      </c>
      <c r="F923" s="278">
        <v>0</v>
      </c>
      <c r="G923" s="278">
        <v>0</v>
      </c>
      <c r="H923" s="278">
        <v>0</v>
      </c>
      <c r="I923" s="278">
        <v>0</v>
      </c>
      <c r="J923" s="279"/>
    </row>
    <row r="924" spans="2:10" ht="18" customHeight="1" x14ac:dyDescent="0.25">
      <c r="B924" s="273"/>
      <c r="C924" s="274"/>
      <c r="D924" s="6" t="s">
        <v>172</v>
      </c>
      <c r="E924" s="14">
        <v>0</v>
      </c>
      <c r="F924" s="14">
        <v>0</v>
      </c>
      <c r="G924" s="14">
        <v>0</v>
      </c>
      <c r="H924" s="14">
        <v>0</v>
      </c>
      <c r="I924" s="14">
        <v>0</v>
      </c>
      <c r="J924" s="224"/>
    </row>
    <row r="925" spans="2:10" ht="18" customHeight="1" x14ac:dyDescent="0.25">
      <c r="B925" s="275"/>
      <c r="C925" s="276"/>
      <c r="D925" s="277" t="s">
        <v>175</v>
      </c>
      <c r="E925" s="278">
        <v>0</v>
      </c>
      <c r="F925" s="278">
        <v>0</v>
      </c>
      <c r="G925" s="278">
        <v>0</v>
      </c>
      <c r="H925" s="278">
        <v>0</v>
      </c>
      <c r="I925" s="278">
        <v>0</v>
      </c>
      <c r="J925" s="279"/>
    </row>
    <row r="926" spans="2:10" ht="18" customHeight="1" x14ac:dyDescent="0.25">
      <c r="B926" s="273"/>
      <c r="C926" s="274"/>
      <c r="D926" s="6" t="s">
        <v>172</v>
      </c>
      <c r="E926" s="14">
        <v>0</v>
      </c>
      <c r="F926" s="14">
        <v>0</v>
      </c>
      <c r="G926" s="14">
        <v>0</v>
      </c>
      <c r="H926" s="14">
        <v>0</v>
      </c>
      <c r="I926" s="14">
        <v>0</v>
      </c>
      <c r="J926" s="224"/>
    </row>
    <row r="927" spans="2:10" ht="18" customHeight="1" x14ac:dyDescent="0.25">
      <c r="B927" s="275"/>
      <c r="C927" s="276"/>
      <c r="D927" s="277" t="s">
        <v>176</v>
      </c>
      <c r="E927" s="278">
        <v>0</v>
      </c>
      <c r="F927" s="278">
        <v>0</v>
      </c>
      <c r="G927" s="278">
        <v>0</v>
      </c>
      <c r="H927" s="278">
        <v>0</v>
      </c>
      <c r="I927" s="278">
        <v>0</v>
      </c>
      <c r="J927" s="279"/>
    </row>
    <row r="928" spans="2:10" ht="18" customHeight="1" thickBot="1" x14ac:dyDescent="0.3">
      <c r="B928" s="280"/>
      <c r="C928" s="281"/>
      <c r="D928" s="25" t="s">
        <v>172</v>
      </c>
      <c r="E928" s="17">
        <v>0</v>
      </c>
      <c r="F928" s="17">
        <v>0</v>
      </c>
      <c r="G928" s="17">
        <v>0</v>
      </c>
      <c r="H928" s="17">
        <v>0</v>
      </c>
      <c r="I928" s="17">
        <v>0</v>
      </c>
      <c r="J928" s="282"/>
    </row>
    <row r="929" ht="18" customHeight="1" x14ac:dyDescent="0.25"/>
  </sheetData>
  <mergeCells count="1">
    <mergeCell ref="H9:I9"/>
  </mergeCells>
  <conditionalFormatting sqref="E28:I28 E40:I40 E52:I52 E64:I64 E76:I76 E88:I88 E100:I100 E112:I112 E124:I124 E136:I136">
    <cfRule type="cellIs" dxfId="13" priority="4" stopIfTrue="1" operator="equal">
      <formula>"None"</formula>
    </cfRule>
  </conditionalFormatting>
  <conditionalFormatting sqref="E28:I28 E40:I40 E52:I52 E64:I64 E76:I76 E88:I88 E100:I100 E112:I112 E124:I124 E136:I136">
    <cfRule type="expression" dxfId="12" priority="5" stopIfTrue="1">
      <formula>E28=E27</formula>
    </cfRule>
  </conditionalFormatting>
  <conditionalFormatting sqref="E28:I28 E40:I40 E52:I52 E64:I64 E76:I76 E88:I88 E100:I100 E112:I112 E124:I124 E136:I136">
    <cfRule type="expression" dxfId="11" priority="6">
      <formula>"not($E$27=$E$28)"</formula>
    </cfRule>
  </conditionalFormatting>
  <conditionalFormatting sqref="E29:I147">
    <cfRule type="cellIs" dxfId="10" priority="1" stopIfTrue="1" operator="equal">
      <formula>"None"</formula>
    </cfRule>
  </conditionalFormatting>
  <conditionalFormatting sqref="E29:I147">
    <cfRule type="expression" dxfId="9" priority="2" stopIfTrue="1">
      <formula>E29=E28</formula>
    </cfRule>
  </conditionalFormatting>
  <conditionalFormatting sqref="E29:I147">
    <cfRule type="expression" dxfId="8" priority="3">
      <formula>"not($E$27=$E$28)"</formula>
    </cfRule>
  </conditionalFormatting>
  <conditionalFormatting sqref="E148:I148">
    <cfRule type="cellIs" dxfId="7" priority="7" stopIfTrue="1" operator="equal">
      <formula>"None"</formula>
    </cfRule>
  </conditionalFormatting>
  <conditionalFormatting sqref="E148:I148">
    <cfRule type="expression" dxfId="6" priority="8" stopIfTrue="1">
      <formula>E148=E147</formula>
    </cfRule>
  </conditionalFormatting>
  <conditionalFormatting sqref="E148:I148">
    <cfRule type="expression" dxfId="5" priority="9">
      <formula>"not($E$27=$E$28)"</formula>
    </cfRule>
  </conditionalFormatting>
  <dataValidations count="4">
    <dataValidation type="list" allowBlank="1" showInputMessage="1" showErrorMessage="1" sqref="E161:I161 E187:I187 E213:I213 E239:I239 E265:I265 E291:I291 E317:I317 E343:I343 E369:I369 E395:I395 E421:I421 E447:I447 E473:I473 E499:I499 E525:I525 E551:I551 E577:I577 E603:I603 E629:I629 E655:I655" xr:uid="{084C033F-14F9-43C0-A078-A8881ECF0908}">
      <formula1>A1C_ORGANICWASTES</formula1>
    </dataValidation>
    <dataValidation type="list" allowBlank="1" showInputMessage="1" showErrorMessage="1" sqref="E156:I156 E910:I910 E208:I208 E234:I234 E260:I260 E286:I286 E312:I312 E338:I338 E364:I364 E390:I390 E416:I416 E442:I442 E468:I468 E494:I494 E520:I520 E546:I546 E572:I572 E598:I598 E624:I624 E650:I650 E676:I676 E702:I702 E728:I728 E754:I754 E780:I780 E806:I806 E832:I832 E858:I858 E884:I884 E182:I182" xr:uid="{E3EB0969-CFB9-4AD2-9AB3-1A47C1A8E7E1}">
      <formula1>A1C_FERTTYPES</formula1>
    </dataValidation>
    <dataValidation type="list" allowBlank="1" showInputMessage="1" showErrorMessage="1" sqref="E28:I147" xr:uid="{B5F2998B-2FD5-46F4-B48F-464B7647AAB4}">
      <formula1>A1C_LANDUSES</formula1>
    </dataValidation>
    <dataValidation type="list" allowBlank="1" showInputMessage="1" showErrorMessage="1" sqref="E681:I681 E707:I707 E733:I733 E759:I759 E785:I785 E811:I811 E837:I837 E863:I863 E889:I889 E915:I915" xr:uid="{8FB42994-F1C8-409E-96BB-2DC4B1D9601F}">
      <formula1>$C$38:$J$38</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2843B-8C6E-41C7-A1BC-DD1DFE45B66E}">
  <dimension ref="B1:Q798"/>
  <sheetViews>
    <sheetView topLeftCell="A673" workbookViewId="0">
      <selection activeCell="D29" sqref="D29"/>
    </sheetView>
  </sheetViews>
  <sheetFormatPr defaultColWidth="9.140625" defaultRowHeight="15" x14ac:dyDescent="0.25"/>
  <cols>
    <col min="1" max="1" width="0.85546875" style="184" customWidth="1"/>
    <col min="2" max="2" width="5.28515625" style="183" customWidth="1"/>
    <col min="3" max="3" width="18.42578125" style="183" customWidth="1"/>
    <col min="4" max="4" width="27.7109375" style="184" customWidth="1"/>
    <col min="5" max="8" width="12.42578125" style="185" customWidth="1"/>
    <col min="9" max="9" width="17.140625" style="185" customWidth="1"/>
    <col min="10" max="10" width="52" style="185" customWidth="1"/>
    <col min="11" max="11" width="10.85546875" style="186" customWidth="1"/>
    <col min="12" max="16384" width="9.140625" style="184"/>
  </cols>
  <sheetData>
    <row r="1" spans="2:11" ht="3" customHeight="1" x14ac:dyDescent="0.25"/>
    <row r="2" spans="2:11" ht="15.95" customHeight="1" x14ac:dyDescent="0.25">
      <c r="B2" s="187" t="s">
        <v>186</v>
      </c>
      <c r="C2" s="188"/>
      <c r="D2" s="189"/>
      <c r="E2" s="189"/>
      <c r="F2" s="189"/>
      <c r="G2" s="189"/>
      <c r="H2" s="375"/>
      <c r="I2" s="375"/>
      <c r="J2" s="375"/>
    </row>
    <row r="3" spans="2:11" ht="15.95" customHeight="1" x14ac:dyDescent="0.25">
      <c r="B3" s="190"/>
      <c r="C3" s="191"/>
      <c r="D3" s="192"/>
      <c r="E3" s="192"/>
      <c r="F3" s="192"/>
      <c r="G3" s="192"/>
      <c r="H3" s="375"/>
      <c r="I3" s="375"/>
      <c r="J3" s="375"/>
    </row>
    <row r="4" spans="2:11" ht="15.95" customHeight="1" x14ac:dyDescent="0.25">
      <c r="B4" s="190"/>
      <c r="C4" s="191"/>
      <c r="D4" s="192"/>
      <c r="E4" s="192"/>
      <c r="F4" s="192"/>
      <c r="G4" s="192"/>
      <c r="H4" s="375"/>
      <c r="I4" s="375"/>
      <c r="J4" s="376"/>
    </row>
    <row r="5" spans="2:11" ht="15.95" customHeight="1" x14ac:dyDescent="0.25">
      <c r="B5" s="190"/>
      <c r="C5" s="191"/>
      <c r="D5" s="192"/>
      <c r="E5" s="192"/>
      <c r="F5" s="192"/>
      <c r="G5" s="192"/>
      <c r="H5" s="376"/>
      <c r="I5" s="375"/>
      <c r="J5" s="375"/>
    </row>
    <row r="6" spans="2:11" ht="15.95" customHeight="1" x14ac:dyDescent="0.25">
      <c r="B6" s="195" t="s">
        <v>138</v>
      </c>
      <c r="C6" s="196"/>
      <c r="D6" s="192"/>
      <c r="E6" s="192"/>
      <c r="F6" s="192"/>
      <c r="G6" s="192"/>
      <c r="H6" s="375"/>
      <c r="I6" s="375"/>
      <c r="J6" s="377"/>
      <c r="K6" s="197"/>
    </row>
    <row r="7" spans="2:11" ht="15.95" customHeight="1" x14ac:dyDescent="0.25">
      <c r="B7" s="195" t="s">
        <v>139</v>
      </c>
      <c r="C7" s="196"/>
      <c r="D7" s="192"/>
      <c r="E7" s="192"/>
      <c r="F7" s="192"/>
      <c r="G7" s="192"/>
      <c r="H7" s="375"/>
      <c r="I7" s="375"/>
      <c r="J7" s="378"/>
    </row>
    <row r="8" spans="2:11" ht="15.95" customHeight="1" x14ac:dyDescent="0.25">
      <c r="B8" s="198"/>
      <c r="C8" s="199"/>
      <c r="D8" s="192"/>
      <c r="E8" s="192"/>
      <c r="F8" s="192"/>
      <c r="G8" s="192"/>
      <c r="H8" s="379"/>
      <c r="I8" s="379"/>
      <c r="J8" s="377"/>
    </row>
    <row r="9" spans="2:11" ht="15.95" customHeight="1" x14ac:dyDescent="0.25">
      <c r="B9" s="198"/>
      <c r="C9" s="199"/>
      <c r="D9" s="192"/>
      <c r="E9" s="192"/>
      <c r="F9" s="192"/>
      <c r="G9" s="192"/>
      <c r="H9" s="379"/>
      <c r="I9" s="379"/>
      <c r="J9" s="380"/>
    </row>
    <row r="10" spans="2:11" ht="15.95" customHeight="1" x14ac:dyDescent="0.25">
      <c r="B10" s="198"/>
      <c r="C10" s="199"/>
      <c r="D10" s="200"/>
      <c r="E10" s="201" t="s">
        <v>140</v>
      </c>
      <c r="F10" s="2">
        <v>26</v>
      </c>
      <c r="G10" s="200"/>
      <c r="H10" s="528"/>
      <c r="I10" s="528"/>
      <c r="J10" s="377"/>
    </row>
    <row r="11" spans="2:11" ht="15.95" customHeight="1" x14ac:dyDescent="0.25">
      <c r="B11" s="198"/>
      <c r="C11" s="199"/>
      <c r="D11" s="200"/>
      <c r="E11" s="201" t="s">
        <v>141</v>
      </c>
      <c r="F11" s="2">
        <v>5</v>
      </c>
      <c r="G11" s="200"/>
      <c r="H11" s="1"/>
      <c r="I11" s="1"/>
      <c r="J11" s="377"/>
    </row>
    <row r="12" spans="2:11" ht="15.95" customHeight="1" x14ac:dyDescent="0.25">
      <c r="B12" s="202"/>
      <c r="C12" s="203"/>
      <c r="D12" s="204"/>
      <c r="E12" s="204"/>
      <c r="F12" s="204"/>
      <c r="G12" s="204"/>
      <c r="H12" s="375"/>
      <c r="I12" s="375"/>
      <c r="J12" s="377"/>
    </row>
    <row r="13" spans="2:11" ht="5.0999999999999996" customHeight="1" thickBot="1" x14ac:dyDescent="0.3"/>
    <row r="14" spans="2:11" x14ac:dyDescent="0.25">
      <c r="B14" s="205" t="s">
        <v>187</v>
      </c>
      <c r="C14" s="206"/>
      <c r="D14" s="207"/>
      <c r="E14" s="208" t="s">
        <v>143</v>
      </c>
      <c r="F14" s="208" t="s">
        <v>143</v>
      </c>
      <c r="G14" s="208" t="s">
        <v>143</v>
      </c>
      <c r="H14" s="208" t="s">
        <v>143</v>
      </c>
      <c r="I14" s="208" t="s">
        <v>143</v>
      </c>
      <c r="J14" s="209" t="s">
        <v>144</v>
      </c>
      <c r="K14" s="210"/>
    </row>
    <row r="15" spans="2:11" ht="30.75" thickBot="1" x14ac:dyDescent="0.3">
      <c r="B15" s="211"/>
      <c r="C15" s="212"/>
      <c r="D15" s="305" t="s">
        <v>145</v>
      </c>
      <c r="E15" s="306" t="str">
        <f>'[3]Inputs3b- Soils &amp; Rotations'!E14</f>
        <v>Control (no N input)</v>
      </c>
      <c r="F15" s="306" t="str">
        <f>'[3]Inputs3b- Soils &amp; Rotations'!F14</f>
        <v>Conventional</v>
      </c>
      <c r="G15" s="306" t="str">
        <f>'[3]Inputs3b- Soils &amp; Rotations'!G14</f>
        <v>Organic</v>
      </c>
      <c r="H15" s="306" t="str">
        <f>'[3]Inputs3b- Soils &amp; Rotations'!H14</f>
        <v>Strict ZBNF</v>
      </c>
      <c r="I15" s="306" t="str">
        <f>'[3]Inputs3b- Soils &amp; Rotations'!I14</f>
        <v>ZBNF + manure</v>
      </c>
      <c r="J15" s="213"/>
      <c r="K15" s="27"/>
    </row>
    <row r="16" spans="2:11" x14ac:dyDescent="0.25">
      <c r="B16" s="214"/>
      <c r="C16" s="215"/>
      <c r="D16" s="6" t="s">
        <v>5</v>
      </c>
      <c r="E16" s="307">
        <f>'[3]Inputs3b- Soils &amp; Rotations'!E15</f>
        <v>0.2</v>
      </c>
      <c r="F16" s="307">
        <f>'[3]Inputs3b- Soils &amp; Rotations'!F15</f>
        <v>0.2</v>
      </c>
      <c r="G16" s="307">
        <f>'[3]Inputs3b- Soils &amp; Rotations'!G15</f>
        <v>0.2</v>
      </c>
      <c r="H16" s="307">
        <f>'[3]Inputs3b- Soils &amp; Rotations'!H15</f>
        <v>0.2</v>
      </c>
      <c r="I16" s="307">
        <f>'[3]Inputs3b- Soils &amp; Rotations'!I15</f>
        <v>0.2</v>
      </c>
      <c r="J16" s="217"/>
      <c r="K16" s="27"/>
    </row>
    <row r="17" spans="2:17" x14ac:dyDescent="0.25">
      <c r="B17" s="229" t="s">
        <v>153</v>
      </c>
      <c r="C17" s="230"/>
      <c r="D17" s="231"/>
      <c r="E17" s="232"/>
      <c r="F17" s="232"/>
      <c r="G17" s="232"/>
      <c r="H17" s="232"/>
      <c r="I17" s="232"/>
      <c r="J17" s="233"/>
      <c r="K17" s="27"/>
    </row>
    <row r="18" spans="2:17" s="238" customFormat="1" ht="5.0999999999999996" customHeight="1" x14ac:dyDescent="0.25">
      <c r="B18" s="256"/>
      <c r="C18" s="257"/>
      <c r="D18" s="258"/>
      <c r="E18" s="259"/>
      <c r="F18" s="259"/>
      <c r="G18" s="259"/>
      <c r="H18" s="259"/>
      <c r="I18" s="259"/>
      <c r="J18" s="260"/>
      <c r="K18" s="234"/>
    </row>
    <row r="19" spans="2:17" x14ac:dyDescent="0.25">
      <c r="B19" s="261" t="s">
        <v>156</v>
      </c>
      <c r="C19" s="230">
        <v>1</v>
      </c>
      <c r="D19" s="231"/>
      <c r="E19" s="232">
        <f>'[3]Inputs3b- Soils &amp; Rotations'!E643</f>
        <v>2015</v>
      </c>
      <c r="F19" s="308"/>
      <c r="G19" s="308"/>
      <c r="H19" s="308"/>
      <c r="I19" s="308"/>
      <c r="J19" s="233"/>
      <c r="K19" s="262"/>
      <c r="L19" s="235"/>
      <c r="M19" s="236"/>
      <c r="N19" s="236"/>
      <c r="O19" s="236"/>
      <c r="P19" s="236"/>
      <c r="Q19" s="237"/>
    </row>
    <row r="20" spans="2:17" x14ac:dyDescent="0.25">
      <c r="B20" s="219" t="s">
        <v>157</v>
      </c>
      <c r="C20" s="220"/>
      <c r="D20" s="221"/>
      <c r="E20" s="309"/>
      <c r="F20" s="309"/>
      <c r="G20" s="309"/>
      <c r="H20" s="309"/>
      <c r="I20" s="309"/>
      <c r="J20" s="223"/>
      <c r="K20" s="27"/>
      <c r="L20" s="244"/>
      <c r="M20" s="244"/>
      <c r="N20" s="244"/>
      <c r="O20" s="244"/>
      <c r="P20" s="244"/>
      <c r="Q20" s="244"/>
    </row>
    <row r="21" spans="2:17" x14ac:dyDescent="0.25">
      <c r="B21" s="214"/>
      <c r="C21" s="215"/>
      <c r="D21" s="6" t="s">
        <v>158</v>
      </c>
      <c r="E21" s="23" t="str">
        <f>'[3]Inputs3b- Soils &amp; Rotations'!E151</f>
        <v>Rice IR36</v>
      </c>
      <c r="F21" s="23" t="str">
        <f>'[3]Inputs3b- Soils &amp; Rotations'!F151</f>
        <v>Rice IR36</v>
      </c>
      <c r="G21" s="23" t="str">
        <f>'[3]Inputs3b- Soils &amp; Rotations'!G151</f>
        <v>Rice IR36</v>
      </c>
      <c r="H21" s="23" t="str">
        <f>'[3]Inputs3b- Soils &amp; Rotations'!H151</f>
        <v>Rice IR36</v>
      </c>
      <c r="I21" s="23" t="str">
        <f>'[3]Inputs3b- Soils &amp; Rotations'!I151</f>
        <v>Rice IR36</v>
      </c>
      <c r="J21" s="24"/>
      <c r="K21" s="264"/>
      <c r="L21" s="248"/>
      <c r="M21" s="310"/>
      <c r="N21" s="310"/>
      <c r="O21" s="310"/>
      <c r="P21" s="310"/>
      <c r="Q21" s="310"/>
    </row>
    <row r="22" spans="2:17" x14ac:dyDescent="0.25">
      <c r="B22" s="214"/>
      <c r="C22" s="215"/>
      <c r="D22" s="6" t="s">
        <v>159</v>
      </c>
      <c r="E22" s="23">
        <f>'[3]Inputs3b- Soils &amp; Rotations'!E152</f>
        <v>2</v>
      </c>
      <c r="F22" s="23">
        <f>'[3]Inputs3b- Soils &amp; Rotations'!F152</f>
        <v>2</v>
      </c>
      <c r="G22" s="23">
        <f>'[3]Inputs3b- Soils &amp; Rotations'!G152</f>
        <v>2</v>
      </c>
      <c r="H22" s="23">
        <f>'[3]Inputs3b- Soils &amp; Rotations'!H152</f>
        <v>2</v>
      </c>
      <c r="I22" s="23">
        <f>'[3]Inputs3b- Soils &amp; Rotations'!I152</f>
        <v>2</v>
      </c>
      <c r="J22" s="24"/>
      <c r="K22" s="264"/>
      <c r="L22" s="248"/>
      <c r="M22" s="311"/>
      <c r="N22" s="311"/>
      <c r="O22" s="311"/>
      <c r="P22" s="311"/>
      <c r="Q22" s="311"/>
    </row>
    <row r="23" spans="2:17" x14ac:dyDescent="0.25">
      <c r="B23" s="214"/>
      <c r="C23" s="215"/>
      <c r="D23" s="6" t="s">
        <v>160</v>
      </c>
      <c r="E23" s="23">
        <f>'[3]Inputs3b- Soils &amp; Rotations'!E153</f>
        <v>5</v>
      </c>
      <c r="F23" s="23">
        <f>'[3]Inputs3b- Soils &amp; Rotations'!F153</f>
        <v>5</v>
      </c>
      <c r="G23" s="23">
        <f>'[3]Inputs3b- Soils &amp; Rotations'!G153</f>
        <v>5</v>
      </c>
      <c r="H23" s="23">
        <f>'[3]Inputs3b- Soils &amp; Rotations'!H153</f>
        <v>5</v>
      </c>
      <c r="I23" s="23">
        <f>'[3]Inputs3b- Soils &amp; Rotations'!I153</f>
        <v>5</v>
      </c>
      <c r="J23" s="24"/>
      <c r="K23" s="264"/>
      <c r="L23" s="248"/>
      <c r="M23" s="311"/>
      <c r="N23" s="311"/>
      <c r="O23" s="311"/>
      <c r="P23" s="311"/>
      <c r="Q23" s="311"/>
    </row>
    <row r="24" spans="2:17" x14ac:dyDescent="0.25">
      <c r="B24" s="214"/>
      <c r="C24" s="215"/>
      <c r="D24" s="6" t="str">
        <f>IF($H$8=TRUE,"Yield t /ha","")</f>
        <v/>
      </c>
      <c r="E24" s="266">
        <v>2</v>
      </c>
      <c r="F24" s="266">
        <v>4.18</v>
      </c>
      <c r="G24" s="266">
        <v>3.98</v>
      </c>
      <c r="H24" s="266">
        <v>4.18</v>
      </c>
      <c r="I24" s="266">
        <v>4.18</v>
      </c>
      <c r="J24" s="24"/>
      <c r="K24" s="264"/>
      <c r="L24" s="248"/>
      <c r="M24" s="311"/>
      <c r="N24" s="311"/>
      <c r="O24" s="311"/>
      <c r="P24" s="311"/>
      <c r="Q24" s="311"/>
    </row>
    <row r="25" spans="2:17" x14ac:dyDescent="0.25">
      <c r="B25" s="219" t="s">
        <v>162</v>
      </c>
      <c r="C25" s="220"/>
      <c r="D25" s="221"/>
      <c r="E25" s="222"/>
      <c r="F25" s="222"/>
      <c r="G25" s="222"/>
      <c r="H25" s="222"/>
      <c r="I25" s="222"/>
      <c r="J25" s="223"/>
      <c r="K25" s="27"/>
      <c r="L25" s="248"/>
      <c r="M25" s="311"/>
      <c r="N25" s="311"/>
      <c r="O25" s="311"/>
      <c r="P25" s="311"/>
      <c r="Q25" s="311"/>
    </row>
    <row r="26" spans="2:17" ht="15.75" customHeight="1" x14ac:dyDescent="0.25">
      <c r="B26" s="214"/>
      <c r="C26" s="215"/>
      <c r="D26" s="6" t="s">
        <v>163</v>
      </c>
      <c r="E26" s="11" t="s">
        <v>164</v>
      </c>
      <c r="F26" s="11" t="s">
        <v>177</v>
      </c>
      <c r="G26" s="11" t="s">
        <v>164</v>
      </c>
      <c r="H26" s="11" t="s">
        <v>164</v>
      </c>
      <c r="I26" s="11" t="s">
        <v>164</v>
      </c>
      <c r="J26" s="224"/>
      <c r="K26" s="27"/>
      <c r="L26" s="248"/>
      <c r="M26" s="311"/>
      <c r="N26" s="311"/>
      <c r="O26" s="311"/>
      <c r="P26" s="311"/>
      <c r="Q26" s="311"/>
    </row>
    <row r="27" spans="2:17" ht="17.25" x14ac:dyDescent="0.25">
      <c r="B27" s="214"/>
      <c r="C27" s="215"/>
      <c r="D27" s="6" t="s">
        <v>165</v>
      </c>
      <c r="E27" s="11">
        <v>0</v>
      </c>
      <c r="F27" s="11">
        <v>78</v>
      </c>
      <c r="G27" s="11">
        <v>0</v>
      </c>
      <c r="H27" s="11">
        <v>21</v>
      </c>
      <c r="I27" s="11">
        <f>21</f>
        <v>21</v>
      </c>
      <c r="J27" s="224"/>
      <c r="K27" s="27"/>
      <c r="L27" s="248"/>
      <c r="M27" s="311"/>
      <c r="N27" s="311"/>
      <c r="O27" s="311"/>
      <c r="P27" s="311"/>
      <c r="Q27" s="311"/>
    </row>
    <row r="28" spans="2:17" s="272" customFormat="1" ht="17.25" x14ac:dyDescent="0.25">
      <c r="B28" s="267"/>
      <c r="C28" s="268"/>
      <c r="D28" s="269" t="s">
        <v>166</v>
      </c>
      <c r="E28" s="11">
        <v>0</v>
      </c>
      <c r="F28" s="11">
        <v>0</v>
      </c>
      <c r="G28" s="11">
        <v>0</v>
      </c>
      <c r="H28" s="11">
        <v>0</v>
      </c>
      <c r="I28" s="11">
        <v>0</v>
      </c>
      <c r="J28" s="270"/>
      <c r="K28" s="271"/>
      <c r="L28" s="248"/>
      <c r="M28" s="311"/>
      <c r="N28" s="311"/>
      <c r="O28" s="311"/>
      <c r="P28" s="311"/>
      <c r="Q28" s="311"/>
    </row>
    <row r="29" spans="2:17" x14ac:dyDescent="0.25">
      <c r="B29" s="214"/>
      <c r="C29" s="215"/>
      <c r="D29" s="6" t="s">
        <v>167</v>
      </c>
      <c r="E29" s="14">
        <f>E22</f>
        <v>2</v>
      </c>
      <c r="F29" s="14">
        <f>E29</f>
        <v>2</v>
      </c>
      <c r="G29" s="14">
        <f t="shared" ref="G29:I29" si="0">F29</f>
        <v>2</v>
      </c>
      <c r="H29" s="14">
        <f t="shared" si="0"/>
        <v>2</v>
      </c>
      <c r="I29" s="14">
        <f t="shared" si="0"/>
        <v>2</v>
      </c>
      <c r="J29" s="224"/>
      <c r="K29" s="27"/>
      <c r="L29" s="248"/>
      <c r="M29" s="311"/>
      <c r="N29" s="311"/>
      <c r="O29" s="311"/>
      <c r="P29" s="311"/>
      <c r="Q29" s="311"/>
    </row>
    <row r="30" spans="2:17" x14ac:dyDescent="0.25">
      <c r="B30" s="219" t="s">
        <v>168</v>
      </c>
      <c r="C30" s="220"/>
      <c r="D30" s="221"/>
      <c r="E30" s="222"/>
      <c r="F30" s="222"/>
      <c r="G30" s="222"/>
      <c r="H30" s="222"/>
      <c r="I30" s="222"/>
      <c r="J30" s="223"/>
      <c r="K30" s="27"/>
      <c r="L30" s="248"/>
      <c r="M30" s="311"/>
      <c r="N30" s="311"/>
      <c r="O30" s="311"/>
      <c r="P30" s="311"/>
      <c r="Q30" s="311"/>
    </row>
    <row r="31" spans="2:17" x14ac:dyDescent="0.25">
      <c r="B31" s="214"/>
      <c r="C31" s="215"/>
      <c r="D31" s="6" t="s">
        <v>14</v>
      </c>
      <c r="E31" s="216" t="s">
        <v>16</v>
      </c>
      <c r="F31" s="216" t="s">
        <v>16</v>
      </c>
      <c r="G31" s="216" t="s">
        <v>16</v>
      </c>
      <c r="H31" s="216" t="s">
        <v>184</v>
      </c>
      <c r="I31" s="216" t="s">
        <v>150</v>
      </c>
      <c r="J31" s="313" t="s">
        <v>188</v>
      </c>
      <c r="K31" s="27"/>
      <c r="L31" s="248"/>
      <c r="M31" s="311"/>
      <c r="N31" s="311"/>
      <c r="O31" s="311"/>
      <c r="P31" s="311"/>
      <c r="Q31" s="311"/>
    </row>
    <row r="32" spans="2:17" x14ac:dyDescent="0.25">
      <c r="B32" s="214"/>
      <c r="C32" s="215"/>
      <c r="D32" s="6" t="s">
        <v>17</v>
      </c>
      <c r="E32" s="14">
        <v>4</v>
      </c>
      <c r="F32" s="14">
        <f>E32</f>
        <v>4</v>
      </c>
      <c r="G32" s="14">
        <v>1</v>
      </c>
      <c r="H32" s="14">
        <f t="shared" ref="H32:I32" si="1">G32</f>
        <v>1</v>
      </c>
      <c r="I32" s="14">
        <f t="shared" si="1"/>
        <v>1</v>
      </c>
      <c r="J32" s="218"/>
      <c r="K32" s="27"/>
      <c r="L32" s="255"/>
      <c r="M32" s="314"/>
      <c r="N32" s="314"/>
      <c r="O32" s="314"/>
      <c r="P32" s="314"/>
      <c r="Q32" s="314"/>
    </row>
    <row r="33" spans="2:17" ht="17.25" x14ac:dyDescent="0.25">
      <c r="B33" s="214"/>
      <c r="C33" s="215"/>
      <c r="D33" s="6" t="s">
        <v>169</v>
      </c>
      <c r="E33" s="266">
        <v>0</v>
      </c>
      <c r="F33" s="266">
        <f>E33</f>
        <v>0</v>
      </c>
      <c r="G33" s="266">
        <v>10</v>
      </c>
      <c r="H33" s="266">
        <v>3.16</v>
      </c>
      <c r="I33" s="266">
        <v>8.06</v>
      </c>
      <c r="J33" s="218"/>
      <c r="K33" s="27"/>
      <c r="L33" s="247"/>
      <c r="M33" s="310"/>
      <c r="N33" s="310"/>
      <c r="O33" s="310"/>
      <c r="P33" s="310"/>
      <c r="Q33" s="310"/>
    </row>
    <row r="34" spans="2:17" x14ac:dyDescent="0.25">
      <c r="B34" s="219" t="s">
        <v>170</v>
      </c>
      <c r="C34" s="220"/>
      <c r="D34" s="221"/>
      <c r="E34" s="222"/>
      <c r="F34" s="222"/>
      <c r="G34" s="222"/>
      <c r="H34" s="222"/>
      <c r="I34" s="222"/>
      <c r="J34" s="223"/>
      <c r="K34" s="27"/>
      <c r="L34" s="248"/>
      <c r="M34" s="311"/>
      <c r="N34" s="311"/>
      <c r="O34" s="311"/>
      <c r="P34" s="311"/>
      <c r="Q34" s="311"/>
    </row>
    <row r="35" spans="2:17" x14ac:dyDescent="0.25">
      <c r="B35" s="214"/>
      <c r="C35" s="215"/>
      <c r="D35" s="6" t="s">
        <v>171</v>
      </c>
      <c r="E35" s="14">
        <f>E22</f>
        <v>2</v>
      </c>
      <c r="F35" s="14">
        <f>F22</f>
        <v>2</v>
      </c>
      <c r="G35" s="14">
        <f t="shared" ref="G35:I35" si="2">G22</f>
        <v>2</v>
      </c>
      <c r="H35" s="14">
        <f t="shared" si="2"/>
        <v>2</v>
      </c>
      <c r="I35" s="14">
        <f t="shared" si="2"/>
        <v>2</v>
      </c>
      <c r="J35" s="224"/>
      <c r="K35" s="27"/>
      <c r="L35" s="248"/>
      <c r="M35" s="311"/>
      <c r="N35" s="311"/>
      <c r="O35" s="311"/>
      <c r="P35" s="311"/>
      <c r="Q35" s="311"/>
    </row>
    <row r="36" spans="2:17" ht="17.25" x14ac:dyDescent="0.25">
      <c r="B36" s="273"/>
      <c r="C36" s="274"/>
      <c r="D36" s="6" t="s">
        <v>172</v>
      </c>
      <c r="E36" s="14">
        <v>200</v>
      </c>
      <c r="F36" s="14">
        <f>E36</f>
        <v>200</v>
      </c>
      <c r="G36" s="14">
        <f t="shared" ref="G36:I36" si="3">F36</f>
        <v>200</v>
      </c>
      <c r="H36" s="14">
        <f t="shared" si="3"/>
        <v>200</v>
      </c>
      <c r="I36" s="14">
        <f t="shared" si="3"/>
        <v>200</v>
      </c>
      <c r="J36" s="224"/>
      <c r="K36" s="27"/>
      <c r="L36" s="248"/>
      <c r="M36" s="311"/>
      <c r="N36" s="311"/>
      <c r="O36" s="311"/>
      <c r="P36" s="311"/>
      <c r="Q36" s="311"/>
    </row>
    <row r="37" spans="2:17" x14ac:dyDescent="0.25">
      <c r="B37" s="275"/>
      <c r="C37" s="276"/>
      <c r="D37" s="277" t="s">
        <v>173</v>
      </c>
      <c r="E37" s="278">
        <f>E22+1</f>
        <v>3</v>
      </c>
      <c r="F37" s="278">
        <f>F22+1</f>
        <v>3</v>
      </c>
      <c r="G37" s="278">
        <f t="shared" ref="G37:I37" si="4">G22+1</f>
        <v>3</v>
      </c>
      <c r="H37" s="278">
        <f t="shared" si="4"/>
        <v>3</v>
      </c>
      <c r="I37" s="278">
        <f t="shared" si="4"/>
        <v>3</v>
      </c>
      <c r="J37" s="279"/>
      <c r="K37" s="27"/>
      <c r="L37" s="248"/>
      <c r="M37" s="311"/>
      <c r="N37" s="311"/>
      <c r="O37" s="311"/>
      <c r="P37" s="311"/>
      <c r="Q37" s="311"/>
    </row>
    <row r="38" spans="2:17" ht="17.25" x14ac:dyDescent="0.25">
      <c r="B38" s="273"/>
      <c r="C38" s="274"/>
      <c r="D38" s="6" t="s">
        <v>172</v>
      </c>
      <c r="E38" s="14">
        <v>200</v>
      </c>
      <c r="F38" s="14">
        <f>E38</f>
        <v>200</v>
      </c>
      <c r="G38" s="14">
        <f t="shared" ref="G38:I38" si="5">F38</f>
        <v>200</v>
      </c>
      <c r="H38" s="14">
        <f t="shared" si="5"/>
        <v>200</v>
      </c>
      <c r="I38" s="14">
        <f t="shared" si="5"/>
        <v>200</v>
      </c>
      <c r="J38" s="224"/>
      <c r="K38" s="27"/>
      <c r="L38" s="248"/>
      <c r="M38" s="311"/>
      <c r="N38" s="311"/>
      <c r="O38" s="311"/>
      <c r="P38" s="311"/>
      <c r="Q38" s="311"/>
    </row>
    <row r="39" spans="2:17" x14ac:dyDescent="0.25">
      <c r="B39" s="275"/>
      <c r="C39" s="276"/>
      <c r="D39" s="277" t="s">
        <v>174</v>
      </c>
      <c r="E39" s="278">
        <f>E22+2</f>
        <v>4</v>
      </c>
      <c r="F39" s="278">
        <f>F22+2</f>
        <v>4</v>
      </c>
      <c r="G39" s="278">
        <f t="shared" ref="G39:I39" si="6">G22+2</f>
        <v>4</v>
      </c>
      <c r="H39" s="278">
        <f t="shared" si="6"/>
        <v>4</v>
      </c>
      <c r="I39" s="278">
        <f t="shared" si="6"/>
        <v>4</v>
      </c>
      <c r="J39" s="279"/>
      <c r="K39" s="27"/>
      <c r="L39" s="248"/>
      <c r="M39" s="311"/>
      <c r="N39" s="311"/>
      <c r="O39" s="311"/>
      <c r="P39" s="311"/>
      <c r="Q39" s="311"/>
    </row>
    <row r="40" spans="2:17" ht="17.25" x14ac:dyDescent="0.25">
      <c r="B40" s="273"/>
      <c r="C40" s="274"/>
      <c r="D40" s="6" t="s">
        <v>172</v>
      </c>
      <c r="E40" s="14">
        <v>200</v>
      </c>
      <c r="F40" s="14">
        <f>E40</f>
        <v>200</v>
      </c>
      <c r="G40" s="14">
        <f t="shared" ref="G40:I40" si="7">F40</f>
        <v>200</v>
      </c>
      <c r="H40" s="14">
        <f t="shared" si="7"/>
        <v>200</v>
      </c>
      <c r="I40" s="14">
        <f t="shared" si="7"/>
        <v>200</v>
      </c>
      <c r="J40" s="224"/>
      <c r="K40" s="27"/>
      <c r="L40" s="248"/>
      <c r="M40" s="311"/>
      <c r="N40" s="311"/>
      <c r="O40" s="311"/>
      <c r="P40" s="311"/>
      <c r="Q40" s="311"/>
    </row>
    <row r="41" spans="2:17" x14ac:dyDescent="0.25">
      <c r="B41" s="275"/>
      <c r="C41" s="276"/>
      <c r="D41" s="277" t="s">
        <v>175</v>
      </c>
      <c r="E41" s="278">
        <f>E22+3</f>
        <v>5</v>
      </c>
      <c r="F41" s="278">
        <f>F22+3</f>
        <v>5</v>
      </c>
      <c r="G41" s="278">
        <f t="shared" ref="G41:I41" si="8">G22+3</f>
        <v>5</v>
      </c>
      <c r="H41" s="278">
        <f t="shared" si="8"/>
        <v>5</v>
      </c>
      <c r="I41" s="278">
        <f t="shared" si="8"/>
        <v>5</v>
      </c>
      <c r="J41" s="279"/>
      <c r="K41" s="27"/>
      <c r="L41" s="248"/>
      <c r="M41" s="311"/>
      <c r="N41" s="311"/>
      <c r="O41" s="311"/>
      <c r="P41" s="311"/>
      <c r="Q41" s="311"/>
    </row>
    <row r="42" spans="2:17" ht="17.25" x14ac:dyDescent="0.25">
      <c r="B42" s="273"/>
      <c r="C42" s="274"/>
      <c r="D42" s="6" t="s">
        <v>172</v>
      </c>
      <c r="E42" s="14">
        <v>200</v>
      </c>
      <c r="F42" s="14">
        <f>E42</f>
        <v>200</v>
      </c>
      <c r="G42" s="14">
        <f t="shared" ref="G42:I42" si="9">F42</f>
        <v>200</v>
      </c>
      <c r="H42" s="14">
        <f t="shared" si="9"/>
        <v>200</v>
      </c>
      <c r="I42" s="14">
        <f t="shared" si="9"/>
        <v>200</v>
      </c>
      <c r="J42" s="224"/>
      <c r="K42" s="27"/>
      <c r="L42" s="248"/>
      <c r="M42" s="311"/>
      <c r="N42" s="311"/>
      <c r="O42" s="311"/>
      <c r="P42" s="311"/>
      <c r="Q42" s="311"/>
    </row>
    <row r="43" spans="2:17" x14ac:dyDescent="0.25">
      <c r="B43" s="275"/>
      <c r="C43" s="276"/>
      <c r="D43" s="277" t="s">
        <v>176</v>
      </c>
      <c r="E43" s="278">
        <v>0</v>
      </c>
      <c r="F43" s="278">
        <v>0</v>
      </c>
      <c r="G43" s="278">
        <v>0</v>
      </c>
      <c r="H43" s="278">
        <v>0</v>
      </c>
      <c r="I43" s="278">
        <v>0</v>
      </c>
      <c r="J43" s="279"/>
      <c r="K43" s="27"/>
      <c r="L43" s="248"/>
      <c r="M43" s="311"/>
      <c r="N43" s="311"/>
      <c r="O43" s="311"/>
      <c r="P43" s="311"/>
      <c r="Q43" s="311"/>
    </row>
    <row r="44" spans="2:17" ht="18" thickBot="1" x14ac:dyDescent="0.3">
      <c r="B44" s="280"/>
      <c r="C44" s="281"/>
      <c r="D44" s="25" t="s">
        <v>172</v>
      </c>
      <c r="E44" s="17">
        <v>0</v>
      </c>
      <c r="F44" s="17">
        <v>0</v>
      </c>
      <c r="G44" s="17">
        <v>0</v>
      </c>
      <c r="H44" s="17">
        <v>0</v>
      </c>
      <c r="I44" s="17">
        <v>0</v>
      </c>
      <c r="J44" s="282"/>
      <c r="K44" s="27"/>
      <c r="L44" s="255"/>
      <c r="M44" s="314"/>
      <c r="N44" s="314"/>
      <c r="O44" s="314"/>
      <c r="P44" s="314"/>
      <c r="Q44" s="314"/>
    </row>
    <row r="45" spans="2:17" x14ac:dyDescent="0.25">
      <c r="B45" s="261" t="s">
        <v>156</v>
      </c>
      <c r="C45" s="230">
        <f>C19+1</f>
        <v>2</v>
      </c>
      <c r="D45" s="231"/>
      <c r="E45" s="232">
        <f>E19+1</f>
        <v>2016</v>
      </c>
      <c r="F45" s="308">
        <f>'[4]Inputs3b- Soils &amp; Rotations'!F175</f>
        <v>0</v>
      </c>
      <c r="G45" s="308">
        <f>'[4]Inputs3b- Soils &amp; Rotations'!G175</f>
        <v>0</v>
      </c>
      <c r="H45" s="308">
        <f>'[4]Inputs3b- Soils &amp; Rotations'!H175</f>
        <v>0</v>
      </c>
      <c r="I45" s="308">
        <f>'[4]Inputs3b- Soils &amp; Rotations'!I175</f>
        <v>0</v>
      </c>
      <c r="J45" s="233"/>
      <c r="K45" s="27"/>
      <c r="L45" s="247"/>
      <c r="M45" s="310"/>
      <c r="N45" s="310"/>
      <c r="O45" s="310"/>
      <c r="P45" s="310"/>
      <c r="Q45" s="310"/>
    </row>
    <row r="46" spans="2:17" x14ac:dyDescent="0.25">
      <c r="B46" s="219" t="s">
        <v>157</v>
      </c>
      <c r="C46" s="220"/>
      <c r="D46" s="221"/>
      <c r="E46" s="309">
        <f>'[4]Inputs3b- Soils &amp; Rotations'!E176</f>
        <v>0</v>
      </c>
      <c r="F46" s="309">
        <f>'[4]Inputs3b- Soils &amp; Rotations'!F176</f>
        <v>0</v>
      </c>
      <c r="G46" s="309">
        <f>'[4]Inputs3b- Soils &amp; Rotations'!G176</f>
        <v>0</v>
      </c>
      <c r="H46" s="309">
        <f>'[4]Inputs3b- Soils &amp; Rotations'!H176</f>
        <v>0</v>
      </c>
      <c r="I46" s="309">
        <f>'[4]Inputs3b- Soils &amp; Rotations'!I176</f>
        <v>0</v>
      </c>
      <c r="J46" s="223"/>
      <c r="K46" s="27"/>
      <c r="L46" s="248"/>
      <c r="M46" s="311"/>
      <c r="N46" s="311"/>
      <c r="O46" s="311"/>
      <c r="P46" s="311"/>
      <c r="Q46" s="311"/>
    </row>
    <row r="47" spans="2:17" x14ac:dyDescent="0.25">
      <c r="B47" s="214"/>
      <c r="C47" s="215"/>
      <c r="D47" s="6" t="s">
        <v>158</v>
      </c>
      <c r="E47" s="23" t="str">
        <f>'[4]Inputs3b- Soils &amp; Rotations'!E177</f>
        <v>Rice Kranti</v>
      </c>
      <c r="F47" s="23" t="str">
        <f>'[4]Inputs3b- Soils &amp; Rotations'!F177</f>
        <v>Rice Kranti</v>
      </c>
      <c r="G47" s="23" t="str">
        <f>'[4]Inputs3b- Soils &amp; Rotations'!G177</f>
        <v>Rice Kranti</v>
      </c>
      <c r="H47" s="23" t="str">
        <f>'[4]Inputs3b- Soils &amp; Rotations'!H177</f>
        <v>Rice Kranti</v>
      </c>
      <c r="I47" s="23" t="str">
        <f>'[4]Inputs3b- Soils &amp; Rotations'!I177</f>
        <v>Rice Kranti</v>
      </c>
      <c r="J47" s="24"/>
      <c r="K47" s="264"/>
      <c r="L47" s="248"/>
      <c r="M47" s="311"/>
      <c r="N47" s="311"/>
      <c r="O47" s="311"/>
      <c r="P47" s="311"/>
      <c r="Q47" s="311"/>
    </row>
    <row r="48" spans="2:17" x14ac:dyDescent="0.25">
      <c r="B48" s="214"/>
      <c r="C48" s="215"/>
      <c r="D48" s="6" t="s">
        <v>159</v>
      </c>
      <c r="E48" s="23">
        <f>'[4]Inputs3b- Soils &amp; Rotations'!E178</f>
        <v>7</v>
      </c>
      <c r="F48" s="23">
        <f>'[4]Inputs3b- Soils &amp; Rotations'!F178</f>
        <v>7</v>
      </c>
      <c r="G48" s="23">
        <f>'[4]Inputs3b- Soils &amp; Rotations'!G178</f>
        <v>7</v>
      </c>
      <c r="H48" s="23">
        <f>'[4]Inputs3b- Soils &amp; Rotations'!H178</f>
        <v>7</v>
      </c>
      <c r="I48" s="23">
        <f>'[4]Inputs3b- Soils &amp; Rotations'!I178</f>
        <v>7</v>
      </c>
      <c r="J48" s="24"/>
      <c r="K48" s="264"/>
      <c r="L48" s="248"/>
      <c r="M48" s="311"/>
      <c r="N48" s="311"/>
      <c r="O48" s="311"/>
      <c r="P48" s="311"/>
      <c r="Q48" s="311"/>
    </row>
    <row r="49" spans="2:17" x14ac:dyDescent="0.25">
      <c r="B49" s="214"/>
      <c r="C49" s="215"/>
      <c r="D49" s="6" t="s">
        <v>160</v>
      </c>
      <c r="E49" s="23">
        <f>'[4]Inputs3b- Soils &amp; Rotations'!E179</f>
        <v>10</v>
      </c>
      <c r="F49" s="23">
        <f>'[4]Inputs3b- Soils &amp; Rotations'!F179</f>
        <v>10</v>
      </c>
      <c r="G49" s="23">
        <f>'[4]Inputs3b- Soils &amp; Rotations'!G179</f>
        <v>10</v>
      </c>
      <c r="H49" s="23">
        <f>'[4]Inputs3b- Soils &amp; Rotations'!H179</f>
        <v>10</v>
      </c>
      <c r="I49" s="23">
        <f>'[4]Inputs3b- Soils &amp; Rotations'!I179</f>
        <v>10</v>
      </c>
      <c r="J49" s="24"/>
      <c r="K49" s="27"/>
      <c r="L49" s="248"/>
      <c r="M49" s="311"/>
      <c r="N49" s="311"/>
      <c r="O49" s="311"/>
      <c r="P49" s="311"/>
      <c r="Q49" s="311"/>
    </row>
    <row r="50" spans="2:17" x14ac:dyDescent="0.25">
      <c r="B50" s="214"/>
      <c r="C50" s="215"/>
      <c r="D50" s="6" t="str">
        <f>IF($H$8=TRUE,"Yield t /ha","")</f>
        <v/>
      </c>
      <c r="E50" s="266">
        <v>0.99720000000000009</v>
      </c>
      <c r="F50" s="266">
        <v>0.99720000000000009</v>
      </c>
      <c r="G50" s="266">
        <v>0.99720000000000009</v>
      </c>
      <c r="H50" s="266">
        <v>0.99720000000000009</v>
      </c>
      <c r="I50" s="266">
        <v>0.99720000000000009</v>
      </c>
      <c r="J50" s="24"/>
      <c r="K50" s="27"/>
      <c r="L50" s="248"/>
      <c r="M50" s="311"/>
      <c r="N50" s="311"/>
      <c r="O50" s="311"/>
      <c r="P50" s="311"/>
      <c r="Q50" s="311"/>
    </row>
    <row r="51" spans="2:17" x14ac:dyDescent="0.25">
      <c r="B51" s="219" t="s">
        <v>162</v>
      </c>
      <c r="C51" s="220"/>
      <c r="D51" s="221"/>
      <c r="E51" s="222"/>
      <c r="F51" s="222"/>
      <c r="G51" s="222"/>
      <c r="H51" s="222"/>
      <c r="I51" s="222"/>
      <c r="J51" s="223"/>
      <c r="K51" s="27"/>
      <c r="L51" s="248"/>
      <c r="M51" s="311"/>
      <c r="N51" s="311"/>
      <c r="O51" s="311"/>
      <c r="P51" s="311"/>
      <c r="Q51" s="311"/>
    </row>
    <row r="52" spans="2:17" ht="15.75" customHeight="1" x14ac:dyDescent="0.25">
      <c r="B52" s="214"/>
      <c r="C52" s="215"/>
      <c r="D52" s="6" t="s">
        <v>163</v>
      </c>
      <c r="E52" s="11" t="s">
        <v>164</v>
      </c>
      <c r="F52" s="11" t="s">
        <v>164</v>
      </c>
      <c r="G52" s="11" t="s">
        <v>164</v>
      </c>
      <c r="H52" s="11" t="s">
        <v>164</v>
      </c>
      <c r="I52" s="11" t="s">
        <v>164</v>
      </c>
      <c r="J52" s="224"/>
      <c r="K52" s="27"/>
      <c r="L52" s="248"/>
      <c r="M52" s="311"/>
      <c r="N52" s="311"/>
      <c r="O52" s="311"/>
      <c r="P52" s="311"/>
      <c r="Q52" s="311"/>
    </row>
    <row r="53" spans="2:17" ht="17.25" x14ac:dyDescent="0.25">
      <c r="B53" s="214"/>
      <c r="C53" s="215"/>
      <c r="D53" s="6" t="s">
        <v>165</v>
      </c>
      <c r="E53" s="11">
        <v>0</v>
      </c>
      <c r="F53" s="11">
        <v>155</v>
      </c>
      <c r="G53" s="11">
        <f>E53</f>
        <v>0</v>
      </c>
      <c r="H53" s="11">
        <v>0</v>
      </c>
      <c r="I53" s="11">
        <v>0</v>
      </c>
      <c r="J53" s="224"/>
      <c r="K53" s="27"/>
      <c r="L53" s="248"/>
      <c r="M53" s="311"/>
      <c r="N53" s="311"/>
      <c r="O53" s="311"/>
      <c r="P53" s="311"/>
      <c r="Q53" s="311"/>
    </row>
    <row r="54" spans="2:17" s="272" customFormat="1" ht="17.25" x14ac:dyDescent="0.25">
      <c r="B54" s="267"/>
      <c r="C54" s="268"/>
      <c r="D54" s="269" t="s">
        <v>166</v>
      </c>
      <c r="E54" s="283">
        <v>0</v>
      </c>
      <c r="F54" s="283">
        <v>0</v>
      </c>
      <c r="G54" s="283">
        <v>0</v>
      </c>
      <c r="H54" s="283">
        <v>0</v>
      </c>
      <c r="I54" s="283">
        <v>0</v>
      </c>
      <c r="J54" s="270"/>
      <c r="K54" s="271"/>
      <c r="L54" s="248"/>
      <c r="M54" s="311"/>
      <c r="N54" s="311"/>
      <c r="O54" s="311"/>
      <c r="P54" s="311"/>
      <c r="Q54" s="311"/>
    </row>
    <row r="55" spans="2:17" x14ac:dyDescent="0.25">
      <c r="B55" s="214"/>
      <c r="C55" s="215"/>
      <c r="D55" s="6" t="s">
        <v>167</v>
      </c>
      <c r="E55" s="14">
        <f>E48</f>
        <v>7</v>
      </c>
      <c r="F55" s="216">
        <f>F48</f>
        <v>7</v>
      </c>
      <c r="G55" s="216">
        <f t="shared" ref="G55:I55" si="10">G48</f>
        <v>7</v>
      </c>
      <c r="H55" s="216">
        <f t="shared" si="10"/>
        <v>7</v>
      </c>
      <c r="I55" s="216">
        <f t="shared" si="10"/>
        <v>7</v>
      </c>
      <c r="J55" s="224"/>
      <c r="K55" s="27"/>
      <c r="L55" s="248"/>
      <c r="M55" s="311"/>
      <c r="N55" s="311"/>
      <c r="O55" s="311"/>
      <c r="P55" s="311"/>
      <c r="Q55" s="311"/>
    </row>
    <row r="56" spans="2:17" x14ac:dyDescent="0.25">
      <c r="B56" s="219" t="s">
        <v>168</v>
      </c>
      <c r="C56" s="220"/>
      <c r="D56" s="221"/>
      <c r="E56" s="222"/>
      <c r="F56" s="222"/>
      <c r="G56" s="222"/>
      <c r="H56" s="222"/>
      <c r="I56" s="222"/>
      <c r="J56" s="223"/>
      <c r="K56" s="27"/>
      <c r="L56" s="255"/>
      <c r="M56" s="314"/>
      <c r="N56" s="314"/>
      <c r="O56" s="314"/>
      <c r="P56" s="314"/>
      <c r="Q56" s="314"/>
    </row>
    <row r="57" spans="2:17" x14ac:dyDescent="0.25">
      <c r="B57" s="214"/>
      <c r="C57" s="215"/>
      <c r="D57" s="6" t="s">
        <v>14</v>
      </c>
      <c r="E57" s="216" t="s">
        <v>16</v>
      </c>
      <c r="F57" s="216" t="s">
        <v>16</v>
      </c>
      <c r="G57" s="216" t="s">
        <v>16</v>
      </c>
      <c r="H57" s="216" t="s">
        <v>184</v>
      </c>
      <c r="I57" s="216" t="s">
        <v>150</v>
      </c>
      <c r="J57" s="218"/>
      <c r="K57" s="27"/>
      <c r="L57" s="247"/>
      <c r="M57" s="310"/>
      <c r="N57" s="310"/>
      <c r="O57" s="310"/>
      <c r="P57" s="310"/>
      <c r="Q57" s="310"/>
    </row>
    <row r="58" spans="2:17" x14ac:dyDescent="0.25">
      <c r="B58" s="214"/>
      <c r="C58" s="215"/>
      <c r="D58" s="6" t="s">
        <v>17</v>
      </c>
      <c r="E58" s="14">
        <f>E48-1</f>
        <v>6</v>
      </c>
      <c r="F58" s="216">
        <f>F48-1</f>
        <v>6</v>
      </c>
      <c r="G58" s="216">
        <f t="shared" ref="G58:I58" si="11">G48-1</f>
        <v>6</v>
      </c>
      <c r="H58" s="216">
        <f t="shared" si="11"/>
        <v>6</v>
      </c>
      <c r="I58" s="216">
        <f t="shared" si="11"/>
        <v>6</v>
      </c>
      <c r="J58" s="218"/>
      <c r="K58" s="27"/>
      <c r="L58" s="248"/>
      <c r="M58" s="311"/>
      <c r="N58" s="311"/>
      <c r="O58" s="311"/>
      <c r="P58" s="311"/>
      <c r="Q58" s="311"/>
    </row>
    <row r="59" spans="2:17" ht="17.25" x14ac:dyDescent="0.25">
      <c r="B59" s="214"/>
      <c r="C59" s="215"/>
      <c r="D59" s="6" t="s">
        <v>169</v>
      </c>
      <c r="E59" s="266">
        <v>0</v>
      </c>
      <c r="F59" s="266">
        <f>E59</f>
        <v>0</v>
      </c>
      <c r="G59" s="266">
        <v>10</v>
      </c>
      <c r="H59" s="266">
        <f>H33</f>
        <v>3.16</v>
      </c>
      <c r="I59" s="266">
        <f>I33</f>
        <v>8.06</v>
      </c>
      <c r="J59" s="218"/>
      <c r="K59" s="27"/>
      <c r="L59" s="248"/>
      <c r="M59" s="311"/>
      <c r="N59" s="311"/>
      <c r="O59" s="311"/>
      <c r="P59" s="311"/>
      <c r="Q59" s="311"/>
    </row>
    <row r="60" spans="2:17" x14ac:dyDescent="0.25">
      <c r="B60" s="219" t="s">
        <v>170</v>
      </c>
      <c r="C60" s="220"/>
      <c r="D60" s="221"/>
      <c r="E60" s="222"/>
      <c r="F60" s="222"/>
      <c r="G60" s="222"/>
      <c r="H60" s="222"/>
      <c r="I60" s="222"/>
      <c r="J60" s="223"/>
      <c r="K60" s="27"/>
      <c r="L60" s="248"/>
      <c r="M60" s="311"/>
      <c r="N60" s="311"/>
      <c r="O60" s="311"/>
      <c r="P60" s="311"/>
      <c r="Q60" s="311"/>
    </row>
    <row r="61" spans="2:17" x14ac:dyDescent="0.25">
      <c r="B61" s="214"/>
      <c r="C61" s="215"/>
      <c r="D61" s="6" t="s">
        <v>171</v>
      </c>
      <c r="E61" s="14">
        <f>E48</f>
        <v>7</v>
      </c>
      <c r="F61" s="14">
        <f>F48</f>
        <v>7</v>
      </c>
      <c r="G61" s="14">
        <f t="shared" ref="G61:I61" si="12">G48</f>
        <v>7</v>
      </c>
      <c r="H61" s="14">
        <f t="shared" si="12"/>
        <v>7</v>
      </c>
      <c r="I61" s="14">
        <f t="shared" si="12"/>
        <v>7</v>
      </c>
      <c r="J61" s="224"/>
      <c r="K61" s="27"/>
      <c r="L61" s="248"/>
      <c r="M61" s="311"/>
      <c r="N61" s="311"/>
      <c r="O61" s="311"/>
      <c r="P61" s="311"/>
      <c r="Q61" s="311"/>
    </row>
    <row r="62" spans="2:17" ht="17.25" x14ac:dyDescent="0.25">
      <c r="B62" s="273"/>
      <c r="C62" s="274"/>
      <c r="D62" s="6" t="s">
        <v>172</v>
      </c>
      <c r="E62" s="14">
        <v>0</v>
      </c>
      <c r="F62" s="14">
        <f>E62</f>
        <v>0</v>
      </c>
      <c r="G62" s="14">
        <f t="shared" ref="G62:I62" si="13">F62</f>
        <v>0</v>
      </c>
      <c r="H62" s="14">
        <f t="shared" si="13"/>
        <v>0</v>
      </c>
      <c r="I62" s="14">
        <f t="shared" si="13"/>
        <v>0</v>
      </c>
      <c r="J62" s="224"/>
      <c r="K62" s="27"/>
      <c r="L62" s="248"/>
      <c r="M62" s="311"/>
      <c r="N62" s="311"/>
      <c r="O62" s="311"/>
      <c r="P62" s="311"/>
      <c r="Q62" s="311"/>
    </row>
    <row r="63" spans="2:17" x14ac:dyDescent="0.25">
      <c r="B63" s="275"/>
      <c r="C63" s="276"/>
      <c r="D63" s="277" t="s">
        <v>173</v>
      </c>
      <c r="E63" s="278">
        <f>E48+1</f>
        <v>8</v>
      </c>
      <c r="F63" s="278">
        <f>F48+1</f>
        <v>8</v>
      </c>
      <c r="G63" s="278">
        <f t="shared" ref="G63:I63" si="14">G48+1</f>
        <v>8</v>
      </c>
      <c r="H63" s="278">
        <f t="shared" si="14"/>
        <v>8</v>
      </c>
      <c r="I63" s="278">
        <f t="shared" si="14"/>
        <v>8</v>
      </c>
      <c r="J63" s="279"/>
      <c r="K63" s="27"/>
      <c r="L63" s="248"/>
      <c r="M63" s="311"/>
      <c r="N63" s="311"/>
      <c r="O63" s="311"/>
      <c r="P63" s="311"/>
      <c r="Q63" s="311"/>
    </row>
    <row r="64" spans="2:17" ht="17.25" x14ac:dyDescent="0.25">
      <c r="B64" s="273"/>
      <c r="C64" s="274"/>
      <c r="D64" s="6" t="s">
        <v>172</v>
      </c>
      <c r="E64" s="14">
        <v>0</v>
      </c>
      <c r="F64" s="14">
        <f>E64</f>
        <v>0</v>
      </c>
      <c r="G64" s="14">
        <f t="shared" ref="G64:I64" si="15">F64</f>
        <v>0</v>
      </c>
      <c r="H64" s="14">
        <f t="shared" si="15"/>
        <v>0</v>
      </c>
      <c r="I64" s="14">
        <f t="shared" si="15"/>
        <v>0</v>
      </c>
      <c r="J64" s="224"/>
      <c r="K64" s="27"/>
      <c r="L64" s="248"/>
      <c r="M64" s="311"/>
      <c r="N64" s="311"/>
      <c r="O64" s="311"/>
      <c r="P64" s="311"/>
      <c r="Q64" s="311"/>
    </row>
    <row r="65" spans="2:17" x14ac:dyDescent="0.25">
      <c r="B65" s="275"/>
      <c r="C65" s="276"/>
      <c r="D65" s="277" t="s">
        <v>174</v>
      </c>
      <c r="E65" s="278">
        <f>E48+2</f>
        <v>9</v>
      </c>
      <c r="F65" s="278">
        <f>F48+2</f>
        <v>9</v>
      </c>
      <c r="G65" s="278">
        <f t="shared" ref="G65:I65" si="16">G48+2</f>
        <v>9</v>
      </c>
      <c r="H65" s="278">
        <f t="shared" si="16"/>
        <v>9</v>
      </c>
      <c r="I65" s="278">
        <f t="shared" si="16"/>
        <v>9</v>
      </c>
      <c r="J65" s="279"/>
      <c r="K65" s="27"/>
      <c r="L65" s="248"/>
      <c r="M65" s="311"/>
      <c r="N65" s="311"/>
      <c r="O65" s="311"/>
      <c r="P65" s="311"/>
      <c r="Q65" s="311"/>
    </row>
    <row r="66" spans="2:17" ht="17.25" x14ac:dyDescent="0.25">
      <c r="B66" s="273"/>
      <c r="C66" s="274"/>
      <c r="D66" s="6" t="s">
        <v>172</v>
      </c>
      <c r="E66" s="14">
        <v>0</v>
      </c>
      <c r="F66" s="14">
        <f t="shared" ref="F66:I66" si="17">E66</f>
        <v>0</v>
      </c>
      <c r="G66" s="14">
        <f t="shared" si="17"/>
        <v>0</v>
      </c>
      <c r="H66" s="14">
        <f t="shared" si="17"/>
        <v>0</v>
      </c>
      <c r="I66" s="14">
        <f t="shared" si="17"/>
        <v>0</v>
      </c>
      <c r="J66" s="224"/>
      <c r="K66" s="27"/>
      <c r="L66" s="248"/>
      <c r="M66" s="311"/>
      <c r="N66" s="311"/>
      <c r="O66" s="311"/>
      <c r="P66" s="311"/>
      <c r="Q66" s="311"/>
    </row>
    <row r="67" spans="2:17" x14ac:dyDescent="0.25">
      <c r="B67" s="275"/>
      <c r="C67" s="276"/>
      <c r="D67" s="277" t="s">
        <v>175</v>
      </c>
      <c r="E67" s="278">
        <f>E48+3</f>
        <v>10</v>
      </c>
      <c r="F67" s="278">
        <f>F48+3</f>
        <v>10</v>
      </c>
      <c r="G67" s="278">
        <f t="shared" ref="G67:I67" si="18">G48+3</f>
        <v>10</v>
      </c>
      <c r="H67" s="278">
        <f t="shared" si="18"/>
        <v>10</v>
      </c>
      <c r="I67" s="278">
        <f t="shared" si="18"/>
        <v>10</v>
      </c>
      <c r="J67" s="279"/>
      <c r="K67" s="27"/>
      <c r="L67" s="248"/>
      <c r="M67" s="311"/>
      <c r="N67" s="311"/>
      <c r="O67" s="311"/>
      <c r="P67" s="311"/>
      <c r="Q67" s="311"/>
    </row>
    <row r="68" spans="2:17" ht="17.25" x14ac:dyDescent="0.25">
      <c r="B68" s="273"/>
      <c r="C68" s="274"/>
      <c r="D68" s="6" t="s">
        <v>172</v>
      </c>
      <c r="E68" s="14">
        <v>0</v>
      </c>
      <c r="F68" s="14">
        <f t="shared" ref="F68:I68" si="19">E68</f>
        <v>0</v>
      </c>
      <c r="G68" s="14">
        <f t="shared" si="19"/>
        <v>0</v>
      </c>
      <c r="H68" s="14">
        <f t="shared" si="19"/>
        <v>0</v>
      </c>
      <c r="I68" s="14">
        <f t="shared" si="19"/>
        <v>0</v>
      </c>
      <c r="J68" s="224"/>
      <c r="K68" s="27"/>
      <c r="L68" s="255"/>
      <c r="M68" s="314"/>
      <c r="N68" s="314"/>
      <c r="O68" s="314"/>
      <c r="P68" s="314"/>
      <c r="Q68" s="314"/>
    </row>
    <row r="69" spans="2:17" x14ac:dyDescent="0.25">
      <c r="B69" s="275"/>
      <c r="C69" s="276"/>
      <c r="D69" s="277" t="s">
        <v>176</v>
      </c>
      <c r="E69" s="278">
        <f>E48+4</f>
        <v>11</v>
      </c>
      <c r="F69" s="278">
        <f>F48+4</f>
        <v>11</v>
      </c>
      <c r="G69" s="278">
        <f t="shared" ref="G69:I69" si="20">G48+4</f>
        <v>11</v>
      </c>
      <c r="H69" s="278">
        <f t="shared" si="20"/>
        <v>11</v>
      </c>
      <c r="I69" s="278">
        <f t="shared" si="20"/>
        <v>11</v>
      </c>
      <c r="J69" s="279"/>
      <c r="K69" s="27"/>
      <c r="L69" s="247"/>
      <c r="M69" s="310"/>
      <c r="N69" s="310"/>
      <c r="O69" s="310"/>
      <c r="P69" s="310"/>
      <c r="Q69" s="310"/>
    </row>
    <row r="70" spans="2:17" ht="18" thickBot="1" x14ac:dyDescent="0.3">
      <c r="B70" s="280"/>
      <c r="C70" s="281"/>
      <c r="D70" s="25" t="s">
        <v>172</v>
      </c>
      <c r="E70" s="14">
        <v>0</v>
      </c>
      <c r="F70" s="14">
        <f t="shared" ref="F70:I70" si="21">E70</f>
        <v>0</v>
      </c>
      <c r="G70" s="14">
        <f t="shared" si="21"/>
        <v>0</v>
      </c>
      <c r="H70" s="14">
        <f t="shared" si="21"/>
        <v>0</v>
      </c>
      <c r="I70" s="14">
        <f t="shared" si="21"/>
        <v>0</v>
      </c>
      <c r="J70" s="282"/>
      <c r="K70" s="27"/>
      <c r="L70" s="248"/>
      <c r="M70" s="311"/>
      <c r="N70" s="311"/>
      <c r="O70" s="311"/>
      <c r="P70" s="311"/>
      <c r="Q70" s="311"/>
    </row>
    <row r="71" spans="2:17" x14ac:dyDescent="0.25">
      <c r="B71" s="261" t="s">
        <v>156</v>
      </c>
      <c r="C71" s="230">
        <f>C45+1</f>
        <v>3</v>
      </c>
      <c r="D71" s="231"/>
      <c r="E71" s="315"/>
      <c r="F71" s="315"/>
      <c r="G71" s="315"/>
      <c r="H71" s="315"/>
      <c r="I71" s="315"/>
      <c r="J71" s="233"/>
      <c r="K71" s="27"/>
      <c r="L71" s="248"/>
      <c r="M71" s="311"/>
      <c r="N71" s="311"/>
      <c r="O71" s="311"/>
      <c r="P71" s="311"/>
      <c r="Q71" s="311"/>
    </row>
    <row r="72" spans="2:17" x14ac:dyDescent="0.25">
      <c r="B72" s="219" t="s">
        <v>157</v>
      </c>
      <c r="C72" s="220"/>
      <c r="D72" s="221"/>
      <c r="E72" s="263"/>
      <c r="F72" s="263"/>
      <c r="G72" s="263"/>
      <c r="H72" s="263"/>
      <c r="I72" s="263"/>
      <c r="J72" s="223"/>
      <c r="K72" s="264"/>
      <c r="L72" s="248"/>
      <c r="M72" s="311"/>
      <c r="N72" s="311"/>
      <c r="O72" s="311"/>
      <c r="P72" s="311"/>
      <c r="Q72" s="311"/>
    </row>
    <row r="73" spans="2:17" x14ac:dyDescent="0.25">
      <c r="B73" s="214"/>
      <c r="C73" s="215"/>
      <c r="D73" s="6" t="s">
        <v>158</v>
      </c>
      <c r="E73" s="23" t="str">
        <f>E21</f>
        <v>Rice IR36</v>
      </c>
      <c r="F73" s="23" t="str">
        <f>F21</f>
        <v>Rice IR36</v>
      </c>
      <c r="G73" s="23" t="str">
        <f>G21</f>
        <v>Rice IR36</v>
      </c>
      <c r="H73" s="23" t="str">
        <f>H21</f>
        <v>Rice IR36</v>
      </c>
      <c r="I73" s="23" t="str">
        <f>I21</f>
        <v>Rice IR36</v>
      </c>
      <c r="J73" s="24"/>
      <c r="K73" s="264"/>
      <c r="L73" s="248"/>
      <c r="M73" s="311"/>
      <c r="N73" s="311"/>
      <c r="O73" s="311"/>
      <c r="P73" s="311"/>
      <c r="Q73" s="311"/>
    </row>
    <row r="74" spans="2:17" x14ac:dyDescent="0.25">
      <c r="B74" s="214"/>
      <c r="C74" s="215"/>
      <c r="D74" s="6" t="s">
        <v>159</v>
      </c>
      <c r="E74" s="23">
        <f t="shared" ref="E74:I75" si="22">E22+12</f>
        <v>14</v>
      </c>
      <c r="F74" s="23">
        <f t="shared" si="22"/>
        <v>14</v>
      </c>
      <c r="G74" s="23">
        <f t="shared" si="22"/>
        <v>14</v>
      </c>
      <c r="H74" s="23">
        <f t="shared" si="22"/>
        <v>14</v>
      </c>
      <c r="I74" s="23">
        <f t="shared" si="22"/>
        <v>14</v>
      </c>
      <c r="J74" s="24"/>
      <c r="K74" s="27"/>
      <c r="L74" s="248"/>
      <c r="M74" s="311"/>
      <c r="N74" s="311"/>
      <c r="O74" s="311"/>
      <c r="P74" s="311"/>
      <c r="Q74" s="311"/>
    </row>
    <row r="75" spans="2:17" x14ac:dyDescent="0.25">
      <c r="B75" s="214"/>
      <c r="C75" s="215"/>
      <c r="D75" s="6" t="s">
        <v>160</v>
      </c>
      <c r="E75" s="23">
        <f t="shared" si="22"/>
        <v>17</v>
      </c>
      <c r="F75" s="23">
        <f t="shared" si="22"/>
        <v>17</v>
      </c>
      <c r="G75" s="23">
        <f t="shared" si="22"/>
        <v>17</v>
      </c>
      <c r="H75" s="23">
        <f t="shared" si="22"/>
        <v>17</v>
      </c>
      <c r="I75" s="23">
        <f t="shared" si="22"/>
        <v>17</v>
      </c>
      <c r="J75" s="24"/>
      <c r="K75" s="27"/>
      <c r="L75" s="248"/>
      <c r="M75" s="311"/>
      <c r="N75" s="311"/>
      <c r="O75" s="311"/>
      <c r="P75" s="311"/>
      <c r="Q75" s="311"/>
    </row>
    <row r="76" spans="2:17" x14ac:dyDescent="0.25">
      <c r="B76" s="214"/>
      <c r="C76" s="215"/>
      <c r="D76" s="6" t="str">
        <f>IF($H$8=TRUE,"Yield t /ha","")</f>
        <v/>
      </c>
      <c r="E76" s="316">
        <f>'[3]Inputs3b- Soils &amp; Rotations'!E206</f>
        <v>4.18</v>
      </c>
      <c r="F76" s="316">
        <f>'[3]Inputs3b- Soils &amp; Rotations'!F206</f>
        <v>4.18</v>
      </c>
      <c r="G76" s="316">
        <f>'[3]Inputs3b- Soils &amp; Rotations'!G206</f>
        <v>4.18</v>
      </c>
      <c r="H76" s="316">
        <f>'[3]Inputs3b- Soils &amp; Rotations'!H206</f>
        <v>4.18</v>
      </c>
      <c r="I76" s="316">
        <f>'[3]Inputs3b- Soils &amp; Rotations'!I206</f>
        <v>4.18</v>
      </c>
      <c r="J76" s="24"/>
      <c r="K76" s="27"/>
      <c r="L76" s="248"/>
      <c r="M76" s="311"/>
      <c r="N76" s="311"/>
      <c r="O76" s="311"/>
      <c r="P76" s="311"/>
      <c r="Q76" s="311"/>
    </row>
    <row r="77" spans="2:17" x14ac:dyDescent="0.25">
      <c r="B77" s="219" t="s">
        <v>162</v>
      </c>
      <c r="C77" s="220"/>
      <c r="D77" s="221"/>
      <c r="E77" s="263"/>
      <c r="F77" s="263"/>
      <c r="G77" s="263"/>
      <c r="H77" s="263"/>
      <c r="I77" s="263"/>
      <c r="J77" s="223"/>
      <c r="K77" s="27"/>
      <c r="L77" s="248"/>
      <c r="M77" s="311"/>
      <c r="N77" s="311"/>
      <c r="O77" s="311"/>
      <c r="P77" s="311"/>
      <c r="Q77" s="311"/>
    </row>
    <row r="78" spans="2:17" x14ac:dyDescent="0.25">
      <c r="B78" s="214"/>
      <c r="C78" s="215"/>
      <c r="D78" s="6" t="s">
        <v>163</v>
      </c>
      <c r="E78" s="11" t="s">
        <v>164</v>
      </c>
      <c r="F78" s="11" t="s">
        <v>164</v>
      </c>
      <c r="G78" s="11" t="s">
        <v>164</v>
      </c>
      <c r="H78" s="11" t="s">
        <v>164</v>
      </c>
      <c r="I78" s="11" t="s">
        <v>164</v>
      </c>
      <c r="J78" s="224"/>
      <c r="K78" s="27"/>
      <c r="L78" s="248"/>
      <c r="M78" s="311"/>
      <c r="N78" s="311"/>
      <c r="O78" s="311"/>
      <c r="P78" s="311"/>
      <c r="Q78" s="311"/>
    </row>
    <row r="79" spans="2:17" ht="17.25" x14ac:dyDescent="0.25">
      <c r="B79" s="214"/>
      <c r="C79" s="215"/>
      <c r="D79" s="6" t="s">
        <v>165</v>
      </c>
      <c r="E79" s="11">
        <f t="shared" ref="E79:I80" si="23">E27</f>
        <v>0</v>
      </c>
      <c r="F79" s="11">
        <f t="shared" si="23"/>
        <v>78</v>
      </c>
      <c r="G79" s="11">
        <f t="shared" si="23"/>
        <v>0</v>
      </c>
      <c r="H79" s="11">
        <f t="shared" si="23"/>
        <v>21</v>
      </c>
      <c r="I79" s="11">
        <f t="shared" si="23"/>
        <v>21</v>
      </c>
      <c r="J79" s="224"/>
      <c r="K79" s="27"/>
      <c r="L79" s="248"/>
      <c r="M79" s="311"/>
      <c r="N79" s="311"/>
      <c r="O79" s="311"/>
      <c r="P79" s="311"/>
      <c r="Q79" s="311"/>
    </row>
    <row r="80" spans="2:17" s="272" customFormat="1" ht="17.25" x14ac:dyDescent="0.25">
      <c r="B80" s="267"/>
      <c r="C80" s="268"/>
      <c r="D80" s="269" t="s">
        <v>166</v>
      </c>
      <c r="E80" s="283">
        <f t="shared" si="23"/>
        <v>0</v>
      </c>
      <c r="F80" s="283">
        <f t="shared" si="23"/>
        <v>0</v>
      </c>
      <c r="G80" s="283">
        <f t="shared" si="23"/>
        <v>0</v>
      </c>
      <c r="H80" s="283">
        <f t="shared" si="23"/>
        <v>0</v>
      </c>
      <c r="I80" s="283">
        <f t="shared" si="23"/>
        <v>0</v>
      </c>
      <c r="J80" s="270"/>
      <c r="K80" s="271"/>
      <c r="L80" s="255"/>
      <c r="M80" s="314"/>
      <c r="N80" s="314"/>
      <c r="O80" s="314"/>
      <c r="P80" s="314"/>
      <c r="Q80" s="314"/>
    </row>
    <row r="81" spans="2:17" x14ac:dyDescent="0.25">
      <c r="B81" s="214"/>
      <c r="C81" s="215"/>
      <c r="D81" s="6" t="s">
        <v>167</v>
      </c>
      <c r="E81" s="14">
        <f>E29+12</f>
        <v>14</v>
      </c>
      <c r="F81" s="14">
        <f>F29+12</f>
        <v>14</v>
      </c>
      <c r="G81" s="14">
        <f>G29+12</f>
        <v>14</v>
      </c>
      <c r="H81" s="14">
        <f>H29+12</f>
        <v>14</v>
      </c>
      <c r="I81" s="14">
        <f>I29+12</f>
        <v>14</v>
      </c>
      <c r="J81" s="224"/>
      <c r="K81" s="27"/>
      <c r="L81" s="247"/>
      <c r="M81" s="310"/>
      <c r="N81" s="310"/>
      <c r="O81" s="310"/>
      <c r="P81" s="310"/>
      <c r="Q81" s="310"/>
    </row>
    <row r="82" spans="2:17" x14ac:dyDescent="0.25">
      <c r="B82" s="219" t="s">
        <v>168</v>
      </c>
      <c r="C82" s="220"/>
      <c r="D82" s="221"/>
      <c r="E82" s="263"/>
      <c r="F82" s="263"/>
      <c r="G82" s="263"/>
      <c r="H82" s="263"/>
      <c r="I82" s="263"/>
      <c r="J82" s="223"/>
      <c r="K82" s="27"/>
      <c r="L82" s="248"/>
      <c r="M82" s="311"/>
      <c r="N82" s="311"/>
      <c r="O82" s="311"/>
      <c r="P82" s="311"/>
      <c r="Q82" s="311"/>
    </row>
    <row r="83" spans="2:17" x14ac:dyDescent="0.25">
      <c r="B83" s="214"/>
      <c r="C83" s="215"/>
      <c r="D83" s="6" t="s">
        <v>14</v>
      </c>
      <c r="E83" s="216" t="str">
        <f t="shared" ref="E83:I83" si="24">E31</f>
        <v>Fresh waste</v>
      </c>
      <c r="F83" s="216" t="str">
        <f t="shared" si="24"/>
        <v>Fresh waste</v>
      </c>
      <c r="G83" s="216" t="str">
        <f t="shared" si="24"/>
        <v>Fresh waste</v>
      </c>
      <c r="H83" s="216" t="str">
        <f t="shared" si="24"/>
        <v>ZBNF</v>
      </c>
      <c r="I83" s="216" t="str">
        <f t="shared" si="24"/>
        <v>ZBNF + manure</v>
      </c>
      <c r="J83" s="218"/>
      <c r="K83" s="27"/>
      <c r="L83" s="248"/>
      <c r="M83" s="311"/>
      <c r="N83" s="311"/>
      <c r="O83" s="311"/>
      <c r="P83" s="311"/>
      <c r="Q83" s="311"/>
    </row>
    <row r="84" spans="2:17" x14ac:dyDescent="0.25">
      <c r="B84" s="214"/>
      <c r="C84" s="215"/>
      <c r="D84" s="6" t="s">
        <v>17</v>
      </c>
      <c r="E84" s="14">
        <f>E32+12</f>
        <v>16</v>
      </c>
      <c r="F84" s="14">
        <f>F32+12</f>
        <v>16</v>
      </c>
      <c r="G84" s="14">
        <f>G32+12</f>
        <v>13</v>
      </c>
      <c r="H84" s="14">
        <f>H32+12</f>
        <v>13</v>
      </c>
      <c r="I84" s="14">
        <f>I32+12</f>
        <v>13</v>
      </c>
      <c r="J84" s="218"/>
      <c r="K84" s="27"/>
      <c r="L84" s="248"/>
      <c r="M84" s="311"/>
      <c r="N84" s="311"/>
      <c r="O84" s="311"/>
      <c r="P84" s="311"/>
      <c r="Q84" s="311"/>
    </row>
    <row r="85" spans="2:17" ht="17.25" x14ac:dyDescent="0.25">
      <c r="B85" s="214"/>
      <c r="C85" s="215"/>
      <c r="D85" s="6" t="s">
        <v>169</v>
      </c>
      <c r="E85" s="266">
        <f>E33</f>
        <v>0</v>
      </c>
      <c r="F85" s="266">
        <f>F33</f>
        <v>0</v>
      </c>
      <c r="G85" s="266">
        <f>G33</f>
        <v>10</v>
      </c>
      <c r="H85" s="266">
        <f>H33</f>
        <v>3.16</v>
      </c>
      <c r="I85" s="266">
        <f>I33</f>
        <v>8.06</v>
      </c>
      <c r="J85" s="218"/>
      <c r="K85" s="27"/>
      <c r="L85" s="248"/>
      <c r="M85" s="311"/>
      <c r="N85" s="311"/>
      <c r="O85" s="311"/>
      <c r="P85" s="311"/>
      <c r="Q85" s="311"/>
    </row>
    <row r="86" spans="2:17" x14ac:dyDescent="0.25">
      <c r="B86" s="219" t="s">
        <v>170</v>
      </c>
      <c r="C86" s="220"/>
      <c r="D86" s="221"/>
      <c r="E86" s="263"/>
      <c r="F86" s="263"/>
      <c r="G86" s="263"/>
      <c r="H86" s="263"/>
      <c r="I86" s="263"/>
      <c r="J86" s="223"/>
      <c r="K86" s="27"/>
      <c r="L86" s="248"/>
      <c r="M86" s="311"/>
      <c r="N86" s="311"/>
      <c r="O86" s="311"/>
      <c r="P86" s="311"/>
      <c r="Q86" s="311"/>
    </row>
    <row r="87" spans="2:17" x14ac:dyDescent="0.25">
      <c r="B87" s="214"/>
      <c r="C87" s="215"/>
      <c r="D87" s="6" t="s">
        <v>171</v>
      </c>
      <c r="E87" s="14">
        <f>E35+12</f>
        <v>14</v>
      </c>
      <c r="F87" s="14">
        <f>F35+12</f>
        <v>14</v>
      </c>
      <c r="G87" s="14">
        <f>G35+12</f>
        <v>14</v>
      </c>
      <c r="H87" s="14">
        <f>H35+12</f>
        <v>14</v>
      </c>
      <c r="I87" s="14">
        <f>I35+12</f>
        <v>14</v>
      </c>
      <c r="J87" s="224"/>
      <c r="K87" s="27"/>
      <c r="L87" s="248"/>
      <c r="M87" s="311"/>
      <c r="N87" s="311"/>
      <c r="O87" s="311"/>
      <c r="P87" s="311"/>
      <c r="Q87" s="311"/>
    </row>
    <row r="88" spans="2:17" ht="17.25" x14ac:dyDescent="0.25">
      <c r="B88" s="273"/>
      <c r="C88" s="274"/>
      <c r="D88" s="6" t="s">
        <v>172</v>
      </c>
      <c r="E88" s="14">
        <f>E36</f>
        <v>200</v>
      </c>
      <c r="F88" s="14">
        <f>F36</f>
        <v>200</v>
      </c>
      <c r="G88" s="14">
        <f>G36</f>
        <v>200</v>
      </c>
      <c r="H88" s="14">
        <f>H36</f>
        <v>200</v>
      </c>
      <c r="I88" s="14">
        <f>I36</f>
        <v>200</v>
      </c>
      <c r="J88" s="224"/>
      <c r="K88" s="27"/>
      <c r="L88" s="248"/>
      <c r="M88" s="311"/>
      <c r="N88" s="311"/>
      <c r="O88" s="311"/>
      <c r="P88" s="311"/>
      <c r="Q88" s="311"/>
    </row>
    <row r="89" spans="2:17" x14ac:dyDescent="0.25">
      <c r="B89" s="275"/>
      <c r="C89" s="276"/>
      <c r="D89" s="277" t="s">
        <v>173</v>
      </c>
      <c r="E89" s="278">
        <f>E37+12</f>
        <v>15</v>
      </c>
      <c r="F89" s="278">
        <f>F37+12</f>
        <v>15</v>
      </c>
      <c r="G89" s="278">
        <f>G37+12</f>
        <v>15</v>
      </c>
      <c r="H89" s="278">
        <f>H37+12</f>
        <v>15</v>
      </c>
      <c r="I89" s="278">
        <f>I37+12</f>
        <v>15</v>
      </c>
      <c r="J89" s="279"/>
      <c r="K89" s="27"/>
      <c r="L89" s="248"/>
      <c r="M89" s="311"/>
      <c r="N89" s="311"/>
      <c r="O89" s="311"/>
      <c r="P89" s="311"/>
      <c r="Q89" s="311"/>
    </row>
    <row r="90" spans="2:17" ht="17.25" x14ac:dyDescent="0.25">
      <c r="B90" s="273"/>
      <c r="C90" s="274"/>
      <c r="D90" s="6" t="s">
        <v>172</v>
      </c>
      <c r="E90" s="14">
        <f>E38</f>
        <v>200</v>
      </c>
      <c r="F90" s="14">
        <f>F38</f>
        <v>200</v>
      </c>
      <c r="G90" s="14">
        <f>G38</f>
        <v>200</v>
      </c>
      <c r="H90" s="14">
        <f>H38</f>
        <v>200</v>
      </c>
      <c r="I90" s="14">
        <f>I38</f>
        <v>200</v>
      </c>
      <c r="J90" s="224"/>
      <c r="K90" s="27"/>
      <c r="L90" s="248"/>
      <c r="M90" s="311"/>
      <c r="N90" s="311"/>
      <c r="O90" s="311"/>
      <c r="P90" s="311"/>
      <c r="Q90" s="311"/>
    </row>
    <row r="91" spans="2:17" x14ac:dyDescent="0.25">
      <c r="B91" s="275"/>
      <c r="C91" s="276"/>
      <c r="D91" s="277" t="s">
        <v>174</v>
      </c>
      <c r="E91" s="278">
        <f>E39+12</f>
        <v>16</v>
      </c>
      <c r="F91" s="278">
        <f>F39+12</f>
        <v>16</v>
      </c>
      <c r="G91" s="278">
        <f>G39+12</f>
        <v>16</v>
      </c>
      <c r="H91" s="278">
        <f>H39+12</f>
        <v>16</v>
      </c>
      <c r="I91" s="278">
        <f>I39+12</f>
        <v>16</v>
      </c>
      <c r="J91" s="279"/>
      <c r="K91" s="27"/>
      <c r="L91" s="248"/>
      <c r="M91" s="311"/>
      <c r="N91" s="311"/>
      <c r="O91" s="311"/>
      <c r="P91" s="311"/>
      <c r="Q91" s="311"/>
    </row>
    <row r="92" spans="2:17" ht="17.25" x14ac:dyDescent="0.25">
      <c r="B92" s="273"/>
      <c r="C92" s="274"/>
      <c r="D92" s="6" t="s">
        <v>172</v>
      </c>
      <c r="E92" s="14">
        <f>E40</f>
        <v>200</v>
      </c>
      <c r="F92" s="14">
        <f>F40</f>
        <v>200</v>
      </c>
      <c r="G92" s="14">
        <f>G40</f>
        <v>200</v>
      </c>
      <c r="H92" s="14">
        <f>H40</f>
        <v>200</v>
      </c>
      <c r="I92" s="14">
        <f>I40</f>
        <v>200</v>
      </c>
      <c r="J92" s="224"/>
      <c r="K92" s="27"/>
      <c r="L92" s="255"/>
      <c r="M92" s="314"/>
      <c r="N92" s="314"/>
      <c r="O92" s="314"/>
      <c r="P92" s="314"/>
      <c r="Q92" s="314"/>
    </row>
    <row r="93" spans="2:17" x14ac:dyDescent="0.25">
      <c r="B93" s="275"/>
      <c r="C93" s="276"/>
      <c r="D93" s="277" t="s">
        <v>175</v>
      </c>
      <c r="E93" s="278">
        <f>E41+12</f>
        <v>17</v>
      </c>
      <c r="F93" s="278">
        <f>F41+12</f>
        <v>17</v>
      </c>
      <c r="G93" s="278">
        <f>G41+12</f>
        <v>17</v>
      </c>
      <c r="H93" s="278">
        <f>H41+12</f>
        <v>17</v>
      </c>
      <c r="I93" s="278">
        <f>I41+12</f>
        <v>17</v>
      </c>
      <c r="J93" s="279"/>
      <c r="K93" s="27"/>
      <c r="L93" s="247"/>
      <c r="M93" s="310"/>
      <c r="N93" s="310"/>
      <c r="O93" s="310"/>
      <c r="P93" s="310"/>
      <c r="Q93" s="310"/>
    </row>
    <row r="94" spans="2:17" ht="17.25" x14ac:dyDescent="0.25">
      <c r="B94" s="273"/>
      <c r="C94" s="274"/>
      <c r="D94" s="6" t="s">
        <v>172</v>
      </c>
      <c r="E94" s="14">
        <f>E42</f>
        <v>200</v>
      </c>
      <c r="F94" s="14">
        <f>F42</f>
        <v>200</v>
      </c>
      <c r="G94" s="14">
        <f>G42</f>
        <v>200</v>
      </c>
      <c r="H94" s="14">
        <f>H42</f>
        <v>200</v>
      </c>
      <c r="I94" s="14">
        <f>I42</f>
        <v>200</v>
      </c>
      <c r="J94" s="224"/>
      <c r="K94" s="27"/>
      <c r="L94" s="248"/>
      <c r="M94" s="311"/>
      <c r="N94" s="311"/>
      <c r="O94" s="311"/>
      <c r="P94" s="311"/>
      <c r="Q94" s="311"/>
    </row>
    <row r="95" spans="2:17" x14ac:dyDescent="0.25">
      <c r="B95" s="275"/>
      <c r="C95" s="276"/>
      <c r="D95" s="277" t="s">
        <v>176</v>
      </c>
      <c r="E95" s="278">
        <f>E43+12</f>
        <v>12</v>
      </c>
      <c r="F95" s="278">
        <f>F43+12</f>
        <v>12</v>
      </c>
      <c r="G95" s="278">
        <f>G43+12</f>
        <v>12</v>
      </c>
      <c r="H95" s="278">
        <f>H43+12</f>
        <v>12</v>
      </c>
      <c r="I95" s="278">
        <f>I43+12</f>
        <v>12</v>
      </c>
      <c r="J95" s="279"/>
      <c r="K95" s="27"/>
      <c r="L95" s="248"/>
      <c r="M95" s="311"/>
      <c r="N95" s="311"/>
      <c r="O95" s="311"/>
      <c r="P95" s="311"/>
      <c r="Q95" s="311"/>
    </row>
    <row r="96" spans="2:17" ht="18" thickBot="1" x14ac:dyDescent="0.3">
      <c r="B96" s="280"/>
      <c r="C96" s="281"/>
      <c r="D96" s="25" t="s">
        <v>172</v>
      </c>
      <c r="E96" s="17">
        <f>E44</f>
        <v>0</v>
      </c>
      <c r="F96" s="17">
        <f>F44</f>
        <v>0</v>
      </c>
      <c r="G96" s="17">
        <f>G44</f>
        <v>0</v>
      </c>
      <c r="H96" s="17">
        <f>H44</f>
        <v>0</v>
      </c>
      <c r="I96" s="17">
        <f>I44</f>
        <v>0</v>
      </c>
      <c r="J96" s="282"/>
      <c r="K96" s="27"/>
      <c r="L96" s="248"/>
      <c r="M96" s="311"/>
      <c r="N96" s="311"/>
      <c r="O96" s="311"/>
      <c r="P96" s="311"/>
      <c r="Q96" s="311"/>
    </row>
    <row r="97" spans="2:17" x14ac:dyDescent="0.25">
      <c r="B97" s="261" t="s">
        <v>156</v>
      </c>
      <c r="C97" s="230">
        <f>C71+1</f>
        <v>4</v>
      </c>
      <c r="D97" s="231"/>
      <c r="E97" s="315"/>
      <c r="F97" s="315"/>
      <c r="G97" s="315"/>
      <c r="H97" s="315"/>
      <c r="I97" s="315"/>
      <c r="J97" s="233"/>
      <c r="K97" s="264"/>
      <c r="L97" s="248"/>
      <c r="M97" s="311"/>
      <c r="N97" s="311"/>
      <c r="O97" s="311"/>
      <c r="P97" s="311"/>
      <c r="Q97" s="311"/>
    </row>
    <row r="98" spans="2:17" x14ac:dyDescent="0.25">
      <c r="B98" s="219" t="s">
        <v>157</v>
      </c>
      <c r="C98" s="220"/>
      <c r="D98" s="221"/>
      <c r="E98" s="263"/>
      <c r="F98" s="263"/>
      <c r="G98" s="263"/>
      <c r="H98" s="263"/>
      <c r="I98" s="263"/>
      <c r="J98" s="223"/>
      <c r="K98" s="264"/>
      <c r="L98" s="248"/>
      <c r="M98" s="311"/>
      <c r="N98" s="311"/>
      <c r="O98" s="311"/>
      <c r="P98" s="311"/>
      <c r="Q98" s="311"/>
    </row>
    <row r="99" spans="2:17" x14ac:dyDescent="0.25">
      <c r="B99" s="214"/>
      <c r="C99" s="215"/>
      <c r="D99" s="6" t="s">
        <v>158</v>
      </c>
      <c r="E99" s="23" t="str">
        <f>E47</f>
        <v>Rice Kranti</v>
      </c>
      <c r="F99" s="23" t="str">
        <f>F47</f>
        <v>Rice Kranti</v>
      </c>
      <c r="G99" s="23" t="str">
        <f>G47</f>
        <v>Rice Kranti</v>
      </c>
      <c r="H99" s="23" t="str">
        <f>H47</f>
        <v>Rice Kranti</v>
      </c>
      <c r="I99" s="23" t="str">
        <f>I47</f>
        <v>Rice Kranti</v>
      </c>
      <c r="J99" s="24"/>
      <c r="K99" s="27"/>
      <c r="L99" s="248"/>
      <c r="M99" s="311"/>
      <c r="N99" s="311"/>
      <c r="O99" s="311"/>
      <c r="P99" s="311"/>
      <c r="Q99" s="311"/>
    </row>
    <row r="100" spans="2:17" x14ac:dyDescent="0.25">
      <c r="B100" s="214"/>
      <c r="C100" s="215"/>
      <c r="D100" s="6" t="s">
        <v>159</v>
      </c>
      <c r="E100" s="23">
        <f t="shared" ref="E100:I101" si="25">E48+12</f>
        <v>19</v>
      </c>
      <c r="F100" s="23">
        <f t="shared" si="25"/>
        <v>19</v>
      </c>
      <c r="G100" s="23">
        <f t="shared" si="25"/>
        <v>19</v>
      </c>
      <c r="H100" s="23">
        <f t="shared" si="25"/>
        <v>19</v>
      </c>
      <c r="I100" s="23">
        <f t="shared" si="25"/>
        <v>19</v>
      </c>
      <c r="J100" s="24"/>
      <c r="K100" s="27"/>
      <c r="L100" s="248"/>
      <c r="M100" s="311"/>
      <c r="N100" s="311"/>
      <c r="O100" s="311"/>
      <c r="P100" s="311"/>
      <c r="Q100" s="311"/>
    </row>
    <row r="101" spans="2:17" x14ac:dyDescent="0.25">
      <c r="B101" s="214"/>
      <c r="C101" s="215"/>
      <c r="D101" s="6" t="s">
        <v>160</v>
      </c>
      <c r="E101" s="23">
        <f t="shared" si="25"/>
        <v>22</v>
      </c>
      <c r="F101" s="23">
        <f t="shared" si="25"/>
        <v>22</v>
      </c>
      <c r="G101" s="23">
        <f t="shared" si="25"/>
        <v>22</v>
      </c>
      <c r="H101" s="23">
        <f t="shared" si="25"/>
        <v>22</v>
      </c>
      <c r="I101" s="23">
        <f t="shared" si="25"/>
        <v>22</v>
      </c>
      <c r="J101" s="24"/>
      <c r="K101" s="27"/>
      <c r="L101" s="248"/>
      <c r="M101" s="311"/>
      <c r="N101" s="311"/>
      <c r="O101" s="311"/>
      <c r="P101" s="311"/>
      <c r="Q101" s="311"/>
    </row>
    <row r="102" spans="2:17" x14ac:dyDescent="0.25">
      <c r="B102" s="214"/>
      <c r="C102" s="215"/>
      <c r="D102" s="6" t="str">
        <f>IF($H$8=TRUE,"Yield t /ha","")</f>
        <v/>
      </c>
      <c r="E102" s="316">
        <f>'[3]Inputs3b- Soils &amp; Rotations'!E232</f>
        <v>5.38</v>
      </c>
      <c r="F102" s="316">
        <f>'[3]Inputs3b- Soils &amp; Rotations'!F232</f>
        <v>5.38</v>
      </c>
      <c r="G102" s="316">
        <f>'[3]Inputs3b- Soils &amp; Rotations'!G232</f>
        <v>5.38</v>
      </c>
      <c r="H102" s="316">
        <f>'[3]Inputs3b- Soils &amp; Rotations'!H232</f>
        <v>5.38</v>
      </c>
      <c r="I102" s="316">
        <f>'[3]Inputs3b- Soils &amp; Rotations'!I232</f>
        <v>5.38</v>
      </c>
      <c r="J102" s="24"/>
      <c r="K102" s="27"/>
      <c r="L102" s="248"/>
      <c r="M102" s="311"/>
      <c r="N102" s="311"/>
      <c r="O102" s="311"/>
      <c r="P102" s="311"/>
      <c r="Q102" s="311"/>
    </row>
    <row r="103" spans="2:17" x14ac:dyDescent="0.25">
      <c r="B103" s="219" t="s">
        <v>162</v>
      </c>
      <c r="C103" s="220"/>
      <c r="D103" s="221"/>
      <c r="E103" s="263"/>
      <c r="F103" s="263"/>
      <c r="G103" s="263"/>
      <c r="H103" s="263"/>
      <c r="I103" s="263"/>
      <c r="J103" s="223"/>
      <c r="K103" s="27"/>
      <c r="L103" s="248"/>
      <c r="M103" s="311"/>
      <c r="N103" s="311"/>
      <c r="O103" s="311"/>
      <c r="P103" s="311"/>
      <c r="Q103" s="311"/>
    </row>
    <row r="104" spans="2:17" x14ac:dyDescent="0.25">
      <c r="B104" s="214"/>
      <c r="C104" s="215"/>
      <c r="D104" s="6" t="s">
        <v>163</v>
      </c>
      <c r="E104" s="11" t="s">
        <v>164</v>
      </c>
      <c r="F104" s="11" t="s">
        <v>164</v>
      </c>
      <c r="G104" s="11" t="s">
        <v>164</v>
      </c>
      <c r="H104" s="11" t="s">
        <v>164</v>
      </c>
      <c r="I104" s="11" t="s">
        <v>164</v>
      </c>
      <c r="J104" s="224"/>
      <c r="K104" s="27"/>
      <c r="L104" s="255"/>
      <c r="M104" s="314"/>
      <c r="N104" s="314"/>
      <c r="O104" s="314"/>
      <c r="P104" s="314"/>
      <c r="Q104" s="314"/>
    </row>
    <row r="105" spans="2:17" ht="17.25" x14ac:dyDescent="0.25">
      <c r="B105" s="214"/>
      <c r="C105" s="215"/>
      <c r="D105" s="6" t="s">
        <v>165</v>
      </c>
      <c r="E105" s="11">
        <f t="shared" ref="E105:I106" si="26">E53</f>
        <v>0</v>
      </c>
      <c r="F105" s="11">
        <f t="shared" si="26"/>
        <v>155</v>
      </c>
      <c r="G105" s="11">
        <f t="shared" si="26"/>
        <v>0</v>
      </c>
      <c r="H105" s="11">
        <f t="shared" si="26"/>
        <v>0</v>
      </c>
      <c r="I105" s="11">
        <f t="shared" si="26"/>
        <v>0</v>
      </c>
      <c r="J105" s="224"/>
      <c r="K105" s="27"/>
      <c r="L105" s="247"/>
      <c r="M105" s="310"/>
      <c r="N105" s="310"/>
      <c r="O105" s="310"/>
      <c r="P105" s="310"/>
      <c r="Q105" s="310"/>
    </row>
    <row r="106" spans="2:17" s="272" customFormat="1" ht="17.25" x14ac:dyDescent="0.25">
      <c r="B106" s="267"/>
      <c r="C106" s="268"/>
      <c r="D106" s="269" t="s">
        <v>166</v>
      </c>
      <c r="E106" s="283">
        <f t="shared" si="26"/>
        <v>0</v>
      </c>
      <c r="F106" s="283">
        <f t="shared" si="26"/>
        <v>0</v>
      </c>
      <c r="G106" s="283">
        <f t="shared" si="26"/>
        <v>0</v>
      </c>
      <c r="H106" s="283">
        <f t="shared" si="26"/>
        <v>0</v>
      </c>
      <c r="I106" s="283">
        <f t="shared" si="26"/>
        <v>0</v>
      </c>
      <c r="J106" s="270"/>
      <c r="K106" s="271"/>
      <c r="L106" s="248"/>
      <c r="M106" s="311"/>
      <c r="N106" s="311"/>
      <c r="O106" s="311"/>
      <c r="P106" s="311"/>
      <c r="Q106" s="311"/>
    </row>
    <row r="107" spans="2:17" x14ac:dyDescent="0.25">
      <c r="B107" s="214"/>
      <c r="C107" s="215"/>
      <c r="D107" s="6" t="s">
        <v>167</v>
      </c>
      <c r="E107" s="14">
        <f>E55+12</f>
        <v>19</v>
      </c>
      <c r="F107" s="14">
        <f>F55+12</f>
        <v>19</v>
      </c>
      <c r="G107" s="14">
        <f>G55+12</f>
        <v>19</v>
      </c>
      <c r="H107" s="14">
        <f>H55+12</f>
        <v>19</v>
      </c>
      <c r="I107" s="14">
        <f>I55+12</f>
        <v>19</v>
      </c>
      <c r="J107" s="224"/>
      <c r="K107" s="27"/>
      <c r="L107" s="248"/>
      <c r="M107" s="311"/>
      <c r="N107" s="311"/>
      <c r="O107" s="311"/>
      <c r="P107" s="311"/>
      <c r="Q107" s="311"/>
    </row>
    <row r="108" spans="2:17" x14ac:dyDescent="0.25">
      <c r="B108" s="219" t="s">
        <v>168</v>
      </c>
      <c r="C108" s="220"/>
      <c r="D108" s="221"/>
      <c r="E108" s="263"/>
      <c r="F108" s="263"/>
      <c r="G108" s="263"/>
      <c r="H108" s="263"/>
      <c r="I108" s="263"/>
      <c r="J108" s="223"/>
      <c r="K108" s="27"/>
      <c r="L108" s="248"/>
      <c r="M108" s="311"/>
      <c r="N108" s="311"/>
      <c r="O108" s="311"/>
      <c r="P108" s="311"/>
      <c r="Q108" s="311"/>
    </row>
    <row r="109" spans="2:17" x14ac:dyDescent="0.25">
      <c r="B109" s="214"/>
      <c r="C109" s="215"/>
      <c r="D109" s="6" t="s">
        <v>14</v>
      </c>
      <c r="E109" s="216" t="str">
        <f t="shared" ref="E109:I109" si="27">E57</f>
        <v>Fresh waste</v>
      </c>
      <c r="F109" s="216" t="str">
        <f t="shared" si="27"/>
        <v>Fresh waste</v>
      </c>
      <c r="G109" s="216" t="str">
        <f t="shared" si="27"/>
        <v>Fresh waste</v>
      </c>
      <c r="H109" s="216" t="str">
        <f t="shared" si="27"/>
        <v>ZBNF</v>
      </c>
      <c r="I109" s="216" t="str">
        <f t="shared" si="27"/>
        <v>ZBNF + manure</v>
      </c>
      <c r="J109" s="218"/>
      <c r="K109" s="27"/>
      <c r="L109" s="248"/>
      <c r="M109" s="311"/>
      <c r="N109" s="311"/>
      <c r="O109" s="311"/>
      <c r="P109" s="311"/>
      <c r="Q109" s="311"/>
    </row>
    <row r="110" spans="2:17" x14ac:dyDescent="0.25">
      <c r="B110" s="214"/>
      <c r="C110" s="215"/>
      <c r="D110" s="6" t="s">
        <v>17</v>
      </c>
      <c r="E110" s="14">
        <f>E58+12</f>
        <v>18</v>
      </c>
      <c r="F110" s="14">
        <f>F58+12</f>
        <v>18</v>
      </c>
      <c r="G110" s="14">
        <f>G58+12</f>
        <v>18</v>
      </c>
      <c r="H110" s="14">
        <f>H58+12</f>
        <v>18</v>
      </c>
      <c r="I110" s="14">
        <f>I58+12</f>
        <v>18</v>
      </c>
      <c r="J110" s="218"/>
      <c r="K110" s="27"/>
      <c r="L110" s="248"/>
      <c r="M110" s="311"/>
      <c r="N110" s="311"/>
      <c r="O110" s="311"/>
      <c r="P110" s="311"/>
      <c r="Q110" s="311"/>
    </row>
    <row r="111" spans="2:17" ht="17.25" x14ac:dyDescent="0.25">
      <c r="B111" s="214"/>
      <c r="C111" s="215"/>
      <c r="D111" s="6" t="s">
        <v>169</v>
      </c>
      <c r="E111" s="266">
        <f>E59</f>
        <v>0</v>
      </c>
      <c r="F111" s="266">
        <f>F59</f>
        <v>0</v>
      </c>
      <c r="G111" s="266">
        <f>G59</f>
        <v>10</v>
      </c>
      <c r="H111" s="266">
        <f>H59</f>
        <v>3.16</v>
      </c>
      <c r="I111" s="266">
        <f>I59</f>
        <v>8.06</v>
      </c>
      <c r="J111" s="218"/>
      <c r="K111" s="27"/>
      <c r="L111" s="248"/>
      <c r="M111" s="311"/>
      <c r="N111" s="311"/>
      <c r="O111" s="311"/>
      <c r="P111" s="311"/>
      <c r="Q111" s="311"/>
    </row>
    <row r="112" spans="2:17" x14ac:dyDescent="0.25">
      <c r="B112" s="219" t="s">
        <v>170</v>
      </c>
      <c r="C112" s="220"/>
      <c r="D112" s="221"/>
      <c r="E112" s="263"/>
      <c r="F112" s="263"/>
      <c r="G112" s="263"/>
      <c r="H112" s="263"/>
      <c r="I112" s="263"/>
      <c r="J112" s="223"/>
      <c r="K112" s="27"/>
      <c r="L112" s="248"/>
      <c r="M112" s="311"/>
      <c r="N112" s="311"/>
      <c r="O112" s="311"/>
      <c r="P112" s="311"/>
      <c r="Q112" s="311"/>
    </row>
    <row r="113" spans="2:17" x14ac:dyDescent="0.25">
      <c r="B113" s="214"/>
      <c r="C113" s="215"/>
      <c r="D113" s="6" t="s">
        <v>171</v>
      </c>
      <c r="E113" s="14">
        <f>E61+12</f>
        <v>19</v>
      </c>
      <c r="F113" s="14">
        <f>F61+12</f>
        <v>19</v>
      </c>
      <c r="G113" s="14">
        <f>G61+12</f>
        <v>19</v>
      </c>
      <c r="H113" s="14">
        <f>H61+12</f>
        <v>19</v>
      </c>
      <c r="I113" s="14">
        <f>I61+12</f>
        <v>19</v>
      </c>
      <c r="J113" s="224"/>
      <c r="K113" s="27"/>
      <c r="L113" s="248"/>
      <c r="M113" s="311"/>
      <c r="N113" s="311"/>
      <c r="O113" s="311"/>
      <c r="P113" s="311"/>
      <c r="Q113" s="311"/>
    </row>
    <row r="114" spans="2:17" ht="17.25" x14ac:dyDescent="0.25">
      <c r="B114" s="273"/>
      <c r="C114" s="274"/>
      <c r="D114" s="6" t="s">
        <v>172</v>
      </c>
      <c r="E114" s="14">
        <f>E62</f>
        <v>0</v>
      </c>
      <c r="F114" s="14">
        <f>F62</f>
        <v>0</v>
      </c>
      <c r="G114" s="14">
        <f>G62</f>
        <v>0</v>
      </c>
      <c r="H114" s="14">
        <f>H62</f>
        <v>0</v>
      </c>
      <c r="I114" s="14">
        <f>I62</f>
        <v>0</v>
      </c>
      <c r="J114" s="224"/>
      <c r="K114" s="27"/>
      <c r="L114" s="248"/>
      <c r="M114" s="311"/>
      <c r="N114" s="311"/>
      <c r="O114" s="311"/>
      <c r="P114" s="311"/>
      <c r="Q114" s="311"/>
    </row>
    <row r="115" spans="2:17" x14ac:dyDescent="0.25">
      <c r="B115" s="275"/>
      <c r="C115" s="276"/>
      <c r="D115" s="277" t="s">
        <v>173</v>
      </c>
      <c r="E115" s="278">
        <f>E63+12</f>
        <v>20</v>
      </c>
      <c r="F115" s="278">
        <f>F63+12</f>
        <v>20</v>
      </c>
      <c r="G115" s="278">
        <f>G63+12</f>
        <v>20</v>
      </c>
      <c r="H115" s="278">
        <f>H63+12</f>
        <v>20</v>
      </c>
      <c r="I115" s="278">
        <f>I63+12</f>
        <v>20</v>
      </c>
      <c r="J115" s="279"/>
      <c r="K115" s="27"/>
      <c r="L115" s="248"/>
      <c r="M115" s="311"/>
      <c r="N115" s="311"/>
      <c r="O115" s="311"/>
      <c r="P115" s="311"/>
      <c r="Q115" s="311"/>
    </row>
    <row r="116" spans="2:17" ht="17.25" x14ac:dyDescent="0.25">
      <c r="B116" s="273"/>
      <c r="C116" s="274"/>
      <c r="D116" s="6" t="s">
        <v>172</v>
      </c>
      <c r="E116" s="14">
        <f>E64</f>
        <v>0</v>
      </c>
      <c r="F116" s="14">
        <f>F64</f>
        <v>0</v>
      </c>
      <c r="G116" s="14">
        <f>G64</f>
        <v>0</v>
      </c>
      <c r="H116" s="14">
        <f>H64</f>
        <v>0</v>
      </c>
      <c r="I116" s="14">
        <f>I64</f>
        <v>0</v>
      </c>
      <c r="J116" s="224"/>
      <c r="K116" s="27"/>
      <c r="L116" s="255"/>
      <c r="M116" s="314"/>
      <c r="N116" s="314"/>
      <c r="O116" s="314"/>
      <c r="P116" s="314"/>
      <c r="Q116" s="314"/>
    </row>
    <row r="117" spans="2:17" x14ac:dyDescent="0.25">
      <c r="B117" s="275"/>
      <c r="C117" s="276"/>
      <c r="D117" s="277" t="s">
        <v>174</v>
      </c>
      <c r="E117" s="278">
        <f>E65+12</f>
        <v>21</v>
      </c>
      <c r="F117" s="278">
        <f>F65+12</f>
        <v>21</v>
      </c>
      <c r="G117" s="278">
        <f>G65+12</f>
        <v>21</v>
      </c>
      <c r="H117" s="278">
        <f>H65+12</f>
        <v>21</v>
      </c>
      <c r="I117" s="278">
        <f>I65+12</f>
        <v>21</v>
      </c>
      <c r="J117" s="279"/>
      <c r="K117" s="27"/>
      <c r="L117" s="247"/>
      <c r="M117" s="310"/>
      <c r="N117" s="310"/>
      <c r="O117" s="310"/>
      <c r="P117" s="310"/>
      <c r="Q117" s="310"/>
    </row>
    <row r="118" spans="2:17" ht="17.25" x14ac:dyDescent="0.25">
      <c r="B118" s="273"/>
      <c r="C118" s="274"/>
      <c r="D118" s="6" t="s">
        <v>172</v>
      </c>
      <c r="E118" s="14">
        <f>E66</f>
        <v>0</v>
      </c>
      <c r="F118" s="14">
        <f>F66</f>
        <v>0</v>
      </c>
      <c r="G118" s="14">
        <f>G66</f>
        <v>0</v>
      </c>
      <c r="H118" s="14">
        <f>H66</f>
        <v>0</v>
      </c>
      <c r="I118" s="14">
        <f>I66</f>
        <v>0</v>
      </c>
      <c r="J118" s="224"/>
      <c r="K118" s="27"/>
      <c r="L118" s="248"/>
      <c r="M118" s="311"/>
      <c r="N118" s="311"/>
      <c r="O118" s="311"/>
      <c r="P118" s="311"/>
      <c r="Q118" s="311"/>
    </row>
    <row r="119" spans="2:17" x14ac:dyDescent="0.25">
      <c r="B119" s="275"/>
      <c r="C119" s="276"/>
      <c r="D119" s="277" t="s">
        <v>175</v>
      </c>
      <c r="E119" s="278">
        <f>E67+12</f>
        <v>22</v>
      </c>
      <c r="F119" s="278">
        <f>F67+12</f>
        <v>22</v>
      </c>
      <c r="G119" s="278">
        <f>G67+12</f>
        <v>22</v>
      </c>
      <c r="H119" s="278">
        <f>H67+12</f>
        <v>22</v>
      </c>
      <c r="I119" s="278">
        <f>I67+12</f>
        <v>22</v>
      </c>
      <c r="J119" s="279"/>
      <c r="K119" s="27"/>
      <c r="L119" s="248"/>
      <c r="M119" s="311"/>
      <c r="N119" s="311"/>
      <c r="O119" s="311"/>
      <c r="P119" s="311"/>
      <c r="Q119" s="311"/>
    </row>
    <row r="120" spans="2:17" ht="17.25" x14ac:dyDescent="0.25">
      <c r="B120" s="273"/>
      <c r="C120" s="274"/>
      <c r="D120" s="6" t="s">
        <v>172</v>
      </c>
      <c r="E120" s="14">
        <f>E68</f>
        <v>0</v>
      </c>
      <c r="F120" s="14">
        <f>F68</f>
        <v>0</v>
      </c>
      <c r="G120" s="14">
        <f>G68</f>
        <v>0</v>
      </c>
      <c r="H120" s="14">
        <f>H68</f>
        <v>0</v>
      </c>
      <c r="I120" s="14">
        <f>I68</f>
        <v>0</v>
      </c>
      <c r="J120" s="224"/>
      <c r="K120" s="27"/>
      <c r="L120" s="248"/>
      <c r="M120" s="311"/>
      <c r="N120" s="311"/>
      <c r="O120" s="311"/>
      <c r="P120" s="311"/>
      <c r="Q120" s="311"/>
    </row>
    <row r="121" spans="2:17" x14ac:dyDescent="0.25">
      <c r="B121" s="275"/>
      <c r="C121" s="276"/>
      <c r="D121" s="277" t="s">
        <v>176</v>
      </c>
      <c r="E121" s="278">
        <f>E69+12</f>
        <v>23</v>
      </c>
      <c r="F121" s="278">
        <f>F69+12</f>
        <v>23</v>
      </c>
      <c r="G121" s="278">
        <f>G69+12</f>
        <v>23</v>
      </c>
      <c r="H121" s="278">
        <f>H69+12</f>
        <v>23</v>
      </c>
      <c r="I121" s="278">
        <f>I69+12</f>
        <v>23</v>
      </c>
      <c r="J121" s="279"/>
      <c r="K121" s="27"/>
      <c r="L121" s="248"/>
      <c r="M121" s="311"/>
      <c r="N121" s="311"/>
      <c r="O121" s="311"/>
      <c r="P121" s="311"/>
      <c r="Q121" s="311"/>
    </row>
    <row r="122" spans="2:17" ht="18" thickBot="1" x14ac:dyDescent="0.3">
      <c r="B122" s="280"/>
      <c r="C122" s="281"/>
      <c r="D122" s="25" t="s">
        <v>172</v>
      </c>
      <c r="E122" s="17">
        <f>E70</f>
        <v>0</v>
      </c>
      <c r="F122" s="17">
        <f>F70</f>
        <v>0</v>
      </c>
      <c r="G122" s="17">
        <f>G70</f>
        <v>0</v>
      </c>
      <c r="H122" s="17">
        <f>H70</f>
        <v>0</v>
      </c>
      <c r="I122" s="17">
        <f>I70</f>
        <v>0</v>
      </c>
      <c r="J122" s="282"/>
      <c r="K122" s="27"/>
      <c r="L122" s="248"/>
      <c r="M122" s="311"/>
      <c r="N122" s="311"/>
      <c r="O122" s="311"/>
      <c r="P122" s="311"/>
      <c r="Q122" s="311"/>
    </row>
    <row r="123" spans="2:17" x14ac:dyDescent="0.25">
      <c r="B123" s="261" t="s">
        <v>156</v>
      </c>
      <c r="C123" s="230">
        <f>C97+1</f>
        <v>5</v>
      </c>
      <c r="D123" s="231"/>
      <c r="E123" s="315"/>
      <c r="F123" s="315"/>
      <c r="G123" s="315"/>
      <c r="H123" s="315"/>
      <c r="I123" s="315"/>
      <c r="J123" s="233"/>
      <c r="K123" s="264"/>
      <c r="L123" s="248"/>
      <c r="M123" s="311"/>
      <c r="N123" s="311"/>
      <c r="O123" s="311"/>
      <c r="P123" s="311"/>
      <c r="Q123" s="311"/>
    </row>
    <row r="124" spans="2:17" x14ac:dyDescent="0.25">
      <c r="B124" s="219" t="s">
        <v>157</v>
      </c>
      <c r="C124" s="220"/>
      <c r="D124" s="221"/>
      <c r="E124" s="263"/>
      <c r="F124" s="263"/>
      <c r="G124" s="263"/>
      <c r="H124" s="263"/>
      <c r="I124" s="263"/>
      <c r="J124" s="223"/>
      <c r="K124" s="27"/>
      <c r="L124" s="248"/>
      <c r="M124" s="311"/>
      <c r="N124" s="311"/>
      <c r="O124" s="311"/>
      <c r="P124" s="311"/>
      <c r="Q124" s="311"/>
    </row>
    <row r="125" spans="2:17" x14ac:dyDescent="0.25">
      <c r="B125" s="214"/>
      <c r="C125" s="215"/>
      <c r="D125" s="6" t="s">
        <v>158</v>
      </c>
      <c r="E125" s="23" t="str">
        <f>E73</f>
        <v>Rice IR36</v>
      </c>
      <c r="F125" s="23" t="str">
        <f>F73</f>
        <v>Rice IR36</v>
      </c>
      <c r="G125" s="23" t="str">
        <f>G73</f>
        <v>Rice IR36</v>
      </c>
      <c r="H125" s="23" t="str">
        <f>H73</f>
        <v>Rice IR36</v>
      </c>
      <c r="I125" s="23" t="str">
        <f>I73</f>
        <v>Rice IR36</v>
      </c>
      <c r="J125" s="24"/>
      <c r="K125" s="27"/>
      <c r="L125" s="248"/>
      <c r="M125" s="311"/>
      <c r="N125" s="311"/>
      <c r="O125" s="311"/>
      <c r="P125" s="311"/>
      <c r="Q125" s="311"/>
    </row>
    <row r="126" spans="2:17" x14ac:dyDescent="0.25">
      <c r="B126" s="214"/>
      <c r="C126" s="215"/>
      <c r="D126" s="6" t="s">
        <v>159</v>
      </c>
      <c r="E126" s="23">
        <f t="shared" ref="E126:I127" si="28">E74+12</f>
        <v>26</v>
      </c>
      <c r="F126" s="23">
        <f t="shared" si="28"/>
        <v>26</v>
      </c>
      <c r="G126" s="23">
        <f t="shared" si="28"/>
        <v>26</v>
      </c>
      <c r="H126" s="23">
        <f t="shared" si="28"/>
        <v>26</v>
      </c>
      <c r="I126" s="23">
        <f t="shared" si="28"/>
        <v>26</v>
      </c>
      <c r="J126" s="24"/>
      <c r="K126" s="27"/>
      <c r="L126" s="248"/>
      <c r="M126" s="311"/>
      <c r="N126" s="311"/>
      <c r="O126" s="311"/>
      <c r="P126" s="311"/>
      <c r="Q126" s="311"/>
    </row>
    <row r="127" spans="2:17" x14ac:dyDescent="0.25">
      <c r="B127" s="214"/>
      <c r="C127" s="215"/>
      <c r="D127" s="6" t="s">
        <v>160</v>
      </c>
      <c r="E127" s="23">
        <f t="shared" si="28"/>
        <v>29</v>
      </c>
      <c r="F127" s="23">
        <f t="shared" si="28"/>
        <v>29</v>
      </c>
      <c r="G127" s="23">
        <f t="shared" si="28"/>
        <v>29</v>
      </c>
      <c r="H127" s="23">
        <f t="shared" si="28"/>
        <v>29</v>
      </c>
      <c r="I127" s="23">
        <f t="shared" si="28"/>
        <v>29</v>
      </c>
      <c r="J127" s="24"/>
      <c r="K127" s="27"/>
      <c r="L127" s="248"/>
      <c r="M127" s="311"/>
      <c r="N127" s="311"/>
      <c r="O127" s="311"/>
      <c r="P127" s="311"/>
      <c r="Q127" s="311"/>
    </row>
    <row r="128" spans="2:17" x14ac:dyDescent="0.25">
      <c r="B128" s="214"/>
      <c r="C128" s="215"/>
      <c r="D128" s="6" t="str">
        <f>IF($H$8=TRUE,"Yield t /ha","")</f>
        <v/>
      </c>
      <c r="E128" s="316">
        <f>'[3]Inputs3b- Soils &amp; Rotations'!E258</f>
        <v>4.18</v>
      </c>
      <c r="F128" s="316">
        <f>'[3]Inputs3b- Soils &amp; Rotations'!F258</f>
        <v>4.18</v>
      </c>
      <c r="G128" s="316">
        <f>'[3]Inputs3b- Soils &amp; Rotations'!G258</f>
        <v>4.18</v>
      </c>
      <c r="H128" s="316">
        <f>'[3]Inputs3b- Soils &amp; Rotations'!H258</f>
        <v>4.18</v>
      </c>
      <c r="I128" s="316">
        <f>'[3]Inputs3b- Soils &amp; Rotations'!I258</f>
        <v>4.18</v>
      </c>
      <c r="J128" s="24"/>
      <c r="K128" s="27"/>
      <c r="L128" s="248"/>
      <c r="M128" s="311"/>
      <c r="N128" s="311"/>
      <c r="O128" s="311"/>
      <c r="P128" s="311"/>
      <c r="Q128" s="311"/>
    </row>
    <row r="129" spans="2:17" x14ac:dyDescent="0.25">
      <c r="B129" s="219" t="s">
        <v>162</v>
      </c>
      <c r="C129" s="220"/>
      <c r="D129" s="221"/>
      <c r="E129" s="263"/>
      <c r="F129" s="263"/>
      <c r="G129" s="263"/>
      <c r="H129" s="263"/>
      <c r="I129" s="263"/>
      <c r="J129" s="223"/>
      <c r="K129" s="27"/>
      <c r="L129" s="247"/>
      <c r="M129" s="310"/>
      <c r="N129" s="310"/>
      <c r="O129" s="310"/>
      <c r="P129" s="310"/>
      <c r="Q129" s="310"/>
    </row>
    <row r="130" spans="2:17" x14ac:dyDescent="0.25">
      <c r="B130" s="214"/>
      <c r="C130" s="215"/>
      <c r="D130" s="6" t="s">
        <v>163</v>
      </c>
      <c r="E130" s="11" t="s">
        <v>164</v>
      </c>
      <c r="F130" s="11" t="s">
        <v>164</v>
      </c>
      <c r="G130" s="11" t="s">
        <v>164</v>
      </c>
      <c r="H130" s="11" t="s">
        <v>164</v>
      </c>
      <c r="I130" s="11" t="s">
        <v>164</v>
      </c>
      <c r="J130" s="224"/>
      <c r="K130" s="27"/>
      <c r="L130" s="248"/>
      <c r="M130" s="311"/>
      <c r="N130" s="311"/>
      <c r="O130" s="311"/>
      <c r="P130" s="311"/>
      <c r="Q130" s="311"/>
    </row>
    <row r="131" spans="2:17" ht="17.25" x14ac:dyDescent="0.25">
      <c r="B131" s="214"/>
      <c r="C131" s="215"/>
      <c r="D131" s="6" t="s">
        <v>165</v>
      </c>
      <c r="E131" s="11">
        <f t="shared" ref="E131:I132" si="29">E79</f>
        <v>0</v>
      </c>
      <c r="F131" s="11">
        <f t="shared" si="29"/>
        <v>78</v>
      </c>
      <c r="G131" s="11">
        <f t="shared" si="29"/>
        <v>0</v>
      </c>
      <c r="H131" s="11">
        <f t="shared" si="29"/>
        <v>21</v>
      </c>
      <c r="I131" s="11">
        <f t="shared" si="29"/>
        <v>21</v>
      </c>
      <c r="J131" s="224"/>
      <c r="K131" s="27"/>
      <c r="L131" s="248"/>
      <c r="M131" s="311"/>
      <c r="N131" s="311"/>
      <c r="O131" s="311"/>
      <c r="P131" s="311"/>
      <c r="Q131" s="311"/>
    </row>
    <row r="132" spans="2:17" s="272" customFormat="1" ht="17.25" x14ac:dyDescent="0.25">
      <c r="B132" s="267"/>
      <c r="C132" s="268"/>
      <c r="D132" s="269" t="s">
        <v>166</v>
      </c>
      <c r="E132" s="283">
        <f t="shared" si="29"/>
        <v>0</v>
      </c>
      <c r="F132" s="283">
        <f t="shared" si="29"/>
        <v>0</v>
      </c>
      <c r="G132" s="283">
        <f t="shared" si="29"/>
        <v>0</v>
      </c>
      <c r="H132" s="283">
        <f t="shared" si="29"/>
        <v>0</v>
      </c>
      <c r="I132" s="283">
        <f t="shared" si="29"/>
        <v>0</v>
      </c>
      <c r="J132" s="270"/>
      <c r="K132" s="271"/>
      <c r="L132" s="248"/>
      <c r="M132" s="311"/>
      <c r="N132" s="311"/>
      <c r="O132" s="311"/>
      <c r="P132" s="311"/>
      <c r="Q132" s="311"/>
    </row>
    <row r="133" spans="2:17" x14ac:dyDescent="0.25">
      <c r="B133" s="214"/>
      <c r="C133" s="215"/>
      <c r="D133" s="6" t="s">
        <v>167</v>
      </c>
      <c r="E133" s="14">
        <f>E81+12</f>
        <v>26</v>
      </c>
      <c r="F133" s="14">
        <f>F81+12</f>
        <v>26</v>
      </c>
      <c r="G133" s="14">
        <f>G81+12</f>
        <v>26</v>
      </c>
      <c r="H133" s="14">
        <f>H81+12</f>
        <v>26</v>
      </c>
      <c r="I133" s="14">
        <f>I81+12</f>
        <v>26</v>
      </c>
      <c r="J133" s="224"/>
      <c r="K133" s="27"/>
      <c r="L133" s="248"/>
      <c r="M133" s="311"/>
      <c r="N133" s="311"/>
      <c r="O133" s="311"/>
      <c r="P133" s="311"/>
      <c r="Q133" s="311"/>
    </row>
    <row r="134" spans="2:17" x14ac:dyDescent="0.25">
      <c r="B134" s="219" t="s">
        <v>168</v>
      </c>
      <c r="C134" s="220"/>
      <c r="D134" s="221"/>
      <c r="E134" s="263"/>
      <c r="F134" s="263"/>
      <c r="G134" s="263"/>
      <c r="H134" s="263"/>
      <c r="I134" s="263"/>
      <c r="J134" s="223"/>
      <c r="K134" s="27"/>
      <c r="L134" s="248"/>
      <c r="M134" s="311"/>
      <c r="N134" s="311"/>
      <c r="O134" s="311"/>
      <c r="P134" s="311"/>
      <c r="Q134" s="311"/>
    </row>
    <row r="135" spans="2:17" x14ac:dyDescent="0.25">
      <c r="B135" s="214"/>
      <c r="C135" s="215"/>
      <c r="D135" s="6" t="s">
        <v>14</v>
      </c>
      <c r="E135" s="216" t="str">
        <f t="shared" ref="E135:I135" si="30">E31</f>
        <v>Fresh waste</v>
      </c>
      <c r="F135" s="216" t="str">
        <f t="shared" si="30"/>
        <v>Fresh waste</v>
      </c>
      <c r="G135" s="216" t="str">
        <f t="shared" si="30"/>
        <v>Fresh waste</v>
      </c>
      <c r="H135" s="216" t="str">
        <f t="shared" si="30"/>
        <v>ZBNF</v>
      </c>
      <c r="I135" s="216" t="str">
        <f t="shared" si="30"/>
        <v>ZBNF + manure</v>
      </c>
      <c r="J135" s="218"/>
      <c r="K135" s="27"/>
      <c r="L135" s="248"/>
      <c r="M135" s="311"/>
      <c r="N135" s="311"/>
      <c r="O135" s="311"/>
      <c r="P135" s="311"/>
      <c r="Q135" s="311"/>
    </row>
    <row r="136" spans="2:17" x14ac:dyDescent="0.25">
      <c r="B136" s="214"/>
      <c r="C136" s="215"/>
      <c r="D136" s="6" t="s">
        <v>17</v>
      </c>
      <c r="E136" s="14">
        <f>E84+12</f>
        <v>28</v>
      </c>
      <c r="F136" s="14">
        <f>F84+12</f>
        <v>28</v>
      </c>
      <c r="G136" s="14">
        <f>G84+12</f>
        <v>25</v>
      </c>
      <c r="H136" s="14">
        <f>H84+12</f>
        <v>25</v>
      </c>
      <c r="I136" s="14">
        <f>I84+12</f>
        <v>25</v>
      </c>
      <c r="J136" s="218"/>
      <c r="K136" s="27"/>
      <c r="L136" s="248"/>
      <c r="M136" s="311"/>
      <c r="N136" s="311"/>
      <c r="O136" s="311"/>
      <c r="P136" s="311"/>
      <c r="Q136" s="311"/>
    </row>
    <row r="137" spans="2:17" ht="17.25" x14ac:dyDescent="0.25">
      <c r="B137" s="214"/>
      <c r="C137" s="215"/>
      <c r="D137" s="6" t="s">
        <v>169</v>
      </c>
      <c r="E137" s="266">
        <f>E85</f>
        <v>0</v>
      </c>
      <c r="F137" s="266">
        <f>F85</f>
        <v>0</v>
      </c>
      <c r="G137" s="266">
        <f>G85</f>
        <v>10</v>
      </c>
      <c r="H137" s="266">
        <f>H85</f>
        <v>3.16</v>
      </c>
      <c r="I137" s="266">
        <f>I85</f>
        <v>8.06</v>
      </c>
      <c r="J137" s="218"/>
      <c r="K137" s="27"/>
      <c r="L137" s="248"/>
      <c r="M137" s="311"/>
      <c r="N137" s="311"/>
      <c r="O137" s="311"/>
      <c r="P137" s="311"/>
      <c r="Q137" s="311"/>
    </row>
    <row r="138" spans="2:17" x14ac:dyDescent="0.25">
      <c r="B138" s="219" t="s">
        <v>170</v>
      </c>
      <c r="C138" s="220"/>
      <c r="D138" s="221"/>
      <c r="E138" s="263"/>
      <c r="F138" s="263"/>
      <c r="G138" s="263"/>
      <c r="H138" s="263"/>
      <c r="I138" s="263"/>
      <c r="J138" s="223"/>
      <c r="K138" s="27"/>
      <c r="L138" s="248"/>
      <c r="M138" s="311"/>
      <c r="N138" s="311"/>
      <c r="O138" s="311"/>
      <c r="P138" s="311"/>
      <c r="Q138" s="311"/>
    </row>
    <row r="139" spans="2:17" x14ac:dyDescent="0.25">
      <c r="B139" s="214"/>
      <c r="C139" s="215"/>
      <c r="D139" s="6" t="s">
        <v>171</v>
      </c>
      <c r="E139" s="14">
        <f>E87+12</f>
        <v>26</v>
      </c>
      <c r="F139" s="14">
        <f>F87+12</f>
        <v>26</v>
      </c>
      <c r="G139" s="14">
        <f>G87+12</f>
        <v>26</v>
      </c>
      <c r="H139" s="14">
        <f>H87+12</f>
        <v>26</v>
      </c>
      <c r="I139" s="14">
        <f>I87+12</f>
        <v>26</v>
      </c>
      <c r="J139" s="224"/>
      <c r="K139" s="27"/>
      <c r="L139" s="248"/>
      <c r="M139" s="311"/>
      <c r="N139" s="311"/>
      <c r="O139" s="311"/>
      <c r="P139" s="311"/>
      <c r="Q139" s="311"/>
    </row>
    <row r="140" spans="2:17" ht="17.25" x14ac:dyDescent="0.25">
      <c r="B140" s="273"/>
      <c r="C140" s="274"/>
      <c r="D140" s="6" t="s">
        <v>172</v>
      </c>
      <c r="E140" s="14">
        <f>E88</f>
        <v>200</v>
      </c>
      <c r="F140" s="14">
        <f>F88</f>
        <v>200</v>
      </c>
      <c r="G140" s="14">
        <f>G88</f>
        <v>200</v>
      </c>
      <c r="H140" s="14">
        <f>H88</f>
        <v>200</v>
      </c>
      <c r="I140" s="14">
        <f>I88</f>
        <v>200</v>
      </c>
      <c r="J140" s="224"/>
      <c r="K140" s="27"/>
      <c r="L140" s="255"/>
      <c r="M140" s="314"/>
      <c r="N140" s="314"/>
      <c r="O140" s="314"/>
      <c r="P140" s="314"/>
      <c r="Q140" s="314"/>
    </row>
    <row r="141" spans="2:17" x14ac:dyDescent="0.25">
      <c r="B141" s="275"/>
      <c r="C141" s="276"/>
      <c r="D141" s="277" t="s">
        <v>173</v>
      </c>
      <c r="E141" s="278">
        <f>E89+12</f>
        <v>27</v>
      </c>
      <c r="F141" s="278">
        <f>F89+12</f>
        <v>27</v>
      </c>
      <c r="G141" s="278">
        <f>G89+12</f>
        <v>27</v>
      </c>
      <c r="H141" s="278">
        <f>H89+12</f>
        <v>27</v>
      </c>
      <c r="I141" s="278">
        <f>I89+12</f>
        <v>27</v>
      </c>
      <c r="J141" s="279"/>
      <c r="K141" s="27"/>
    </row>
    <row r="142" spans="2:17" ht="17.25" x14ac:dyDescent="0.25">
      <c r="B142" s="273"/>
      <c r="C142" s="274"/>
      <c r="D142" s="6" t="s">
        <v>172</v>
      </c>
      <c r="E142" s="14">
        <f>E90</f>
        <v>200</v>
      </c>
      <c r="F142" s="14">
        <f>F90</f>
        <v>200</v>
      </c>
      <c r="G142" s="14">
        <f>G90</f>
        <v>200</v>
      </c>
      <c r="H142" s="14">
        <f>H90</f>
        <v>200</v>
      </c>
      <c r="I142" s="14">
        <f>I90</f>
        <v>200</v>
      </c>
      <c r="J142" s="224"/>
      <c r="K142" s="27"/>
    </row>
    <row r="143" spans="2:17" x14ac:dyDescent="0.25">
      <c r="B143" s="275"/>
      <c r="C143" s="276"/>
      <c r="D143" s="277" t="s">
        <v>174</v>
      </c>
      <c r="E143" s="278">
        <f>E91+12</f>
        <v>28</v>
      </c>
      <c r="F143" s="278">
        <f>F91+12</f>
        <v>28</v>
      </c>
      <c r="G143" s="278">
        <f>G91+12</f>
        <v>28</v>
      </c>
      <c r="H143" s="278">
        <f>H91+12</f>
        <v>28</v>
      </c>
      <c r="I143" s="278">
        <f>I91+12</f>
        <v>28</v>
      </c>
      <c r="J143" s="279"/>
      <c r="K143" s="27"/>
    </row>
    <row r="144" spans="2:17" ht="17.25" x14ac:dyDescent="0.25">
      <c r="B144" s="273"/>
      <c r="C144" s="274"/>
      <c r="D144" s="6" t="s">
        <v>172</v>
      </c>
      <c r="E144" s="14">
        <f>E92</f>
        <v>200</v>
      </c>
      <c r="F144" s="14">
        <f>F92</f>
        <v>200</v>
      </c>
      <c r="G144" s="14">
        <f>G92</f>
        <v>200</v>
      </c>
      <c r="H144" s="14">
        <f>H92</f>
        <v>200</v>
      </c>
      <c r="I144" s="14">
        <f>I92</f>
        <v>200</v>
      </c>
      <c r="J144" s="224"/>
      <c r="K144" s="27"/>
    </row>
    <row r="145" spans="2:11" x14ac:dyDescent="0.25">
      <c r="B145" s="275"/>
      <c r="C145" s="276"/>
      <c r="D145" s="277" t="s">
        <v>175</v>
      </c>
      <c r="E145" s="278">
        <f>E93+12</f>
        <v>29</v>
      </c>
      <c r="F145" s="278">
        <f>F93+12</f>
        <v>29</v>
      </c>
      <c r="G145" s="278">
        <f>G93+12</f>
        <v>29</v>
      </c>
      <c r="H145" s="278">
        <f>H93+12</f>
        <v>29</v>
      </c>
      <c r="I145" s="278">
        <f>I93+12</f>
        <v>29</v>
      </c>
      <c r="J145" s="279"/>
      <c r="K145" s="27"/>
    </row>
    <row r="146" spans="2:11" ht="17.25" x14ac:dyDescent="0.25">
      <c r="B146" s="273"/>
      <c r="C146" s="274"/>
      <c r="D146" s="6" t="s">
        <v>172</v>
      </c>
      <c r="E146" s="14">
        <f>E94</f>
        <v>200</v>
      </c>
      <c r="F146" s="14">
        <f>F94</f>
        <v>200</v>
      </c>
      <c r="G146" s="14">
        <f>G94</f>
        <v>200</v>
      </c>
      <c r="H146" s="14">
        <f>H94</f>
        <v>200</v>
      </c>
      <c r="I146" s="14">
        <f>I94</f>
        <v>200</v>
      </c>
      <c r="J146" s="224"/>
      <c r="K146" s="27"/>
    </row>
    <row r="147" spans="2:11" x14ac:dyDescent="0.25">
      <c r="B147" s="275"/>
      <c r="C147" s="276"/>
      <c r="D147" s="277" t="s">
        <v>176</v>
      </c>
      <c r="E147" s="278">
        <f>E95+12</f>
        <v>24</v>
      </c>
      <c r="F147" s="278">
        <f>F95+12</f>
        <v>24</v>
      </c>
      <c r="G147" s="278">
        <f>G95+12</f>
        <v>24</v>
      </c>
      <c r="H147" s="278">
        <f>H95+12</f>
        <v>24</v>
      </c>
      <c r="I147" s="278">
        <f>I95+12</f>
        <v>24</v>
      </c>
      <c r="J147" s="279"/>
      <c r="K147" s="27"/>
    </row>
    <row r="148" spans="2:11" ht="18" thickBot="1" x14ac:dyDescent="0.3">
      <c r="B148" s="280"/>
      <c r="C148" s="281"/>
      <c r="D148" s="25" t="s">
        <v>172</v>
      </c>
      <c r="E148" s="17">
        <f>E96</f>
        <v>0</v>
      </c>
      <c r="F148" s="17">
        <f>F96</f>
        <v>0</v>
      </c>
      <c r="G148" s="17">
        <f>G96</f>
        <v>0</v>
      </c>
      <c r="H148" s="17">
        <f>H96</f>
        <v>0</v>
      </c>
      <c r="I148" s="17">
        <f>I96</f>
        <v>0</v>
      </c>
      <c r="J148" s="282"/>
      <c r="K148" s="27"/>
    </row>
    <row r="149" spans="2:11" x14ac:dyDescent="0.25">
      <c r="B149" s="261" t="s">
        <v>156</v>
      </c>
      <c r="C149" s="230">
        <f>C123+1</f>
        <v>6</v>
      </c>
      <c r="D149" s="231"/>
      <c r="E149" s="315"/>
      <c r="F149" s="315"/>
      <c r="G149" s="315"/>
      <c r="H149" s="315"/>
      <c r="I149" s="315"/>
      <c r="J149" s="233"/>
      <c r="K149" s="27"/>
    </row>
    <row r="150" spans="2:11" x14ac:dyDescent="0.25">
      <c r="B150" s="219" t="s">
        <v>157</v>
      </c>
      <c r="C150" s="220"/>
      <c r="D150" s="221"/>
      <c r="E150" s="263"/>
      <c r="F150" s="263"/>
      <c r="G150" s="263"/>
      <c r="H150" s="263"/>
      <c r="I150" s="263"/>
      <c r="J150" s="223"/>
      <c r="K150" s="27"/>
    </row>
    <row r="151" spans="2:11" x14ac:dyDescent="0.25">
      <c r="B151" s="214"/>
      <c r="C151" s="215"/>
      <c r="D151" s="6" t="s">
        <v>158</v>
      </c>
      <c r="E151" s="23" t="str">
        <f>E99</f>
        <v>Rice Kranti</v>
      </c>
      <c r="F151" s="23" t="str">
        <f>F99</f>
        <v>Rice Kranti</v>
      </c>
      <c r="G151" s="23" t="str">
        <f>G99</f>
        <v>Rice Kranti</v>
      </c>
      <c r="H151" s="23" t="str">
        <f>H99</f>
        <v>Rice Kranti</v>
      </c>
      <c r="I151" s="23" t="str">
        <f>I99</f>
        <v>Rice Kranti</v>
      </c>
      <c r="J151" s="24"/>
      <c r="K151" s="27"/>
    </row>
    <row r="152" spans="2:11" x14ac:dyDescent="0.25">
      <c r="B152" s="214"/>
      <c r="C152" s="215"/>
      <c r="D152" s="6" t="s">
        <v>159</v>
      </c>
      <c r="E152" s="23">
        <f t="shared" ref="E152:I153" si="31">E100+12</f>
        <v>31</v>
      </c>
      <c r="F152" s="23">
        <f t="shared" si="31"/>
        <v>31</v>
      </c>
      <c r="G152" s="23">
        <f t="shared" si="31"/>
        <v>31</v>
      </c>
      <c r="H152" s="23">
        <f t="shared" si="31"/>
        <v>31</v>
      </c>
      <c r="I152" s="23">
        <f t="shared" si="31"/>
        <v>31</v>
      </c>
      <c r="J152" s="24"/>
      <c r="K152" s="27"/>
    </row>
    <row r="153" spans="2:11" x14ac:dyDescent="0.25">
      <c r="B153" s="214"/>
      <c r="C153" s="215"/>
      <c r="D153" s="6" t="s">
        <v>160</v>
      </c>
      <c r="E153" s="23">
        <f t="shared" si="31"/>
        <v>34</v>
      </c>
      <c r="F153" s="23">
        <f t="shared" si="31"/>
        <v>34</v>
      </c>
      <c r="G153" s="23">
        <f t="shared" si="31"/>
        <v>34</v>
      </c>
      <c r="H153" s="23">
        <f t="shared" si="31"/>
        <v>34</v>
      </c>
      <c r="I153" s="23">
        <f t="shared" si="31"/>
        <v>34</v>
      </c>
      <c r="J153" s="24"/>
      <c r="K153" s="27"/>
    </row>
    <row r="154" spans="2:11" x14ac:dyDescent="0.25">
      <c r="B154" s="214"/>
      <c r="C154" s="215"/>
      <c r="D154" s="6" t="str">
        <f>IF($H$8=TRUE,"Yield t /ha","")</f>
        <v/>
      </c>
      <c r="E154" s="316">
        <f>'[3]Inputs3b- Soils &amp; Rotations'!E284</f>
        <v>5.38</v>
      </c>
      <c r="F154" s="316">
        <f>'[3]Inputs3b- Soils &amp; Rotations'!F284</f>
        <v>5.38</v>
      </c>
      <c r="G154" s="316">
        <f>'[3]Inputs3b- Soils &amp; Rotations'!G284</f>
        <v>5.38</v>
      </c>
      <c r="H154" s="316">
        <f>'[3]Inputs3b- Soils &amp; Rotations'!H284</f>
        <v>5.38</v>
      </c>
      <c r="I154" s="316">
        <f>'[3]Inputs3b- Soils &amp; Rotations'!I284</f>
        <v>5.38</v>
      </c>
      <c r="J154" s="24"/>
      <c r="K154" s="27"/>
    </row>
    <row r="155" spans="2:11" x14ac:dyDescent="0.25">
      <c r="B155" s="219" t="s">
        <v>162</v>
      </c>
      <c r="C155" s="220"/>
      <c r="D155" s="221"/>
      <c r="E155" s="263"/>
      <c r="F155" s="263"/>
      <c r="G155" s="263"/>
      <c r="H155" s="263"/>
      <c r="I155" s="263"/>
      <c r="J155" s="223"/>
      <c r="K155" s="27"/>
    </row>
    <row r="156" spans="2:11" x14ac:dyDescent="0.25">
      <c r="B156" s="214"/>
      <c r="C156" s="215"/>
      <c r="D156" s="6" t="s">
        <v>163</v>
      </c>
      <c r="E156" s="11" t="s">
        <v>164</v>
      </c>
      <c r="F156" s="11" t="s">
        <v>164</v>
      </c>
      <c r="G156" s="11" t="s">
        <v>164</v>
      </c>
      <c r="H156" s="11" t="s">
        <v>164</v>
      </c>
      <c r="I156" s="11" t="s">
        <v>164</v>
      </c>
      <c r="J156" s="224"/>
      <c r="K156" s="27"/>
    </row>
    <row r="157" spans="2:11" ht="17.25" x14ac:dyDescent="0.25">
      <c r="B157" s="214"/>
      <c r="C157" s="215"/>
      <c r="D157" s="6" t="s">
        <v>165</v>
      </c>
      <c r="E157" s="11">
        <f t="shared" ref="E157:I158" si="32">E105</f>
        <v>0</v>
      </c>
      <c r="F157" s="11">
        <f t="shared" si="32"/>
        <v>155</v>
      </c>
      <c r="G157" s="11">
        <f t="shared" si="32"/>
        <v>0</v>
      </c>
      <c r="H157" s="11">
        <f t="shared" si="32"/>
        <v>0</v>
      </c>
      <c r="I157" s="11">
        <f t="shared" si="32"/>
        <v>0</v>
      </c>
      <c r="J157" s="224"/>
      <c r="K157" s="27"/>
    </row>
    <row r="158" spans="2:11" s="272" customFormat="1" ht="17.25" x14ac:dyDescent="0.25">
      <c r="B158" s="267"/>
      <c r="C158" s="268"/>
      <c r="D158" s="269" t="s">
        <v>166</v>
      </c>
      <c r="E158" s="283">
        <f t="shared" si="32"/>
        <v>0</v>
      </c>
      <c r="F158" s="283">
        <f t="shared" si="32"/>
        <v>0</v>
      </c>
      <c r="G158" s="283">
        <f t="shared" si="32"/>
        <v>0</v>
      </c>
      <c r="H158" s="283">
        <f t="shared" si="32"/>
        <v>0</v>
      </c>
      <c r="I158" s="283">
        <f t="shared" si="32"/>
        <v>0</v>
      </c>
      <c r="J158" s="270"/>
      <c r="K158" s="271"/>
    </row>
    <row r="159" spans="2:11" x14ac:dyDescent="0.25">
      <c r="B159" s="214"/>
      <c r="C159" s="215"/>
      <c r="D159" s="6" t="s">
        <v>167</v>
      </c>
      <c r="E159" s="14">
        <f>E107+12</f>
        <v>31</v>
      </c>
      <c r="F159" s="14">
        <f>F107+12</f>
        <v>31</v>
      </c>
      <c r="G159" s="14">
        <f>G107+12</f>
        <v>31</v>
      </c>
      <c r="H159" s="14">
        <f>H107+12</f>
        <v>31</v>
      </c>
      <c r="I159" s="14">
        <f>I107+12</f>
        <v>31</v>
      </c>
      <c r="J159" s="224"/>
      <c r="K159" s="27"/>
    </row>
    <row r="160" spans="2:11" x14ac:dyDescent="0.25">
      <c r="B160" s="219" t="s">
        <v>168</v>
      </c>
      <c r="C160" s="220"/>
      <c r="D160" s="221"/>
      <c r="E160" s="263"/>
      <c r="F160" s="263"/>
      <c r="G160" s="263"/>
      <c r="H160" s="263"/>
      <c r="I160" s="263"/>
      <c r="J160" s="223"/>
      <c r="K160" s="27"/>
    </row>
    <row r="161" spans="2:11" x14ac:dyDescent="0.25">
      <c r="B161" s="214"/>
      <c r="C161" s="215"/>
      <c r="D161" s="6" t="s">
        <v>14</v>
      </c>
      <c r="E161" s="216" t="str">
        <f t="shared" ref="E161:I161" si="33">E57</f>
        <v>Fresh waste</v>
      </c>
      <c r="F161" s="216" t="str">
        <f t="shared" si="33"/>
        <v>Fresh waste</v>
      </c>
      <c r="G161" s="216" t="str">
        <f t="shared" si="33"/>
        <v>Fresh waste</v>
      </c>
      <c r="H161" s="216" t="str">
        <f t="shared" si="33"/>
        <v>ZBNF</v>
      </c>
      <c r="I161" s="216" t="str">
        <f t="shared" si="33"/>
        <v>ZBNF + manure</v>
      </c>
      <c r="J161" s="218"/>
      <c r="K161" s="27"/>
    </row>
    <row r="162" spans="2:11" x14ac:dyDescent="0.25">
      <c r="B162" s="214"/>
      <c r="C162" s="215"/>
      <c r="D162" s="6" t="s">
        <v>17</v>
      </c>
      <c r="E162" s="14">
        <f>E110+12</f>
        <v>30</v>
      </c>
      <c r="F162" s="14">
        <f>F110+12</f>
        <v>30</v>
      </c>
      <c r="G162" s="14">
        <f>G110+12</f>
        <v>30</v>
      </c>
      <c r="H162" s="14">
        <f>H110+12</f>
        <v>30</v>
      </c>
      <c r="I162" s="14">
        <f>I110+12</f>
        <v>30</v>
      </c>
      <c r="J162" s="218"/>
      <c r="K162" s="27"/>
    </row>
    <row r="163" spans="2:11" ht="17.25" x14ac:dyDescent="0.25">
      <c r="B163" s="214"/>
      <c r="C163" s="215"/>
      <c r="D163" s="6" t="s">
        <v>169</v>
      </c>
      <c r="E163" s="266">
        <f>E111</f>
        <v>0</v>
      </c>
      <c r="F163" s="266">
        <f>F111</f>
        <v>0</v>
      </c>
      <c r="G163" s="266">
        <f>G111</f>
        <v>10</v>
      </c>
      <c r="H163" s="266">
        <f>H111</f>
        <v>3.16</v>
      </c>
      <c r="I163" s="266">
        <f>I111</f>
        <v>8.06</v>
      </c>
      <c r="J163" s="218"/>
      <c r="K163" s="27"/>
    </row>
    <row r="164" spans="2:11" x14ac:dyDescent="0.25">
      <c r="B164" s="219" t="s">
        <v>170</v>
      </c>
      <c r="C164" s="220"/>
      <c r="D164" s="221"/>
      <c r="E164" s="263"/>
      <c r="F164" s="263"/>
      <c r="G164" s="263"/>
      <c r="H164" s="263"/>
      <c r="I164" s="263"/>
      <c r="J164" s="223"/>
      <c r="K164" s="264"/>
    </row>
    <row r="165" spans="2:11" x14ac:dyDescent="0.25">
      <c r="B165" s="214"/>
      <c r="C165" s="215"/>
      <c r="D165" s="6" t="s">
        <v>171</v>
      </c>
      <c r="E165" s="14">
        <f>E113+12</f>
        <v>31</v>
      </c>
      <c r="F165" s="14">
        <f>F113+12</f>
        <v>31</v>
      </c>
      <c r="G165" s="14">
        <f>G113+12</f>
        <v>31</v>
      </c>
      <c r="H165" s="14">
        <f>H113+12</f>
        <v>31</v>
      </c>
      <c r="I165" s="14">
        <f>I113+12</f>
        <v>31</v>
      </c>
      <c r="J165" s="224"/>
      <c r="K165" s="27"/>
    </row>
    <row r="166" spans="2:11" ht="17.25" x14ac:dyDescent="0.25">
      <c r="B166" s="273"/>
      <c r="C166" s="274"/>
      <c r="D166" s="6" t="s">
        <v>172</v>
      </c>
      <c r="E166" s="14">
        <f>E114</f>
        <v>0</v>
      </c>
      <c r="F166" s="14">
        <f>F114</f>
        <v>0</v>
      </c>
      <c r="G166" s="14">
        <f>G114</f>
        <v>0</v>
      </c>
      <c r="H166" s="14">
        <f>H114</f>
        <v>0</v>
      </c>
      <c r="I166" s="14">
        <f>I114</f>
        <v>0</v>
      </c>
      <c r="J166" s="224"/>
      <c r="K166" s="27"/>
    </row>
    <row r="167" spans="2:11" x14ac:dyDescent="0.25">
      <c r="B167" s="275"/>
      <c r="C167" s="276"/>
      <c r="D167" s="277" t="s">
        <v>173</v>
      </c>
      <c r="E167" s="278">
        <f>E115+12</f>
        <v>32</v>
      </c>
      <c r="F167" s="278">
        <f>F115+12</f>
        <v>32</v>
      </c>
      <c r="G167" s="278">
        <f>G115+12</f>
        <v>32</v>
      </c>
      <c r="H167" s="278">
        <f>H115+12</f>
        <v>32</v>
      </c>
      <c r="I167" s="278">
        <f>I115+12</f>
        <v>32</v>
      </c>
      <c r="J167" s="279"/>
      <c r="K167" s="27"/>
    </row>
    <row r="168" spans="2:11" ht="17.25" x14ac:dyDescent="0.25">
      <c r="B168" s="273"/>
      <c r="C168" s="274"/>
      <c r="D168" s="6" t="s">
        <v>172</v>
      </c>
      <c r="E168" s="14">
        <f>E116</f>
        <v>0</v>
      </c>
      <c r="F168" s="14">
        <f>F116</f>
        <v>0</v>
      </c>
      <c r="G168" s="14">
        <f>G116</f>
        <v>0</v>
      </c>
      <c r="H168" s="14">
        <f>H116</f>
        <v>0</v>
      </c>
      <c r="I168" s="14">
        <f>I116</f>
        <v>0</v>
      </c>
      <c r="J168" s="224"/>
      <c r="K168" s="27"/>
    </row>
    <row r="169" spans="2:11" x14ac:dyDescent="0.25">
      <c r="B169" s="275"/>
      <c r="C169" s="276"/>
      <c r="D169" s="277" t="s">
        <v>174</v>
      </c>
      <c r="E169" s="278">
        <f>E117+12</f>
        <v>33</v>
      </c>
      <c r="F169" s="278">
        <f>F117+12</f>
        <v>33</v>
      </c>
      <c r="G169" s="278">
        <f>G117+12</f>
        <v>33</v>
      </c>
      <c r="H169" s="278">
        <f>H117+12</f>
        <v>33</v>
      </c>
      <c r="I169" s="278">
        <f>I117+12</f>
        <v>33</v>
      </c>
      <c r="J169" s="279"/>
      <c r="K169" s="27"/>
    </row>
    <row r="170" spans="2:11" ht="17.25" x14ac:dyDescent="0.25">
      <c r="B170" s="273"/>
      <c r="C170" s="274"/>
      <c r="D170" s="6" t="s">
        <v>172</v>
      </c>
      <c r="E170" s="14">
        <f>E118</f>
        <v>0</v>
      </c>
      <c r="F170" s="14">
        <f>F118</f>
        <v>0</v>
      </c>
      <c r="G170" s="14">
        <f>G118</f>
        <v>0</v>
      </c>
      <c r="H170" s="14">
        <f>H118</f>
        <v>0</v>
      </c>
      <c r="I170" s="14">
        <f>I118</f>
        <v>0</v>
      </c>
      <c r="J170" s="224"/>
      <c r="K170" s="27"/>
    </row>
    <row r="171" spans="2:11" x14ac:dyDescent="0.25">
      <c r="B171" s="275"/>
      <c r="C171" s="276"/>
      <c r="D171" s="277" t="s">
        <v>175</v>
      </c>
      <c r="E171" s="278">
        <f>E119+12</f>
        <v>34</v>
      </c>
      <c r="F171" s="278">
        <f>F119+12</f>
        <v>34</v>
      </c>
      <c r="G171" s="278">
        <f>G119+12</f>
        <v>34</v>
      </c>
      <c r="H171" s="278">
        <f>H119+12</f>
        <v>34</v>
      </c>
      <c r="I171" s="278">
        <f>I119+12</f>
        <v>34</v>
      </c>
      <c r="J171" s="279"/>
      <c r="K171" s="27"/>
    </row>
    <row r="172" spans="2:11" ht="17.25" x14ac:dyDescent="0.25">
      <c r="B172" s="273"/>
      <c r="C172" s="274"/>
      <c r="D172" s="6" t="s">
        <v>172</v>
      </c>
      <c r="E172" s="14">
        <f>E120</f>
        <v>0</v>
      </c>
      <c r="F172" s="14">
        <f>F120</f>
        <v>0</v>
      </c>
      <c r="G172" s="14">
        <f>G120</f>
        <v>0</v>
      </c>
      <c r="H172" s="14">
        <f>H120</f>
        <v>0</v>
      </c>
      <c r="I172" s="14">
        <f>I120</f>
        <v>0</v>
      </c>
      <c r="J172" s="224"/>
      <c r="K172" s="27"/>
    </row>
    <row r="173" spans="2:11" x14ac:dyDescent="0.25">
      <c r="B173" s="275"/>
      <c r="C173" s="276"/>
      <c r="D173" s="277" t="s">
        <v>176</v>
      </c>
      <c r="E173" s="278">
        <f>E121+12</f>
        <v>35</v>
      </c>
      <c r="F173" s="278">
        <f>F121+12</f>
        <v>35</v>
      </c>
      <c r="G173" s="278">
        <f>G121+12</f>
        <v>35</v>
      </c>
      <c r="H173" s="278">
        <f>H121+12</f>
        <v>35</v>
      </c>
      <c r="I173" s="278">
        <f>I121+12</f>
        <v>35</v>
      </c>
      <c r="J173" s="279"/>
      <c r="K173" s="27"/>
    </row>
    <row r="174" spans="2:11" ht="18" thickBot="1" x14ac:dyDescent="0.3">
      <c r="B174" s="280"/>
      <c r="C174" s="281"/>
      <c r="D174" s="25" t="s">
        <v>172</v>
      </c>
      <c r="E174" s="17">
        <f>E122</f>
        <v>0</v>
      </c>
      <c r="F174" s="17">
        <f>F122</f>
        <v>0</v>
      </c>
      <c r="G174" s="17">
        <f>G122</f>
        <v>0</v>
      </c>
      <c r="H174" s="17">
        <f>H122</f>
        <v>0</v>
      </c>
      <c r="I174" s="17">
        <f>I122</f>
        <v>0</v>
      </c>
      <c r="J174" s="282"/>
      <c r="K174" s="27"/>
    </row>
    <row r="175" spans="2:11" x14ac:dyDescent="0.25">
      <c r="B175" s="261" t="s">
        <v>156</v>
      </c>
      <c r="C175" s="230">
        <f>C149+1</f>
        <v>7</v>
      </c>
      <c r="D175" s="231"/>
      <c r="E175" s="315"/>
      <c r="F175" s="315"/>
      <c r="G175" s="315"/>
      <c r="H175" s="315"/>
      <c r="I175" s="315"/>
      <c r="J175" s="233"/>
      <c r="K175" s="27"/>
    </row>
    <row r="176" spans="2:11" x14ac:dyDescent="0.25">
      <c r="B176" s="219" t="s">
        <v>157</v>
      </c>
      <c r="C176" s="220"/>
      <c r="D176" s="221"/>
      <c r="E176" s="263"/>
      <c r="F176" s="263"/>
      <c r="G176" s="263"/>
      <c r="H176" s="263"/>
      <c r="I176" s="263"/>
      <c r="J176" s="223"/>
      <c r="K176" s="27"/>
    </row>
    <row r="177" spans="2:11" x14ac:dyDescent="0.25">
      <c r="B177" s="214"/>
      <c r="C177" s="215"/>
      <c r="D177" s="6" t="s">
        <v>158</v>
      </c>
      <c r="E177" s="23" t="str">
        <f>E125</f>
        <v>Rice IR36</v>
      </c>
      <c r="F177" s="23" t="str">
        <f>F125</f>
        <v>Rice IR36</v>
      </c>
      <c r="G177" s="23" t="str">
        <f>G125</f>
        <v>Rice IR36</v>
      </c>
      <c r="H177" s="23" t="str">
        <f>H125</f>
        <v>Rice IR36</v>
      </c>
      <c r="I177" s="23" t="str">
        <f>I125</f>
        <v>Rice IR36</v>
      </c>
      <c r="J177" s="24"/>
      <c r="K177" s="27"/>
    </row>
    <row r="178" spans="2:11" x14ac:dyDescent="0.25">
      <c r="B178" s="214"/>
      <c r="C178" s="215"/>
      <c r="D178" s="6" t="s">
        <v>159</v>
      </c>
      <c r="E178" s="23">
        <f t="shared" ref="E178:I179" si="34">E126+12</f>
        <v>38</v>
      </c>
      <c r="F178" s="23">
        <f t="shared" si="34"/>
        <v>38</v>
      </c>
      <c r="G178" s="23">
        <f t="shared" si="34"/>
        <v>38</v>
      </c>
      <c r="H178" s="23">
        <f t="shared" si="34"/>
        <v>38</v>
      </c>
      <c r="I178" s="23">
        <f t="shared" si="34"/>
        <v>38</v>
      </c>
      <c r="J178" s="24"/>
      <c r="K178" s="27"/>
    </row>
    <row r="179" spans="2:11" x14ac:dyDescent="0.25">
      <c r="B179" s="214"/>
      <c r="C179" s="215"/>
      <c r="D179" s="6" t="s">
        <v>160</v>
      </c>
      <c r="E179" s="23">
        <f t="shared" si="34"/>
        <v>41</v>
      </c>
      <c r="F179" s="23">
        <f t="shared" si="34"/>
        <v>41</v>
      </c>
      <c r="G179" s="23">
        <f t="shared" si="34"/>
        <v>41</v>
      </c>
      <c r="H179" s="23">
        <f t="shared" si="34"/>
        <v>41</v>
      </c>
      <c r="I179" s="23">
        <f t="shared" si="34"/>
        <v>41</v>
      </c>
      <c r="J179" s="24"/>
      <c r="K179" s="27"/>
    </row>
    <row r="180" spans="2:11" x14ac:dyDescent="0.25">
      <c r="B180" s="214"/>
      <c r="C180" s="215"/>
      <c r="D180" s="6" t="str">
        <f>IF($H$8=TRUE,"Yield t /ha","")</f>
        <v/>
      </c>
      <c r="E180" s="316">
        <f>'[3]Inputs3b- Soils &amp; Rotations'!E310</f>
        <v>4.18</v>
      </c>
      <c r="F180" s="316">
        <f>'[3]Inputs3b- Soils &amp; Rotations'!F310</f>
        <v>4.18</v>
      </c>
      <c r="G180" s="316">
        <f>'[3]Inputs3b- Soils &amp; Rotations'!G310</f>
        <v>4.18</v>
      </c>
      <c r="H180" s="316">
        <f>'[3]Inputs3b- Soils &amp; Rotations'!H310</f>
        <v>4.18</v>
      </c>
      <c r="I180" s="316">
        <f>'[3]Inputs3b- Soils &amp; Rotations'!I310</f>
        <v>4.18</v>
      </c>
      <c r="J180" s="24"/>
      <c r="K180" s="27"/>
    </row>
    <row r="181" spans="2:11" x14ac:dyDescent="0.25">
      <c r="B181" s="219" t="s">
        <v>162</v>
      </c>
      <c r="C181" s="220"/>
      <c r="D181" s="221"/>
      <c r="E181" s="263"/>
      <c r="F181" s="263"/>
      <c r="G181" s="263"/>
      <c r="H181" s="263"/>
      <c r="I181" s="263"/>
      <c r="J181" s="223"/>
      <c r="K181" s="27"/>
    </row>
    <row r="182" spans="2:11" x14ac:dyDescent="0.25">
      <c r="B182" s="214"/>
      <c r="C182" s="215"/>
      <c r="D182" s="6" t="s">
        <v>163</v>
      </c>
      <c r="E182" s="11" t="s">
        <v>164</v>
      </c>
      <c r="F182" s="11" t="s">
        <v>164</v>
      </c>
      <c r="G182" s="11" t="s">
        <v>164</v>
      </c>
      <c r="H182" s="11" t="s">
        <v>164</v>
      </c>
      <c r="I182" s="11" t="s">
        <v>164</v>
      </c>
      <c r="J182" s="224"/>
      <c r="K182" s="27"/>
    </row>
    <row r="183" spans="2:11" ht="17.25" x14ac:dyDescent="0.25">
      <c r="B183" s="214"/>
      <c r="C183" s="215"/>
      <c r="D183" s="6" t="s">
        <v>165</v>
      </c>
      <c r="E183" s="11">
        <f t="shared" ref="E183:I184" si="35">E131</f>
        <v>0</v>
      </c>
      <c r="F183" s="11">
        <f t="shared" si="35"/>
        <v>78</v>
      </c>
      <c r="G183" s="11">
        <f t="shared" si="35"/>
        <v>0</v>
      </c>
      <c r="H183" s="11">
        <f t="shared" si="35"/>
        <v>21</v>
      </c>
      <c r="I183" s="11">
        <f t="shared" si="35"/>
        <v>21</v>
      </c>
      <c r="J183" s="224"/>
      <c r="K183" s="27"/>
    </row>
    <row r="184" spans="2:11" s="272" customFormat="1" ht="17.25" x14ac:dyDescent="0.25">
      <c r="B184" s="267"/>
      <c r="C184" s="268"/>
      <c r="D184" s="269" t="s">
        <v>166</v>
      </c>
      <c r="E184" s="283">
        <f t="shared" si="35"/>
        <v>0</v>
      </c>
      <c r="F184" s="283">
        <f t="shared" si="35"/>
        <v>0</v>
      </c>
      <c r="G184" s="283">
        <f t="shared" si="35"/>
        <v>0</v>
      </c>
      <c r="H184" s="283">
        <f t="shared" si="35"/>
        <v>0</v>
      </c>
      <c r="I184" s="283">
        <f t="shared" si="35"/>
        <v>0</v>
      </c>
      <c r="J184" s="270"/>
      <c r="K184" s="271"/>
    </row>
    <row r="185" spans="2:11" x14ac:dyDescent="0.25">
      <c r="B185" s="214"/>
      <c r="C185" s="215"/>
      <c r="D185" s="6" t="s">
        <v>167</v>
      </c>
      <c r="E185" s="14">
        <f>E133+12</f>
        <v>38</v>
      </c>
      <c r="F185" s="14">
        <f>F133+12</f>
        <v>38</v>
      </c>
      <c r="G185" s="14">
        <f>G133+12</f>
        <v>38</v>
      </c>
      <c r="H185" s="14">
        <f>H133+12</f>
        <v>38</v>
      </c>
      <c r="I185" s="14">
        <f>I133+12</f>
        <v>38</v>
      </c>
      <c r="J185" s="224"/>
      <c r="K185" s="27"/>
    </row>
    <row r="186" spans="2:11" x14ac:dyDescent="0.25">
      <c r="B186" s="219" t="s">
        <v>168</v>
      </c>
      <c r="C186" s="220"/>
      <c r="D186" s="221"/>
      <c r="E186" s="263"/>
      <c r="F186" s="263"/>
      <c r="G186" s="263"/>
      <c r="H186" s="263"/>
      <c r="I186" s="263"/>
      <c r="J186" s="223"/>
      <c r="K186" s="27"/>
    </row>
    <row r="187" spans="2:11" x14ac:dyDescent="0.25">
      <c r="B187" s="214"/>
      <c r="C187" s="215"/>
      <c r="D187" s="6" t="s">
        <v>14</v>
      </c>
      <c r="E187" s="216" t="str">
        <f t="shared" ref="E187:I187" si="36">E31</f>
        <v>Fresh waste</v>
      </c>
      <c r="F187" s="216" t="str">
        <f t="shared" si="36"/>
        <v>Fresh waste</v>
      </c>
      <c r="G187" s="216" t="str">
        <f t="shared" si="36"/>
        <v>Fresh waste</v>
      </c>
      <c r="H187" s="216" t="str">
        <f t="shared" si="36"/>
        <v>ZBNF</v>
      </c>
      <c r="I187" s="216" t="str">
        <f t="shared" si="36"/>
        <v>ZBNF + manure</v>
      </c>
      <c r="J187" s="218"/>
      <c r="K187" s="27"/>
    </row>
    <row r="188" spans="2:11" x14ac:dyDescent="0.25">
      <c r="B188" s="214"/>
      <c r="C188" s="215"/>
      <c r="D188" s="6" t="s">
        <v>17</v>
      </c>
      <c r="E188" s="14">
        <f>E136+12</f>
        <v>40</v>
      </c>
      <c r="F188" s="14">
        <f>F136+12</f>
        <v>40</v>
      </c>
      <c r="G188" s="14">
        <f>G136+12</f>
        <v>37</v>
      </c>
      <c r="H188" s="14">
        <f>H136+12</f>
        <v>37</v>
      </c>
      <c r="I188" s="14">
        <f>I136+12</f>
        <v>37</v>
      </c>
      <c r="J188" s="218"/>
      <c r="K188" s="27"/>
    </row>
    <row r="189" spans="2:11" ht="17.25" x14ac:dyDescent="0.25">
      <c r="B189" s="214"/>
      <c r="C189" s="215"/>
      <c r="D189" s="6" t="s">
        <v>169</v>
      </c>
      <c r="E189" s="266">
        <f>E137</f>
        <v>0</v>
      </c>
      <c r="F189" s="266">
        <f>F137</f>
        <v>0</v>
      </c>
      <c r="G189" s="266">
        <f>G137</f>
        <v>10</v>
      </c>
      <c r="H189" s="266">
        <f>H137</f>
        <v>3.16</v>
      </c>
      <c r="I189" s="266">
        <f>I137</f>
        <v>8.06</v>
      </c>
      <c r="J189" s="218"/>
      <c r="K189" s="264"/>
    </row>
    <row r="190" spans="2:11" x14ac:dyDescent="0.25">
      <c r="B190" s="219" t="s">
        <v>170</v>
      </c>
      <c r="C190" s="220"/>
      <c r="D190" s="221"/>
      <c r="E190" s="263"/>
      <c r="F190" s="263"/>
      <c r="G190" s="263"/>
      <c r="H190" s="263"/>
      <c r="I190" s="263"/>
      <c r="J190" s="223"/>
      <c r="K190" s="264"/>
    </row>
    <row r="191" spans="2:11" x14ac:dyDescent="0.25">
      <c r="B191" s="214"/>
      <c r="C191" s="215"/>
      <c r="D191" s="6" t="s">
        <v>171</v>
      </c>
      <c r="E191" s="14">
        <f>E139+12</f>
        <v>38</v>
      </c>
      <c r="F191" s="14">
        <f>F139+12</f>
        <v>38</v>
      </c>
      <c r="G191" s="14">
        <f>G139+12</f>
        <v>38</v>
      </c>
      <c r="H191" s="14">
        <f>H139+12</f>
        <v>38</v>
      </c>
      <c r="I191" s="14">
        <f>I139+12</f>
        <v>38</v>
      </c>
      <c r="J191" s="224"/>
      <c r="K191" s="27"/>
    </row>
    <row r="192" spans="2:11" ht="17.25" x14ac:dyDescent="0.25">
      <c r="B192" s="273"/>
      <c r="C192" s="274"/>
      <c r="D192" s="6" t="s">
        <v>172</v>
      </c>
      <c r="E192" s="14">
        <f>E140</f>
        <v>200</v>
      </c>
      <c r="F192" s="14">
        <f>F140</f>
        <v>200</v>
      </c>
      <c r="G192" s="14">
        <f>G140</f>
        <v>200</v>
      </c>
      <c r="H192" s="14">
        <f>H140</f>
        <v>200</v>
      </c>
      <c r="I192" s="14">
        <f>I140</f>
        <v>200</v>
      </c>
      <c r="J192" s="224"/>
      <c r="K192" s="27"/>
    </row>
    <row r="193" spans="2:11" x14ac:dyDescent="0.25">
      <c r="B193" s="275"/>
      <c r="C193" s="276"/>
      <c r="D193" s="277" t="s">
        <v>173</v>
      </c>
      <c r="E193" s="278">
        <f>E141+12</f>
        <v>39</v>
      </c>
      <c r="F193" s="278">
        <f>F141+12</f>
        <v>39</v>
      </c>
      <c r="G193" s="278">
        <f>G141+12</f>
        <v>39</v>
      </c>
      <c r="H193" s="278">
        <f>H141+12</f>
        <v>39</v>
      </c>
      <c r="I193" s="278">
        <f>I141+12</f>
        <v>39</v>
      </c>
      <c r="J193" s="279"/>
      <c r="K193" s="27"/>
    </row>
    <row r="194" spans="2:11" ht="17.25" x14ac:dyDescent="0.25">
      <c r="B194" s="273"/>
      <c r="C194" s="274"/>
      <c r="D194" s="6" t="s">
        <v>172</v>
      </c>
      <c r="E194" s="14">
        <f>E142</f>
        <v>200</v>
      </c>
      <c r="F194" s="14">
        <f>F142</f>
        <v>200</v>
      </c>
      <c r="G194" s="14">
        <f>G142</f>
        <v>200</v>
      </c>
      <c r="H194" s="14">
        <f>H142</f>
        <v>200</v>
      </c>
      <c r="I194" s="14">
        <f>I142</f>
        <v>200</v>
      </c>
      <c r="J194" s="224"/>
      <c r="K194" s="27"/>
    </row>
    <row r="195" spans="2:11" x14ac:dyDescent="0.25">
      <c r="B195" s="275"/>
      <c r="C195" s="276"/>
      <c r="D195" s="277" t="s">
        <v>174</v>
      </c>
      <c r="E195" s="278">
        <f>E143+12</f>
        <v>40</v>
      </c>
      <c r="F195" s="278">
        <f>F143+12</f>
        <v>40</v>
      </c>
      <c r="G195" s="278">
        <f>G143+12</f>
        <v>40</v>
      </c>
      <c r="H195" s="278">
        <f>H143+12</f>
        <v>40</v>
      </c>
      <c r="I195" s="278">
        <f>I143+12</f>
        <v>40</v>
      </c>
      <c r="J195" s="279"/>
      <c r="K195" s="27"/>
    </row>
    <row r="196" spans="2:11" ht="17.25" x14ac:dyDescent="0.25">
      <c r="B196" s="273"/>
      <c r="C196" s="274"/>
      <c r="D196" s="6" t="s">
        <v>172</v>
      </c>
      <c r="E196" s="14">
        <f>E144</f>
        <v>200</v>
      </c>
      <c r="F196" s="14">
        <f>F144</f>
        <v>200</v>
      </c>
      <c r="G196" s="14">
        <f>G144</f>
        <v>200</v>
      </c>
      <c r="H196" s="14">
        <f>H144</f>
        <v>200</v>
      </c>
      <c r="I196" s="14">
        <f>I144</f>
        <v>200</v>
      </c>
      <c r="J196" s="224"/>
      <c r="K196" s="27"/>
    </row>
    <row r="197" spans="2:11" x14ac:dyDescent="0.25">
      <c r="B197" s="275"/>
      <c r="C197" s="276"/>
      <c r="D197" s="277" t="s">
        <v>175</v>
      </c>
      <c r="E197" s="278">
        <f>E145+12</f>
        <v>41</v>
      </c>
      <c r="F197" s="278">
        <f>F145+12</f>
        <v>41</v>
      </c>
      <c r="G197" s="278">
        <f>G145+12</f>
        <v>41</v>
      </c>
      <c r="H197" s="278">
        <f>H145+12</f>
        <v>41</v>
      </c>
      <c r="I197" s="278">
        <f>I145+12</f>
        <v>41</v>
      </c>
      <c r="J197" s="279"/>
      <c r="K197" s="27"/>
    </row>
    <row r="198" spans="2:11" ht="17.25" x14ac:dyDescent="0.25">
      <c r="B198" s="273"/>
      <c r="C198" s="274"/>
      <c r="D198" s="6" t="s">
        <v>172</v>
      </c>
      <c r="E198" s="14">
        <f>E146</f>
        <v>200</v>
      </c>
      <c r="F198" s="14">
        <f>F146</f>
        <v>200</v>
      </c>
      <c r="G198" s="14">
        <f>G146</f>
        <v>200</v>
      </c>
      <c r="H198" s="14">
        <f>H146</f>
        <v>200</v>
      </c>
      <c r="I198" s="14">
        <f>I146</f>
        <v>200</v>
      </c>
      <c r="J198" s="224"/>
      <c r="K198" s="27"/>
    </row>
    <row r="199" spans="2:11" x14ac:dyDescent="0.25">
      <c r="B199" s="275"/>
      <c r="C199" s="276"/>
      <c r="D199" s="277" t="s">
        <v>176</v>
      </c>
      <c r="E199" s="278">
        <f>E147+12</f>
        <v>36</v>
      </c>
      <c r="F199" s="278">
        <f>F147+12</f>
        <v>36</v>
      </c>
      <c r="G199" s="278">
        <f>G147+12</f>
        <v>36</v>
      </c>
      <c r="H199" s="278">
        <f>H147+12</f>
        <v>36</v>
      </c>
      <c r="I199" s="278">
        <f>I147+12</f>
        <v>36</v>
      </c>
      <c r="J199" s="279"/>
      <c r="K199" s="27"/>
    </row>
    <row r="200" spans="2:11" ht="18" thickBot="1" x14ac:dyDescent="0.3">
      <c r="B200" s="280"/>
      <c r="C200" s="281"/>
      <c r="D200" s="25" t="s">
        <v>172</v>
      </c>
      <c r="E200" s="17">
        <f>E148</f>
        <v>0</v>
      </c>
      <c r="F200" s="17">
        <f>F148</f>
        <v>0</v>
      </c>
      <c r="G200" s="17">
        <f>G148</f>
        <v>0</v>
      </c>
      <c r="H200" s="17">
        <f>H148</f>
        <v>0</v>
      </c>
      <c r="I200" s="17">
        <f>I148</f>
        <v>0</v>
      </c>
      <c r="J200" s="282"/>
      <c r="K200" s="27"/>
    </row>
    <row r="201" spans="2:11" x14ac:dyDescent="0.25">
      <c r="B201" s="261" t="s">
        <v>156</v>
      </c>
      <c r="C201" s="230">
        <f>C175+1</f>
        <v>8</v>
      </c>
      <c r="D201" s="231"/>
      <c r="E201" s="315"/>
      <c r="F201" s="315"/>
      <c r="G201" s="315"/>
      <c r="H201" s="315"/>
      <c r="I201" s="315"/>
      <c r="J201" s="233"/>
      <c r="K201" s="27"/>
    </row>
    <row r="202" spans="2:11" x14ac:dyDescent="0.25">
      <c r="B202" s="219" t="s">
        <v>157</v>
      </c>
      <c r="C202" s="220"/>
      <c r="D202" s="221"/>
      <c r="E202" s="263"/>
      <c r="F202" s="263"/>
      <c r="G202" s="263"/>
      <c r="H202" s="263"/>
      <c r="I202" s="263"/>
      <c r="J202" s="223"/>
      <c r="K202" s="27"/>
    </row>
    <row r="203" spans="2:11" x14ac:dyDescent="0.25">
      <c r="B203" s="214"/>
      <c r="C203" s="215"/>
      <c r="D203" s="6" t="s">
        <v>158</v>
      </c>
      <c r="E203" s="23" t="str">
        <f>E151</f>
        <v>Rice Kranti</v>
      </c>
      <c r="F203" s="23" t="str">
        <f>F151</f>
        <v>Rice Kranti</v>
      </c>
      <c r="G203" s="23" t="str">
        <f>G151</f>
        <v>Rice Kranti</v>
      </c>
      <c r="H203" s="23" t="str">
        <f>H151</f>
        <v>Rice Kranti</v>
      </c>
      <c r="I203" s="23" t="str">
        <f>I151</f>
        <v>Rice Kranti</v>
      </c>
      <c r="J203" s="24"/>
      <c r="K203" s="27"/>
    </row>
    <row r="204" spans="2:11" x14ac:dyDescent="0.25">
      <c r="B204" s="214"/>
      <c r="C204" s="215"/>
      <c r="D204" s="6" t="s">
        <v>159</v>
      </c>
      <c r="E204" s="23">
        <f t="shared" ref="E204:I205" si="37">E152+12</f>
        <v>43</v>
      </c>
      <c r="F204" s="23">
        <f t="shared" si="37"/>
        <v>43</v>
      </c>
      <c r="G204" s="23">
        <f t="shared" si="37"/>
        <v>43</v>
      </c>
      <c r="H204" s="23">
        <f t="shared" si="37"/>
        <v>43</v>
      </c>
      <c r="I204" s="23">
        <f t="shared" si="37"/>
        <v>43</v>
      </c>
      <c r="J204" s="24"/>
      <c r="K204" s="27"/>
    </row>
    <row r="205" spans="2:11" x14ac:dyDescent="0.25">
      <c r="B205" s="214"/>
      <c r="C205" s="215"/>
      <c r="D205" s="6" t="s">
        <v>160</v>
      </c>
      <c r="E205" s="23">
        <f t="shared" si="37"/>
        <v>46</v>
      </c>
      <c r="F205" s="23">
        <f t="shared" si="37"/>
        <v>46</v>
      </c>
      <c r="G205" s="23">
        <f t="shared" si="37"/>
        <v>46</v>
      </c>
      <c r="H205" s="23">
        <f t="shared" si="37"/>
        <v>46</v>
      </c>
      <c r="I205" s="23">
        <f t="shared" si="37"/>
        <v>46</v>
      </c>
      <c r="J205" s="24"/>
      <c r="K205" s="27"/>
    </row>
    <row r="206" spans="2:11" x14ac:dyDescent="0.25">
      <c r="B206" s="214"/>
      <c r="C206" s="215"/>
      <c r="D206" s="6" t="str">
        <f>IF($H$8=TRUE,"Yield t /ha","")</f>
        <v/>
      </c>
      <c r="E206" s="316">
        <f>'[3]Inputs3b- Soils &amp; Rotations'!E336</f>
        <v>5.38</v>
      </c>
      <c r="F206" s="316">
        <f>'[3]Inputs3b- Soils &amp; Rotations'!F336</f>
        <v>5.38</v>
      </c>
      <c r="G206" s="316">
        <f>'[3]Inputs3b- Soils &amp; Rotations'!G336</f>
        <v>5.38</v>
      </c>
      <c r="H206" s="316">
        <f>'[3]Inputs3b- Soils &amp; Rotations'!H336</f>
        <v>5.38</v>
      </c>
      <c r="I206" s="316">
        <f>'[3]Inputs3b- Soils &amp; Rotations'!I336</f>
        <v>5.38</v>
      </c>
      <c r="J206" s="24"/>
      <c r="K206" s="27"/>
    </row>
    <row r="207" spans="2:11" x14ac:dyDescent="0.25">
      <c r="B207" s="219" t="s">
        <v>162</v>
      </c>
      <c r="C207" s="220"/>
      <c r="D207" s="221"/>
      <c r="E207" s="263"/>
      <c r="F207" s="263"/>
      <c r="G207" s="263"/>
      <c r="H207" s="263"/>
      <c r="I207" s="263"/>
      <c r="J207" s="223"/>
      <c r="K207" s="27"/>
    </row>
    <row r="208" spans="2:11" x14ac:dyDescent="0.25">
      <c r="B208" s="214"/>
      <c r="C208" s="215"/>
      <c r="D208" s="6" t="s">
        <v>163</v>
      </c>
      <c r="E208" s="11" t="s">
        <v>164</v>
      </c>
      <c r="F208" s="11" t="s">
        <v>164</v>
      </c>
      <c r="G208" s="11" t="s">
        <v>164</v>
      </c>
      <c r="H208" s="11" t="s">
        <v>164</v>
      </c>
      <c r="I208" s="11" t="s">
        <v>164</v>
      </c>
      <c r="J208" s="224"/>
      <c r="K208" s="27"/>
    </row>
    <row r="209" spans="2:11" ht="17.25" x14ac:dyDescent="0.25">
      <c r="B209" s="214"/>
      <c r="C209" s="215"/>
      <c r="D209" s="6" t="s">
        <v>165</v>
      </c>
      <c r="E209" s="11">
        <f t="shared" ref="E209:I210" si="38">E157</f>
        <v>0</v>
      </c>
      <c r="F209" s="11">
        <f t="shared" si="38"/>
        <v>155</v>
      </c>
      <c r="G209" s="11">
        <f t="shared" si="38"/>
        <v>0</v>
      </c>
      <c r="H209" s="11">
        <f t="shared" si="38"/>
        <v>0</v>
      </c>
      <c r="I209" s="11">
        <f t="shared" si="38"/>
        <v>0</v>
      </c>
      <c r="J209" s="224"/>
      <c r="K209" s="27"/>
    </row>
    <row r="210" spans="2:11" s="272" customFormat="1" ht="17.25" x14ac:dyDescent="0.25">
      <c r="B210" s="267"/>
      <c r="C210" s="268"/>
      <c r="D210" s="269" t="s">
        <v>166</v>
      </c>
      <c r="E210" s="283">
        <f t="shared" si="38"/>
        <v>0</v>
      </c>
      <c r="F210" s="283">
        <f t="shared" si="38"/>
        <v>0</v>
      </c>
      <c r="G210" s="283">
        <f t="shared" si="38"/>
        <v>0</v>
      </c>
      <c r="H210" s="283">
        <f t="shared" si="38"/>
        <v>0</v>
      </c>
      <c r="I210" s="283">
        <f t="shared" si="38"/>
        <v>0</v>
      </c>
      <c r="J210" s="270"/>
      <c r="K210" s="271"/>
    </row>
    <row r="211" spans="2:11" x14ac:dyDescent="0.25">
      <c r="B211" s="214"/>
      <c r="C211" s="215"/>
      <c r="D211" s="6" t="s">
        <v>167</v>
      </c>
      <c r="E211" s="14">
        <f>E159+12</f>
        <v>43</v>
      </c>
      <c r="F211" s="14">
        <f>F159+12</f>
        <v>43</v>
      </c>
      <c r="G211" s="14">
        <f>G159+12</f>
        <v>43</v>
      </c>
      <c r="H211" s="14">
        <f>H159+12</f>
        <v>43</v>
      </c>
      <c r="I211" s="14">
        <f>I159+12</f>
        <v>43</v>
      </c>
      <c r="J211" s="224"/>
      <c r="K211" s="27"/>
    </row>
    <row r="212" spans="2:11" x14ac:dyDescent="0.25">
      <c r="B212" s="219" t="s">
        <v>168</v>
      </c>
      <c r="C212" s="220"/>
      <c r="D212" s="221"/>
      <c r="E212" s="263"/>
      <c r="F212" s="263"/>
      <c r="G212" s="263"/>
      <c r="H212" s="263"/>
      <c r="I212" s="263"/>
      <c r="J212" s="223"/>
      <c r="K212" s="27"/>
    </row>
    <row r="213" spans="2:11" x14ac:dyDescent="0.25">
      <c r="B213" s="214"/>
      <c r="C213" s="215"/>
      <c r="D213" s="6" t="s">
        <v>14</v>
      </c>
      <c r="E213" s="216" t="str">
        <f t="shared" ref="E213:I213" si="39">E57</f>
        <v>Fresh waste</v>
      </c>
      <c r="F213" s="216" t="str">
        <f t="shared" si="39"/>
        <v>Fresh waste</v>
      </c>
      <c r="G213" s="216" t="str">
        <f t="shared" si="39"/>
        <v>Fresh waste</v>
      </c>
      <c r="H213" s="216" t="str">
        <f t="shared" si="39"/>
        <v>ZBNF</v>
      </c>
      <c r="I213" s="216" t="str">
        <f t="shared" si="39"/>
        <v>ZBNF + manure</v>
      </c>
      <c r="J213" s="218"/>
      <c r="K213" s="27"/>
    </row>
    <row r="214" spans="2:11" x14ac:dyDescent="0.25">
      <c r="B214" s="214"/>
      <c r="C214" s="215"/>
      <c r="D214" s="6" t="s">
        <v>17</v>
      </c>
      <c r="E214" s="14">
        <f>E162+12</f>
        <v>42</v>
      </c>
      <c r="F214" s="14">
        <f>F162+12</f>
        <v>42</v>
      </c>
      <c r="G214" s="14">
        <f>G162+12</f>
        <v>42</v>
      </c>
      <c r="H214" s="14">
        <f>H162+12</f>
        <v>42</v>
      </c>
      <c r="I214" s="14">
        <f>I162+12</f>
        <v>42</v>
      </c>
      <c r="J214" s="218"/>
      <c r="K214" s="264"/>
    </row>
    <row r="215" spans="2:11" ht="17.25" x14ac:dyDescent="0.25">
      <c r="B215" s="214"/>
      <c r="C215" s="215"/>
      <c r="D215" s="6" t="s">
        <v>169</v>
      </c>
      <c r="E215" s="266">
        <f>E163</f>
        <v>0</v>
      </c>
      <c r="F215" s="266">
        <f>F163</f>
        <v>0</v>
      </c>
      <c r="G215" s="266">
        <f>G163</f>
        <v>10</v>
      </c>
      <c r="H215" s="266">
        <f>H163</f>
        <v>3.16</v>
      </c>
      <c r="I215" s="266">
        <f>I163</f>
        <v>8.06</v>
      </c>
      <c r="J215" s="218"/>
      <c r="K215" s="264"/>
    </row>
    <row r="216" spans="2:11" x14ac:dyDescent="0.25">
      <c r="B216" s="219" t="s">
        <v>170</v>
      </c>
      <c r="C216" s="220"/>
      <c r="D216" s="221"/>
      <c r="E216" s="263"/>
      <c r="F216" s="263"/>
      <c r="G216" s="263"/>
      <c r="H216" s="263"/>
      <c r="I216" s="263"/>
      <c r="J216" s="223"/>
      <c r="K216" s="27"/>
    </row>
    <row r="217" spans="2:11" x14ac:dyDescent="0.25">
      <c r="B217" s="214"/>
      <c r="C217" s="215"/>
      <c r="D217" s="6" t="s">
        <v>171</v>
      </c>
      <c r="E217" s="14">
        <f>E165+12</f>
        <v>43</v>
      </c>
      <c r="F217" s="14">
        <f>F165+12</f>
        <v>43</v>
      </c>
      <c r="G217" s="14">
        <f>G165+12</f>
        <v>43</v>
      </c>
      <c r="H217" s="14">
        <f>H165+12</f>
        <v>43</v>
      </c>
      <c r="I217" s="14">
        <f>I165+12</f>
        <v>43</v>
      </c>
      <c r="J217" s="224"/>
      <c r="K217" s="27"/>
    </row>
    <row r="218" spans="2:11" ht="17.25" x14ac:dyDescent="0.25">
      <c r="B218" s="273"/>
      <c r="C218" s="274"/>
      <c r="D218" s="6" t="s">
        <v>172</v>
      </c>
      <c r="E218" s="14">
        <f>E166</f>
        <v>0</v>
      </c>
      <c r="F218" s="14">
        <f>F166</f>
        <v>0</v>
      </c>
      <c r="G218" s="14">
        <f>G166</f>
        <v>0</v>
      </c>
      <c r="H218" s="14">
        <f>H166</f>
        <v>0</v>
      </c>
      <c r="I218" s="14">
        <f>I166</f>
        <v>0</v>
      </c>
      <c r="J218" s="224"/>
      <c r="K218" s="27"/>
    </row>
    <row r="219" spans="2:11" x14ac:dyDescent="0.25">
      <c r="B219" s="275"/>
      <c r="C219" s="276"/>
      <c r="D219" s="277" t="s">
        <v>173</v>
      </c>
      <c r="E219" s="278">
        <f>E167+12</f>
        <v>44</v>
      </c>
      <c r="F219" s="278">
        <f>F167+12</f>
        <v>44</v>
      </c>
      <c r="G219" s="278">
        <f>G167+12</f>
        <v>44</v>
      </c>
      <c r="H219" s="278">
        <f>H167+12</f>
        <v>44</v>
      </c>
      <c r="I219" s="278">
        <f>I167+12</f>
        <v>44</v>
      </c>
      <c r="J219" s="279"/>
      <c r="K219" s="27"/>
    </row>
    <row r="220" spans="2:11" ht="17.25" x14ac:dyDescent="0.25">
      <c r="B220" s="273"/>
      <c r="C220" s="274"/>
      <c r="D220" s="6" t="s">
        <v>172</v>
      </c>
      <c r="E220" s="14">
        <f>E168</f>
        <v>0</v>
      </c>
      <c r="F220" s="14">
        <f>F168</f>
        <v>0</v>
      </c>
      <c r="G220" s="14">
        <f>G168</f>
        <v>0</v>
      </c>
      <c r="H220" s="14">
        <f>H168</f>
        <v>0</v>
      </c>
      <c r="I220" s="14">
        <f>I168</f>
        <v>0</v>
      </c>
      <c r="J220" s="224"/>
      <c r="K220" s="27"/>
    </row>
    <row r="221" spans="2:11" x14ac:dyDescent="0.25">
      <c r="B221" s="275"/>
      <c r="C221" s="276"/>
      <c r="D221" s="277" t="s">
        <v>174</v>
      </c>
      <c r="E221" s="278">
        <f>E169+12</f>
        <v>45</v>
      </c>
      <c r="F221" s="278">
        <f>F169+12</f>
        <v>45</v>
      </c>
      <c r="G221" s="278">
        <f>G169+12</f>
        <v>45</v>
      </c>
      <c r="H221" s="278">
        <f>H169+12</f>
        <v>45</v>
      </c>
      <c r="I221" s="278">
        <f>I169+12</f>
        <v>45</v>
      </c>
      <c r="J221" s="279"/>
      <c r="K221" s="27"/>
    </row>
    <row r="222" spans="2:11" ht="17.25" x14ac:dyDescent="0.25">
      <c r="B222" s="273"/>
      <c r="C222" s="274"/>
      <c r="D222" s="6" t="s">
        <v>172</v>
      </c>
      <c r="E222" s="14">
        <f>E170</f>
        <v>0</v>
      </c>
      <c r="F222" s="14">
        <f>F170</f>
        <v>0</v>
      </c>
      <c r="G222" s="14">
        <f>G170</f>
        <v>0</v>
      </c>
      <c r="H222" s="14">
        <f>H170</f>
        <v>0</v>
      </c>
      <c r="I222" s="14">
        <f>I170</f>
        <v>0</v>
      </c>
      <c r="J222" s="224"/>
      <c r="K222" s="27"/>
    </row>
    <row r="223" spans="2:11" x14ac:dyDescent="0.25">
      <c r="B223" s="275"/>
      <c r="C223" s="276"/>
      <c r="D223" s="277" t="s">
        <v>175</v>
      </c>
      <c r="E223" s="278">
        <f>E171+12</f>
        <v>46</v>
      </c>
      <c r="F223" s="278">
        <f>F171+12</f>
        <v>46</v>
      </c>
      <c r="G223" s="278">
        <f>G171+12</f>
        <v>46</v>
      </c>
      <c r="H223" s="278">
        <f>H171+12</f>
        <v>46</v>
      </c>
      <c r="I223" s="278">
        <f>I171+12</f>
        <v>46</v>
      </c>
      <c r="J223" s="279"/>
      <c r="K223" s="27"/>
    </row>
    <row r="224" spans="2:11" ht="17.25" x14ac:dyDescent="0.25">
      <c r="B224" s="273"/>
      <c r="C224" s="274"/>
      <c r="D224" s="6" t="s">
        <v>172</v>
      </c>
      <c r="E224" s="14">
        <f>E172</f>
        <v>0</v>
      </c>
      <c r="F224" s="14">
        <f>F172</f>
        <v>0</v>
      </c>
      <c r="G224" s="14">
        <f>G172</f>
        <v>0</v>
      </c>
      <c r="H224" s="14">
        <f>H172</f>
        <v>0</v>
      </c>
      <c r="I224" s="14">
        <f>I172</f>
        <v>0</v>
      </c>
      <c r="J224" s="224"/>
      <c r="K224" s="27"/>
    </row>
    <row r="225" spans="2:11" x14ac:dyDescent="0.25">
      <c r="B225" s="275"/>
      <c r="C225" s="276"/>
      <c r="D225" s="277" t="s">
        <v>176</v>
      </c>
      <c r="E225" s="278">
        <f>E173+12</f>
        <v>47</v>
      </c>
      <c r="F225" s="278">
        <f>F173+12</f>
        <v>47</v>
      </c>
      <c r="G225" s="278">
        <f>G173+12</f>
        <v>47</v>
      </c>
      <c r="H225" s="278">
        <f>H173+12</f>
        <v>47</v>
      </c>
      <c r="I225" s="278">
        <f>I173+12</f>
        <v>47</v>
      </c>
      <c r="J225" s="279"/>
      <c r="K225" s="27"/>
    </row>
    <row r="226" spans="2:11" ht="18" thickBot="1" x14ac:dyDescent="0.3">
      <c r="B226" s="280"/>
      <c r="C226" s="281"/>
      <c r="D226" s="25" t="s">
        <v>172</v>
      </c>
      <c r="E226" s="17">
        <f>E174</f>
        <v>0</v>
      </c>
      <c r="F226" s="17">
        <f>F174</f>
        <v>0</v>
      </c>
      <c r="G226" s="17">
        <f>G174</f>
        <v>0</v>
      </c>
      <c r="H226" s="17">
        <f>H174</f>
        <v>0</v>
      </c>
      <c r="I226" s="17">
        <f>I174</f>
        <v>0</v>
      </c>
      <c r="J226" s="282"/>
      <c r="K226" s="27"/>
    </row>
    <row r="227" spans="2:11" x14ac:dyDescent="0.25">
      <c r="B227" s="261" t="s">
        <v>156</v>
      </c>
      <c r="C227" s="230">
        <f>C201+1</f>
        <v>9</v>
      </c>
      <c r="D227" s="231"/>
      <c r="E227" s="315"/>
      <c r="F227" s="315"/>
      <c r="G227" s="315"/>
      <c r="H227" s="315"/>
      <c r="I227" s="315"/>
      <c r="J227" s="233"/>
      <c r="K227" s="27"/>
    </row>
    <row r="228" spans="2:11" x14ac:dyDescent="0.25">
      <c r="B228" s="219" t="s">
        <v>157</v>
      </c>
      <c r="C228" s="220"/>
      <c r="D228" s="221"/>
      <c r="E228" s="263"/>
      <c r="F228" s="263"/>
      <c r="G228" s="263"/>
      <c r="H228" s="263"/>
      <c r="I228" s="263"/>
      <c r="J228" s="223"/>
      <c r="K228" s="27"/>
    </row>
    <row r="229" spans="2:11" x14ac:dyDescent="0.25">
      <c r="B229" s="214"/>
      <c r="C229" s="215"/>
      <c r="D229" s="6" t="s">
        <v>158</v>
      </c>
      <c r="E229" s="23" t="str">
        <f>E177</f>
        <v>Rice IR36</v>
      </c>
      <c r="F229" s="23" t="str">
        <f>F177</f>
        <v>Rice IR36</v>
      </c>
      <c r="G229" s="23" t="str">
        <f>G177</f>
        <v>Rice IR36</v>
      </c>
      <c r="H229" s="23" t="str">
        <f>H177</f>
        <v>Rice IR36</v>
      </c>
      <c r="I229" s="23" t="str">
        <f>I177</f>
        <v>Rice IR36</v>
      </c>
      <c r="J229" s="24"/>
      <c r="K229" s="27"/>
    </row>
    <row r="230" spans="2:11" x14ac:dyDescent="0.25">
      <c r="B230" s="214"/>
      <c r="C230" s="215"/>
      <c r="D230" s="6" t="s">
        <v>159</v>
      </c>
      <c r="E230" s="23">
        <f t="shared" ref="E230:I231" si="40">E178+12</f>
        <v>50</v>
      </c>
      <c r="F230" s="23">
        <f t="shared" si="40"/>
        <v>50</v>
      </c>
      <c r="G230" s="23">
        <f t="shared" si="40"/>
        <v>50</v>
      </c>
      <c r="H230" s="23">
        <f t="shared" si="40"/>
        <v>50</v>
      </c>
      <c r="I230" s="23">
        <f t="shared" si="40"/>
        <v>50</v>
      </c>
      <c r="J230" s="24"/>
      <c r="K230" s="27"/>
    </row>
    <row r="231" spans="2:11" x14ac:dyDescent="0.25">
      <c r="B231" s="214"/>
      <c r="C231" s="215"/>
      <c r="D231" s="6" t="s">
        <v>160</v>
      </c>
      <c r="E231" s="23">
        <f t="shared" si="40"/>
        <v>53</v>
      </c>
      <c r="F231" s="23">
        <f t="shared" si="40"/>
        <v>53</v>
      </c>
      <c r="G231" s="23">
        <f t="shared" si="40"/>
        <v>53</v>
      </c>
      <c r="H231" s="23">
        <f t="shared" si="40"/>
        <v>53</v>
      </c>
      <c r="I231" s="23">
        <f t="shared" si="40"/>
        <v>53</v>
      </c>
      <c r="J231" s="24"/>
      <c r="K231" s="27"/>
    </row>
    <row r="232" spans="2:11" x14ac:dyDescent="0.25">
      <c r="B232" s="214"/>
      <c r="C232" s="215"/>
      <c r="D232" s="6" t="str">
        <f>IF($H$8=TRUE,"Yield t /ha","")</f>
        <v/>
      </c>
      <c r="E232" s="316">
        <f>'[3]Inputs3b- Soils &amp; Rotations'!E362</f>
        <v>4.18</v>
      </c>
      <c r="F232" s="316">
        <f>'[3]Inputs3b- Soils &amp; Rotations'!F362</f>
        <v>4.18</v>
      </c>
      <c r="G232" s="316">
        <f>'[3]Inputs3b- Soils &amp; Rotations'!G362</f>
        <v>4.18</v>
      </c>
      <c r="H232" s="316">
        <f>'[3]Inputs3b- Soils &amp; Rotations'!H362</f>
        <v>4.18</v>
      </c>
      <c r="I232" s="316">
        <f>'[3]Inputs3b- Soils &amp; Rotations'!I362</f>
        <v>4.18</v>
      </c>
      <c r="J232" s="224"/>
      <c r="K232" s="27"/>
    </row>
    <row r="233" spans="2:11" x14ac:dyDescent="0.25">
      <c r="B233" s="219" t="s">
        <v>162</v>
      </c>
      <c r="C233" s="220"/>
      <c r="D233" s="221"/>
      <c r="E233" s="263"/>
      <c r="F233" s="263"/>
      <c r="G233" s="263"/>
      <c r="H233" s="263"/>
      <c r="I233" s="263"/>
      <c r="J233" s="223"/>
      <c r="K233" s="27"/>
    </row>
    <row r="234" spans="2:11" x14ac:dyDescent="0.25">
      <c r="B234" s="214"/>
      <c r="C234" s="215"/>
      <c r="D234" s="6" t="s">
        <v>163</v>
      </c>
      <c r="E234" s="11" t="s">
        <v>164</v>
      </c>
      <c r="F234" s="11" t="s">
        <v>164</v>
      </c>
      <c r="G234" s="11" t="s">
        <v>164</v>
      </c>
      <c r="H234" s="11" t="s">
        <v>164</v>
      </c>
      <c r="I234" s="11" t="s">
        <v>164</v>
      </c>
      <c r="J234" s="224"/>
      <c r="K234" s="27"/>
    </row>
    <row r="235" spans="2:11" ht="17.25" x14ac:dyDescent="0.25">
      <c r="B235" s="214"/>
      <c r="C235" s="215"/>
      <c r="D235" s="6" t="s">
        <v>165</v>
      </c>
      <c r="E235" s="11">
        <f t="shared" ref="E235:I236" si="41">E183</f>
        <v>0</v>
      </c>
      <c r="F235" s="11">
        <f t="shared" si="41"/>
        <v>78</v>
      </c>
      <c r="G235" s="11">
        <f t="shared" si="41"/>
        <v>0</v>
      </c>
      <c r="H235" s="11">
        <f t="shared" si="41"/>
        <v>21</v>
      </c>
      <c r="I235" s="11">
        <f t="shared" si="41"/>
        <v>21</v>
      </c>
      <c r="J235" s="224"/>
      <c r="K235" s="27"/>
    </row>
    <row r="236" spans="2:11" s="272" customFormat="1" ht="17.25" x14ac:dyDescent="0.25">
      <c r="B236" s="267"/>
      <c r="C236" s="268"/>
      <c r="D236" s="269" t="s">
        <v>166</v>
      </c>
      <c r="E236" s="283">
        <f t="shared" si="41"/>
        <v>0</v>
      </c>
      <c r="F236" s="283">
        <f t="shared" si="41"/>
        <v>0</v>
      </c>
      <c r="G236" s="283">
        <f t="shared" si="41"/>
        <v>0</v>
      </c>
      <c r="H236" s="283">
        <f t="shared" si="41"/>
        <v>0</v>
      </c>
      <c r="I236" s="283">
        <f t="shared" si="41"/>
        <v>0</v>
      </c>
      <c r="J236" s="270"/>
      <c r="K236" s="271"/>
    </row>
    <row r="237" spans="2:11" x14ac:dyDescent="0.25">
      <c r="B237" s="214"/>
      <c r="C237" s="215"/>
      <c r="D237" s="6" t="s">
        <v>167</v>
      </c>
      <c r="E237" s="14">
        <f>E185+12</f>
        <v>50</v>
      </c>
      <c r="F237" s="14">
        <f>F185+12</f>
        <v>50</v>
      </c>
      <c r="G237" s="14">
        <f>G185+12</f>
        <v>50</v>
      </c>
      <c r="H237" s="14">
        <f>H185+12</f>
        <v>50</v>
      </c>
      <c r="I237" s="14">
        <f>I185+12</f>
        <v>50</v>
      </c>
      <c r="J237" s="224"/>
      <c r="K237" s="27"/>
    </row>
    <row r="238" spans="2:11" x14ac:dyDescent="0.25">
      <c r="B238" s="219" t="s">
        <v>168</v>
      </c>
      <c r="C238" s="220"/>
      <c r="D238" s="221"/>
      <c r="E238" s="263"/>
      <c r="F238" s="263"/>
      <c r="G238" s="263"/>
      <c r="H238" s="263"/>
      <c r="I238" s="263"/>
      <c r="J238" s="223"/>
      <c r="K238" s="27"/>
    </row>
    <row r="239" spans="2:11" x14ac:dyDescent="0.25">
      <c r="B239" s="214"/>
      <c r="C239" s="215"/>
      <c r="D239" s="6" t="s">
        <v>14</v>
      </c>
      <c r="E239" s="216" t="str">
        <f t="shared" ref="E239:I239" si="42">E31</f>
        <v>Fresh waste</v>
      </c>
      <c r="F239" s="216" t="str">
        <f t="shared" si="42"/>
        <v>Fresh waste</v>
      </c>
      <c r="G239" s="216" t="str">
        <f t="shared" si="42"/>
        <v>Fresh waste</v>
      </c>
      <c r="H239" s="216" t="str">
        <f t="shared" si="42"/>
        <v>ZBNF</v>
      </c>
      <c r="I239" s="216" t="str">
        <f t="shared" si="42"/>
        <v>ZBNF + manure</v>
      </c>
      <c r="J239" s="218"/>
      <c r="K239" s="264"/>
    </row>
    <row r="240" spans="2:11" x14ac:dyDescent="0.25">
      <c r="B240" s="214"/>
      <c r="C240" s="215"/>
      <c r="D240" s="6" t="s">
        <v>17</v>
      </c>
      <c r="E240" s="14">
        <f>E188+12</f>
        <v>52</v>
      </c>
      <c r="F240" s="14">
        <f>F188+12</f>
        <v>52</v>
      </c>
      <c r="G240" s="14">
        <f>G188+12</f>
        <v>49</v>
      </c>
      <c r="H240" s="14">
        <f>H188+12</f>
        <v>49</v>
      </c>
      <c r="I240" s="14">
        <f>I188+12</f>
        <v>49</v>
      </c>
      <c r="J240" s="218"/>
      <c r="K240" s="264"/>
    </row>
    <row r="241" spans="2:11" ht="17.25" x14ac:dyDescent="0.25">
      <c r="B241" s="214"/>
      <c r="C241" s="215"/>
      <c r="D241" s="6" t="s">
        <v>169</v>
      </c>
      <c r="E241" s="266">
        <f>E189</f>
        <v>0</v>
      </c>
      <c r="F241" s="266">
        <f>F189</f>
        <v>0</v>
      </c>
      <c r="G241" s="266">
        <f>G189</f>
        <v>10</v>
      </c>
      <c r="H241" s="266">
        <f>H189</f>
        <v>3.16</v>
      </c>
      <c r="I241" s="266">
        <f>I189</f>
        <v>8.06</v>
      </c>
      <c r="J241" s="218"/>
      <c r="K241" s="27"/>
    </row>
    <row r="242" spans="2:11" x14ac:dyDescent="0.25">
      <c r="B242" s="219" t="s">
        <v>170</v>
      </c>
      <c r="C242" s="220"/>
      <c r="D242" s="221"/>
      <c r="E242" s="263"/>
      <c r="F242" s="263"/>
      <c r="G242" s="263"/>
      <c r="H242" s="263"/>
      <c r="I242" s="263"/>
      <c r="J242" s="223"/>
      <c r="K242" s="27"/>
    </row>
    <row r="243" spans="2:11" x14ac:dyDescent="0.25">
      <c r="B243" s="214"/>
      <c r="C243" s="215"/>
      <c r="D243" s="6" t="s">
        <v>171</v>
      </c>
      <c r="E243" s="14">
        <f>E191+12</f>
        <v>50</v>
      </c>
      <c r="F243" s="14">
        <f>F191+12</f>
        <v>50</v>
      </c>
      <c r="G243" s="14">
        <f>G191+12</f>
        <v>50</v>
      </c>
      <c r="H243" s="14">
        <f>H191+12</f>
        <v>50</v>
      </c>
      <c r="I243" s="14">
        <f>I191+12</f>
        <v>50</v>
      </c>
      <c r="J243" s="224"/>
      <c r="K243" s="27"/>
    </row>
    <row r="244" spans="2:11" ht="17.25" x14ac:dyDescent="0.25">
      <c r="B244" s="273"/>
      <c r="C244" s="274"/>
      <c r="D244" s="6" t="s">
        <v>172</v>
      </c>
      <c r="E244" s="14">
        <f>E192</f>
        <v>200</v>
      </c>
      <c r="F244" s="14">
        <f>F192</f>
        <v>200</v>
      </c>
      <c r="G244" s="14">
        <f>G192</f>
        <v>200</v>
      </c>
      <c r="H244" s="14">
        <f>H192</f>
        <v>200</v>
      </c>
      <c r="I244" s="14">
        <f>I192</f>
        <v>200</v>
      </c>
      <c r="J244" s="224"/>
      <c r="K244" s="27"/>
    </row>
    <row r="245" spans="2:11" x14ac:dyDescent="0.25">
      <c r="B245" s="275"/>
      <c r="C245" s="276"/>
      <c r="D245" s="277" t="s">
        <v>173</v>
      </c>
      <c r="E245" s="278">
        <f>E193+12</f>
        <v>51</v>
      </c>
      <c r="F245" s="278">
        <f>F193+12</f>
        <v>51</v>
      </c>
      <c r="G245" s="278">
        <f>G193+12</f>
        <v>51</v>
      </c>
      <c r="H245" s="278">
        <f>H193+12</f>
        <v>51</v>
      </c>
      <c r="I245" s="278">
        <f>I193+12</f>
        <v>51</v>
      </c>
      <c r="J245" s="279"/>
      <c r="K245" s="27"/>
    </row>
    <row r="246" spans="2:11" ht="17.25" x14ac:dyDescent="0.25">
      <c r="B246" s="273"/>
      <c r="C246" s="274"/>
      <c r="D246" s="6" t="s">
        <v>172</v>
      </c>
      <c r="E246" s="14">
        <f>E194</f>
        <v>200</v>
      </c>
      <c r="F246" s="14">
        <f>F194</f>
        <v>200</v>
      </c>
      <c r="G246" s="14">
        <f>G194</f>
        <v>200</v>
      </c>
      <c r="H246" s="14">
        <f>H194</f>
        <v>200</v>
      </c>
      <c r="I246" s="14">
        <f>I194</f>
        <v>200</v>
      </c>
      <c r="J246" s="224"/>
      <c r="K246" s="27"/>
    </row>
    <row r="247" spans="2:11" x14ac:dyDescent="0.25">
      <c r="B247" s="275"/>
      <c r="C247" s="276"/>
      <c r="D247" s="277" t="s">
        <v>174</v>
      </c>
      <c r="E247" s="278">
        <f>E195+12</f>
        <v>52</v>
      </c>
      <c r="F247" s="278">
        <f>F195+12</f>
        <v>52</v>
      </c>
      <c r="G247" s="278">
        <f>G195+12</f>
        <v>52</v>
      </c>
      <c r="H247" s="278">
        <f>H195+12</f>
        <v>52</v>
      </c>
      <c r="I247" s="278">
        <f>I195+12</f>
        <v>52</v>
      </c>
      <c r="J247" s="279"/>
      <c r="K247" s="27"/>
    </row>
    <row r="248" spans="2:11" ht="17.25" x14ac:dyDescent="0.25">
      <c r="B248" s="273"/>
      <c r="C248" s="274"/>
      <c r="D248" s="6" t="s">
        <v>172</v>
      </c>
      <c r="E248" s="14">
        <f>E196</f>
        <v>200</v>
      </c>
      <c r="F248" s="14">
        <f>F196</f>
        <v>200</v>
      </c>
      <c r="G248" s="14">
        <f>G196</f>
        <v>200</v>
      </c>
      <c r="H248" s="14">
        <f>H196</f>
        <v>200</v>
      </c>
      <c r="I248" s="14">
        <f>I196</f>
        <v>200</v>
      </c>
      <c r="J248" s="224"/>
      <c r="K248" s="27"/>
    </row>
    <row r="249" spans="2:11" x14ac:dyDescent="0.25">
      <c r="B249" s="275"/>
      <c r="C249" s="276"/>
      <c r="D249" s="277" t="s">
        <v>175</v>
      </c>
      <c r="E249" s="278">
        <f>E197+12</f>
        <v>53</v>
      </c>
      <c r="F249" s="278">
        <f>F197+12</f>
        <v>53</v>
      </c>
      <c r="G249" s="278">
        <f>G197+12</f>
        <v>53</v>
      </c>
      <c r="H249" s="278">
        <f>H197+12</f>
        <v>53</v>
      </c>
      <c r="I249" s="278">
        <f>I197+12</f>
        <v>53</v>
      </c>
      <c r="J249" s="279"/>
      <c r="K249" s="27"/>
    </row>
    <row r="250" spans="2:11" ht="17.25" x14ac:dyDescent="0.25">
      <c r="B250" s="273"/>
      <c r="C250" s="274"/>
      <c r="D250" s="6" t="s">
        <v>172</v>
      </c>
      <c r="E250" s="14">
        <f>E198</f>
        <v>200</v>
      </c>
      <c r="F250" s="14">
        <f>F198</f>
        <v>200</v>
      </c>
      <c r="G250" s="14">
        <f>G198</f>
        <v>200</v>
      </c>
      <c r="H250" s="14">
        <f>H198</f>
        <v>200</v>
      </c>
      <c r="I250" s="14">
        <f>I198</f>
        <v>200</v>
      </c>
      <c r="J250" s="224"/>
      <c r="K250" s="27"/>
    </row>
    <row r="251" spans="2:11" x14ac:dyDescent="0.25">
      <c r="B251" s="275"/>
      <c r="C251" s="276"/>
      <c r="D251" s="277" t="s">
        <v>176</v>
      </c>
      <c r="E251" s="278">
        <f>E199+12</f>
        <v>48</v>
      </c>
      <c r="F251" s="278">
        <f>F199+12</f>
        <v>48</v>
      </c>
      <c r="G251" s="278">
        <f>G199+12</f>
        <v>48</v>
      </c>
      <c r="H251" s="278">
        <f>H199+12</f>
        <v>48</v>
      </c>
      <c r="I251" s="278">
        <f>I199+12</f>
        <v>48</v>
      </c>
      <c r="J251" s="279"/>
      <c r="K251" s="27"/>
    </row>
    <row r="252" spans="2:11" ht="18" thickBot="1" x14ac:dyDescent="0.3">
      <c r="B252" s="280"/>
      <c r="C252" s="281"/>
      <c r="D252" s="25" t="s">
        <v>172</v>
      </c>
      <c r="E252" s="17">
        <f>E200</f>
        <v>0</v>
      </c>
      <c r="F252" s="17">
        <f>F200</f>
        <v>0</v>
      </c>
      <c r="G252" s="17">
        <f>G200</f>
        <v>0</v>
      </c>
      <c r="H252" s="17">
        <f>H200</f>
        <v>0</v>
      </c>
      <c r="I252" s="17">
        <f>I200</f>
        <v>0</v>
      </c>
      <c r="J252" s="282"/>
      <c r="K252" s="27"/>
    </row>
    <row r="253" spans="2:11" x14ac:dyDescent="0.25">
      <c r="B253" s="261" t="s">
        <v>156</v>
      </c>
      <c r="C253" s="230">
        <f>C227+1</f>
        <v>10</v>
      </c>
      <c r="D253" s="231"/>
      <c r="E253" s="315"/>
      <c r="F253" s="315"/>
      <c r="G253" s="315"/>
      <c r="H253" s="315"/>
      <c r="I253" s="315"/>
      <c r="J253" s="233"/>
      <c r="K253" s="27"/>
    </row>
    <row r="254" spans="2:11" x14ac:dyDescent="0.25">
      <c r="B254" s="219" t="s">
        <v>157</v>
      </c>
      <c r="C254" s="220"/>
      <c r="D254" s="221"/>
      <c r="E254" s="263"/>
      <c r="F254" s="263"/>
      <c r="G254" s="263"/>
      <c r="H254" s="263"/>
      <c r="I254" s="263"/>
      <c r="J254" s="223"/>
      <c r="K254" s="27"/>
    </row>
    <row r="255" spans="2:11" x14ac:dyDescent="0.25">
      <c r="B255" s="214"/>
      <c r="C255" s="215"/>
      <c r="D255" s="6" t="s">
        <v>158</v>
      </c>
      <c r="E255" s="23" t="str">
        <f>E203</f>
        <v>Rice Kranti</v>
      </c>
      <c r="F255" s="23" t="str">
        <f>F203</f>
        <v>Rice Kranti</v>
      </c>
      <c r="G255" s="23" t="str">
        <f>G203</f>
        <v>Rice Kranti</v>
      </c>
      <c r="H255" s="23" t="str">
        <f>H203</f>
        <v>Rice Kranti</v>
      </c>
      <c r="I255" s="23" t="str">
        <f>I203</f>
        <v>Rice Kranti</v>
      </c>
      <c r="J255" s="24"/>
      <c r="K255" s="27"/>
    </row>
    <row r="256" spans="2:11" x14ac:dyDescent="0.25">
      <c r="B256" s="214"/>
      <c r="C256" s="215"/>
      <c r="D256" s="6" t="s">
        <v>159</v>
      </c>
      <c r="E256" s="23">
        <f t="shared" ref="E256:I257" si="43">E204+12</f>
        <v>55</v>
      </c>
      <c r="F256" s="23">
        <f t="shared" si="43"/>
        <v>55</v>
      </c>
      <c r="G256" s="23">
        <f t="shared" si="43"/>
        <v>55</v>
      </c>
      <c r="H256" s="23">
        <f t="shared" si="43"/>
        <v>55</v>
      </c>
      <c r="I256" s="23">
        <f t="shared" si="43"/>
        <v>55</v>
      </c>
      <c r="J256" s="24"/>
      <c r="K256" s="27"/>
    </row>
    <row r="257" spans="2:11" x14ac:dyDescent="0.25">
      <c r="B257" s="214"/>
      <c r="C257" s="215"/>
      <c r="D257" s="6" t="s">
        <v>160</v>
      </c>
      <c r="E257" s="23">
        <f t="shared" si="43"/>
        <v>58</v>
      </c>
      <c r="F257" s="23">
        <f t="shared" si="43"/>
        <v>58</v>
      </c>
      <c r="G257" s="23">
        <f t="shared" si="43"/>
        <v>58</v>
      </c>
      <c r="H257" s="23">
        <f t="shared" si="43"/>
        <v>58</v>
      </c>
      <c r="I257" s="23">
        <f t="shared" si="43"/>
        <v>58</v>
      </c>
      <c r="J257" s="24"/>
      <c r="K257" s="27"/>
    </row>
    <row r="258" spans="2:11" x14ac:dyDescent="0.25">
      <c r="B258" s="214"/>
      <c r="C258" s="215"/>
      <c r="D258" s="6" t="str">
        <f>IF($H$8=TRUE,"Yield t /ha","")</f>
        <v/>
      </c>
      <c r="E258" s="316">
        <f>'[3]Inputs3b- Soils &amp; Rotations'!E388</f>
        <v>5.38</v>
      </c>
      <c r="F258" s="316">
        <f>'[3]Inputs3b- Soils &amp; Rotations'!F388</f>
        <v>5.38</v>
      </c>
      <c r="G258" s="316">
        <f>'[3]Inputs3b- Soils &amp; Rotations'!G388</f>
        <v>5.38</v>
      </c>
      <c r="H258" s="316">
        <f>'[3]Inputs3b- Soils &amp; Rotations'!H388</f>
        <v>5.38</v>
      </c>
      <c r="I258" s="316">
        <f>'[3]Inputs3b- Soils &amp; Rotations'!I388</f>
        <v>5.38</v>
      </c>
      <c r="J258" s="224"/>
      <c r="K258" s="27"/>
    </row>
    <row r="259" spans="2:11" x14ac:dyDescent="0.25">
      <c r="B259" s="219" t="s">
        <v>162</v>
      </c>
      <c r="C259" s="220"/>
      <c r="D259" s="221"/>
      <c r="E259" s="263"/>
      <c r="F259" s="263"/>
      <c r="G259" s="263"/>
      <c r="H259" s="263"/>
      <c r="I259" s="263"/>
      <c r="J259" s="223"/>
      <c r="K259" s="27"/>
    </row>
    <row r="260" spans="2:11" x14ac:dyDescent="0.25">
      <c r="B260" s="214"/>
      <c r="C260" s="215"/>
      <c r="D260" s="6" t="s">
        <v>163</v>
      </c>
      <c r="E260" s="11" t="s">
        <v>164</v>
      </c>
      <c r="F260" s="11" t="s">
        <v>164</v>
      </c>
      <c r="G260" s="11" t="s">
        <v>164</v>
      </c>
      <c r="H260" s="11" t="s">
        <v>164</v>
      </c>
      <c r="I260" s="11" t="s">
        <v>164</v>
      </c>
      <c r="J260" s="224"/>
      <c r="K260" s="27"/>
    </row>
    <row r="261" spans="2:11" ht="17.25" x14ac:dyDescent="0.25">
      <c r="B261" s="214"/>
      <c r="C261" s="215"/>
      <c r="D261" s="6" t="s">
        <v>165</v>
      </c>
      <c r="E261" s="11">
        <f t="shared" ref="E261:I262" si="44">E209</f>
        <v>0</v>
      </c>
      <c r="F261" s="11">
        <f t="shared" si="44"/>
        <v>155</v>
      </c>
      <c r="G261" s="11">
        <f t="shared" si="44"/>
        <v>0</v>
      </c>
      <c r="H261" s="11">
        <f t="shared" si="44"/>
        <v>0</v>
      </c>
      <c r="I261" s="11">
        <f t="shared" si="44"/>
        <v>0</v>
      </c>
      <c r="J261" s="224"/>
      <c r="K261" s="27"/>
    </row>
    <row r="262" spans="2:11" s="272" customFormat="1" ht="17.25" x14ac:dyDescent="0.25">
      <c r="B262" s="267"/>
      <c r="C262" s="268"/>
      <c r="D262" s="269" t="s">
        <v>166</v>
      </c>
      <c r="E262" s="283">
        <f t="shared" si="44"/>
        <v>0</v>
      </c>
      <c r="F262" s="283">
        <f t="shared" si="44"/>
        <v>0</v>
      </c>
      <c r="G262" s="283">
        <f t="shared" si="44"/>
        <v>0</v>
      </c>
      <c r="H262" s="283">
        <f t="shared" si="44"/>
        <v>0</v>
      </c>
      <c r="I262" s="283">
        <f t="shared" si="44"/>
        <v>0</v>
      </c>
      <c r="J262" s="270"/>
      <c r="K262" s="285"/>
    </row>
    <row r="263" spans="2:11" x14ac:dyDescent="0.25">
      <c r="B263" s="214"/>
      <c r="C263" s="215"/>
      <c r="D263" s="6" t="s">
        <v>167</v>
      </c>
      <c r="E263" s="14">
        <f>E211+12</f>
        <v>55</v>
      </c>
      <c r="F263" s="14">
        <f>F211+12</f>
        <v>55</v>
      </c>
      <c r="G263" s="14">
        <f>G211+12</f>
        <v>55</v>
      </c>
      <c r="H263" s="14">
        <f>H211+12</f>
        <v>55</v>
      </c>
      <c r="I263" s="14">
        <f>I211+12</f>
        <v>55</v>
      </c>
      <c r="J263" s="224"/>
    </row>
    <row r="264" spans="2:11" x14ac:dyDescent="0.25">
      <c r="B264" s="219" t="s">
        <v>168</v>
      </c>
      <c r="C264" s="220"/>
      <c r="D264" s="221"/>
      <c r="E264" s="263"/>
      <c r="F264" s="263"/>
      <c r="G264" s="263"/>
      <c r="H264" s="263"/>
      <c r="I264" s="263"/>
      <c r="J264" s="223"/>
    </row>
    <row r="265" spans="2:11" x14ac:dyDescent="0.25">
      <c r="B265" s="214"/>
      <c r="C265" s="215"/>
      <c r="D265" s="6" t="s">
        <v>14</v>
      </c>
      <c r="E265" s="216" t="str">
        <f t="shared" ref="E265:I265" si="45">E57</f>
        <v>Fresh waste</v>
      </c>
      <c r="F265" s="216" t="str">
        <f t="shared" si="45"/>
        <v>Fresh waste</v>
      </c>
      <c r="G265" s="216" t="str">
        <f t="shared" si="45"/>
        <v>Fresh waste</v>
      </c>
      <c r="H265" s="216" t="str">
        <f t="shared" si="45"/>
        <v>ZBNF</v>
      </c>
      <c r="I265" s="216" t="str">
        <f t="shared" si="45"/>
        <v>ZBNF + manure</v>
      </c>
      <c r="J265" s="218"/>
    </row>
    <row r="266" spans="2:11" x14ac:dyDescent="0.25">
      <c r="B266" s="214"/>
      <c r="C266" s="215"/>
      <c r="D266" s="6" t="s">
        <v>17</v>
      </c>
      <c r="E266" s="14">
        <f>E214+12</f>
        <v>54</v>
      </c>
      <c r="F266" s="14">
        <f>F214+12</f>
        <v>54</v>
      </c>
      <c r="G266" s="14">
        <f>G214+12</f>
        <v>54</v>
      </c>
      <c r="H266" s="14">
        <f>H214+12</f>
        <v>54</v>
      </c>
      <c r="I266" s="14">
        <f>I214+12</f>
        <v>54</v>
      </c>
      <c r="J266" s="218"/>
    </row>
    <row r="267" spans="2:11" ht="17.25" x14ac:dyDescent="0.25">
      <c r="B267" s="214"/>
      <c r="C267" s="215"/>
      <c r="D267" s="6" t="s">
        <v>169</v>
      </c>
      <c r="E267" s="266">
        <f>E215</f>
        <v>0</v>
      </c>
      <c r="F267" s="266">
        <f>F215</f>
        <v>0</v>
      </c>
      <c r="G267" s="266">
        <f>G215</f>
        <v>10</v>
      </c>
      <c r="H267" s="266">
        <f>H215</f>
        <v>3.16</v>
      </c>
      <c r="I267" s="266">
        <f>I215</f>
        <v>8.06</v>
      </c>
      <c r="J267" s="218"/>
    </row>
    <row r="268" spans="2:11" x14ac:dyDescent="0.25">
      <c r="B268" s="219" t="s">
        <v>170</v>
      </c>
      <c r="C268" s="220"/>
      <c r="D268" s="221"/>
      <c r="E268" s="263"/>
      <c r="F268" s="263"/>
      <c r="G268" s="263"/>
      <c r="H268" s="263"/>
      <c r="I268" s="263"/>
      <c r="J268" s="223"/>
    </row>
    <row r="269" spans="2:11" x14ac:dyDescent="0.25">
      <c r="B269" s="214"/>
      <c r="C269" s="215"/>
      <c r="D269" s="6" t="s">
        <v>171</v>
      </c>
      <c r="E269" s="14">
        <f>E217+12</f>
        <v>55</v>
      </c>
      <c r="F269" s="14">
        <f>F217+12</f>
        <v>55</v>
      </c>
      <c r="G269" s="14">
        <f>G217+12</f>
        <v>55</v>
      </c>
      <c r="H269" s="14">
        <f>H217+12</f>
        <v>55</v>
      </c>
      <c r="I269" s="14">
        <f>I217+12</f>
        <v>55</v>
      </c>
      <c r="J269" s="224"/>
      <c r="K269" s="27"/>
    </row>
    <row r="270" spans="2:11" ht="17.25" x14ac:dyDescent="0.25">
      <c r="B270" s="273"/>
      <c r="C270" s="274"/>
      <c r="D270" s="6" t="s">
        <v>172</v>
      </c>
      <c r="E270" s="14">
        <f>E218</f>
        <v>0</v>
      </c>
      <c r="F270" s="14">
        <f>F218</f>
        <v>0</v>
      </c>
      <c r="G270" s="14">
        <f>G218</f>
        <v>0</v>
      </c>
      <c r="H270" s="14">
        <f>H218</f>
        <v>0</v>
      </c>
      <c r="I270" s="14">
        <f>I218</f>
        <v>0</v>
      </c>
      <c r="J270" s="224"/>
      <c r="K270" s="27"/>
    </row>
    <row r="271" spans="2:11" x14ac:dyDescent="0.25">
      <c r="B271" s="275"/>
      <c r="C271" s="276"/>
      <c r="D271" s="277" t="s">
        <v>173</v>
      </c>
      <c r="E271" s="278">
        <f>E219+12</f>
        <v>56</v>
      </c>
      <c r="F271" s="278">
        <f>F219+12</f>
        <v>56</v>
      </c>
      <c r="G271" s="278">
        <f>G219+12</f>
        <v>56</v>
      </c>
      <c r="H271" s="278">
        <f>H219+12</f>
        <v>56</v>
      </c>
      <c r="I271" s="278">
        <f>I219+12</f>
        <v>56</v>
      </c>
      <c r="J271" s="279"/>
      <c r="K271" s="27"/>
    </row>
    <row r="272" spans="2:11" ht="17.25" x14ac:dyDescent="0.25">
      <c r="B272" s="273"/>
      <c r="C272" s="274"/>
      <c r="D272" s="6" t="s">
        <v>172</v>
      </c>
      <c r="E272" s="14">
        <f>E220</f>
        <v>0</v>
      </c>
      <c r="F272" s="14">
        <f>F220</f>
        <v>0</v>
      </c>
      <c r="G272" s="14">
        <f>G220</f>
        <v>0</v>
      </c>
      <c r="H272" s="14">
        <f>H220</f>
        <v>0</v>
      </c>
      <c r="I272" s="14">
        <f>I220</f>
        <v>0</v>
      </c>
      <c r="J272" s="224"/>
      <c r="K272" s="27"/>
    </row>
    <row r="273" spans="2:11" x14ac:dyDescent="0.25">
      <c r="B273" s="275"/>
      <c r="C273" s="276"/>
      <c r="D273" s="277" t="s">
        <v>174</v>
      </c>
      <c r="E273" s="278">
        <f>E221+12</f>
        <v>57</v>
      </c>
      <c r="F273" s="278">
        <f>F221+12</f>
        <v>57</v>
      </c>
      <c r="G273" s="278">
        <f>G221+12</f>
        <v>57</v>
      </c>
      <c r="H273" s="278">
        <f>H221+12</f>
        <v>57</v>
      </c>
      <c r="I273" s="278">
        <f>I221+12</f>
        <v>57</v>
      </c>
      <c r="J273" s="279"/>
      <c r="K273" s="27"/>
    </row>
    <row r="274" spans="2:11" ht="17.25" x14ac:dyDescent="0.25">
      <c r="B274" s="273"/>
      <c r="C274" s="274"/>
      <c r="D274" s="6" t="s">
        <v>172</v>
      </c>
      <c r="E274" s="14">
        <f>E222</f>
        <v>0</v>
      </c>
      <c r="F274" s="14">
        <f>F222</f>
        <v>0</v>
      </c>
      <c r="G274" s="14">
        <f>G222</f>
        <v>0</v>
      </c>
      <c r="H274" s="14">
        <f>H222</f>
        <v>0</v>
      </c>
      <c r="I274" s="14">
        <f>I222</f>
        <v>0</v>
      </c>
      <c r="J274" s="224"/>
      <c r="K274" s="27"/>
    </row>
    <row r="275" spans="2:11" x14ac:dyDescent="0.25">
      <c r="B275" s="275"/>
      <c r="C275" s="276"/>
      <c r="D275" s="277" t="s">
        <v>175</v>
      </c>
      <c r="E275" s="278">
        <f>E223+12</f>
        <v>58</v>
      </c>
      <c r="F275" s="278">
        <f>F223+12</f>
        <v>58</v>
      </c>
      <c r="G275" s="278">
        <f>G223+12</f>
        <v>58</v>
      </c>
      <c r="H275" s="278">
        <f>H223+12</f>
        <v>58</v>
      </c>
      <c r="I275" s="278">
        <f>I223+12</f>
        <v>58</v>
      </c>
      <c r="J275" s="279"/>
      <c r="K275" s="27"/>
    </row>
    <row r="276" spans="2:11" ht="17.25" x14ac:dyDescent="0.25">
      <c r="B276" s="273"/>
      <c r="C276" s="274"/>
      <c r="D276" s="6" t="s">
        <v>172</v>
      </c>
      <c r="E276" s="14">
        <f>E224</f>
        <v>0</v>
      </c>
      <c r="F276" s="14">
        <f>F224</f>
        <v>0</v>
      </c>
      <c r="G276" s="14">
        <f>G224</f>
        <v>0</v>
      </c>
      <c r="H276" s="14">
        <f>H224</f>
        <v>0</v>
      </c>
      <c r="I276" s="14">
        <f>I224</f>
        <v>0</v>
      </c>
      <c r="J276" s="224"/>
      <c r="K276" s="27"/>
    </row>
    <row r="277" spans="2:11" x14ac:dyDescent="0.25">
      <c r="B277" s="275"/>
      <c r="C277" s="276"/>
      <c r="D277" s="277" t="s">
        <v>176</v>
      </c>
      <c r="E277" s="278">
        <f>E225+12</f>
        <v>59</v>
      </c>
      <c r="F277" s="278">
        <f>F225+12</f>
        <v>59</v>
      </c>
      <c r="G277" s="278">
        <f>G225+12</f>
        <v>59</v>
      </c>
      <c r="H277" s="278">
        <f>H225+12</f>
        <v>59</v>
      </c>
      <c r="I277" s="278">
        <f>I225+12</f>
        <v>59</v>
      </c>
      <c r="J277" s="279"/>
      <c r="K277" s="27"/>
    </row>
    <row r="278" spans="2:11" ht="18" thickBot="1" x14ac:dyDescent="0.3">
      <c r="B278" s="280"/>
      <c r="C278" s="281"/>
      <c r="D278" s="25" t="s">
        <v>172</v>
      </c>
      <c r="E278" s="17">
        <f>E226</f>
        <v>0</v>
      </c>
      <c r="F278" s="17">
        <f>F226</f>
        <v>0</v>
      </c>
      <c r="G278" s="17">
        <f>G226</f>
        <v>0</v>
      </c>
      <c r="H278" s="17">
        <f>H226</f>
        <v>0</v>
      </c>
      <c r="I278" s="17">
        <f>I226</f>
        <v>0</v>
      </c>
      <c r="J278" s="282"/>
      <c r="K278" s="27"/>
    </row>
    <row r="279" spans="2:11" x14ac:dyDescent="0.25">
      <c r="B279" s="261" t="s">
        <v>156</v>
      </c>
      <c r="C279" s="230">
        <f>C253+1</f>
        <v>11</v>
      </c>
      <c r="D279" s="231"/>
      <c r="E279" s="315"/>
      <c r="F279" s="315"/>
      <c r="G279" s="315"/>
      <c r="H279" s="315"/>
      <c r="I279" s="315"/>
      <c r="J279" s="233"/>
    </row>
    <row r="280" spans="2:11" x14ac:dyDescent="0.25">
      <c r="B280" s="219" t="s">
        <v>157</v>
      </c>
      <c r="C280" s="220"/>
      <c r="D280" s="221"/>
      <c r="E280" s="263"/>
      <c r="F280" s="263"/>
      <c r="G280" s="263"/>
      <c r="H280" s="263"/>
      <c r="I280" s="263"/>
      <c r="J280" s="223"/>
    </row>
    <row r="281" spans="2:11" x14ac:dyDescent="0.25">
      <c r="B281" s="214"/>
      <c r="C281" s="215"/>
      <c r="D281" s="6" t="s">
        <v>158</v>
      </c>
      <c r="E281" s="23" t="str">
        <f>E229</f>
        <v>Rice IR36</v>
      </c>
      <c r="F281" s="23" t="str">
        <f>F229</f>
        <v>Rice IR36</v>
      </c>
      <c r="G281" s="23" t="str">
        <f>G229</f>
        <v>Rice IR36</v>
      </c>
      <c r="H281" s="23" t="str">
        <f>H229</f>
        <v>Rice IR36</v>
      </c>
      <c r="I281" s="23" t="str">
        <f>I229</f>
        <v>Rice IR36</v>
      </c>
      <c r="J281" s="24"/>
    </row>
    <row r="282" spans="2:11" x14ac:dyDescent="0.25">
      <c r="B282" s="214"/>
      <c r="C282" s="215"/>
      <c r="D282" s="6" t="s">
        <v>159</v>
      </c>
      <c r="E282" s="23">
        <f t="shared" ref="E282:I283" si="46">E230+12</f>
        <v>62</v>
      </c>
      <c r="F282" s="23">
        <f t="shared" si="46"/>
        <v>62</v>
      </c>
      <c r="G282" s="23">
        <f t="shared" si="46"/>
        <v>62</v>
      </c>
      <c r="H282" s="23">
        <f t="shared" si="46"/>
        <v>62</v>
      </c>
      <c r="I282" s="23">
        <f t="shared" si="46"/>
        <v>62</v>
      </c>
      <c r="J282" s="24"/>
    </row>
    <row r="283" spans="2:11" x14ac:dyDescent="0.25">
      <c r="B283" s="214"/>
      <c r="C283" s="215"/>
      <c r="D283" s="6" t="s">
        <v>160</v>
      </c>
      <c r="E283" s="23">
        <f t="shared" si="46"/>
        <v>65</v>
      </c>
      <c r="F283" s="23">
        <f t="shared" si="46"/>
        <v>65</v>
      </c>
      <c r="G283" s="23">
        <f t="shared" si="46"/>
        <v>65</v>
      </c>
      <c r="H283" s="23">
        <f t="shared" si="46"/>
        <v>65</v>
      </c>
      <c r="I283" s="23">
        <f t="shared" si="46"/>
        <v>65</v>
      </c>
      <c r="J283" s="24"/>
    </row>
    <row r="284" spans="2:11" x14ac:dyDescent="0.25">
      <c r="B284" s="214"/>
      <c r="C284" s="215"/>
      <c r="D284" s="6" t="str">
        <f>IF($H$8=TRUE,"Yield t /ha","")</f>
        <v/>
      </c>
      <c r="E284" s="316">
        <f>'[3]Inputs3b- Soils &amp; Rotations'!E414</f>
        <v>4.18</v>
      </c>
      <c r="F284" s="316">
        <f>'[3]Inputs3b- Soils &amp; Rotations'!F414</f>
        <v>4.18</v>
      </c>
      <c r="G284" s="316">
        <f>'[3]Inputs3b- Soils &amp; Rotations'!G414</f>
        <v>4.18</v>
      </c>
      <c r="H284" s="316">
        <f>'[3]Inputs3b- Soils &amp; Rotations'!H414</f>
        <v>4.18</v>
      </c>
      <c r="I284" s="316">
        <f>'[3]Inputs3b- Soils &amp; Rotations'!I414</f>
        <v>4.18</v>
      </c>
      <c r="J284" s="224"/>
    </row>
    <row r="285" spans="2:11" x14ac:dyDescent="0.25">
      <c r="B285" s="219" t="s">
        <v>162</v>
      </c>
      <c r="C285" s="220"/>
      <c r="D285" s="221"/>
      <c r="E285" s="263"/>
      <c r="F285" s="263"/>
      <c r="G285" s="263"/>
      <c r="H285" s="263"/>
      <c r="I285" s="263"/>
      <c r="J285" s="223"/>
    </row>
    <row r="286" spans="2:11" x14ac:dyDescent="0.25">
      <c r="B286" s="214"/>
      <c r="C286" s="215"/>
      <c r="D286" s="6" t="s">
        <v>163</v>
      </c>
      <c r="E286" s="11" t="s">
        <v>164</v>
      </c>
      <c r="F286" s="11" t="s">
        <v>164</v>
      </c>
      <c r="G286" s="11" t="s">
        <v>164</v>
      </c>
      <c r="H286" s="11" t="s">
        <v>164</v>
      </c>
      <c r="I286" s="11" t="s">
        <v>164</v>
      </c>
      <c r="J286" s="224"/>
      <c r="K286" s="27"/>
    </row>
    <row r="287" spans="2:11" ht="17.25" x14ac:dyDescent="0.25">
      <c r="B287" s="214"/>
      <c r="C287" s="215"/>
      <c r="D287" s="6" t="s">
        <v>165</v>
      </c>
      <c r="E287" s="11">
        <f t="shared" ref="E287:I288" si="47">E235</f>
        <v>0</v>
      </c>
      <c r="F287" s="11">
        <f t="shared" si="47"/>
        <v>78</v>
      </c>
      <c r="G287" s="11">
        <f t="shared" si="47"/>
        <v>0</v>
      </c>
      <c r="H287" s="11">
        <f t="shared" si="47"/>
        <v>21</v>
      </c>
      <c r="I287" s="11">
        <f t="shared" si="47"/>
        <v>21</v>
      </c>
      <c r="J287" s="224"/>
    </row>
    <row r="288" spans="2:11" s="272" customFormat="1" ht="17.25" x14ac:dyDescent="0.25">
      <c r="B288" s="267"/>
      <c r="C288" s="268"/>
      <c r="D288" s="269" t="s">
        <v>166</v>
      </c>
      <c r="E288" s="283">
        <f t="shared" si="47"/>
        <v>0</v>
      </c>
      <c r="F288" s="283">
        <f t="shared" si="47"/>
        <v>0</v>
      </c>
      <c r="G288" s="283">
        <f t="shared" si="47"/>
        <v>0</v>
      </c>
      <c r="H288" s="283">
        <f t="shared" si="47"/>
        <v>0</v>
      </c>
      <c r="I288" s="283">
        <f t="shared" si="47"/>
        <v>0</v>
      </c>
      <c r="J288" s="270"/>
      <c r="K288" s="285"/>
    </row>
    <row r="289" spans="2:11" x14ac:dyDescent="0.25">
      <c r="B289" s="214"/>
      <c r="C289" s="215"/>
      <c r="D289" s="6" t="s">
        <v>167</v>
      </c>
      <c r="E289" s="14">
        <f t="shared" ref="E289:I289" si="48">E237+12</f>
        <v>62</v>
      </c>
      <c r="F289" s="14">
        <f t="shared" si="48"/>
        <v>62</v>
      </c>
      <c r="G289" s="14">
        <f t="shared" si="48"/>
        <v>62</v>
      </c>
      <c r="H289" s="14">
        <f t="shared" si="48"/>
        <v>62</v>
      </c>
      <c r="I289" s="14">
        <f t="shared" si="48"/>
        <v>62</v>
      </c>
      <c r="J289" s="224"/>
    </row>
    <row r="290" spans="2:11" x14ac:dyDescent="0.25">
      <c r="B290" s="219" t="s">
        <v>168</v>
      </c>
      <c r="C290" s="220"/>
      <c r="D290" s="221"/>
      <c r="E290" s="263"/>
      <c r="F290" s="263"/>
      <c r="G290" s="263"/>
      <c r="H290" s="263"/>
      <c r="I290" s="263"/>
      <c r="J290" s="223"/>
    </row>
    <row r="291" spans="2:11" x14ac:dyDescent="0.25">
      <c r="B291" s="214"/>
      <c r="C291" s="215"/>
      <c r="D291" s="6" t="s">
        <v>14</v>
      </c>
      <c r="E291" s="216" t="str">
        <f t="shared" ref="E291:I291" si="49">E31</f>
        <v>Fresh waste</v>
      </c>
      <c r="F291" s="216" t="str">
        <f t="shared" si="49"/>
        <v>Fresh waste</v>
      </c>
      <c r="G291" s="216" t="str">
        <f t="shared" si="49"/>
        <v>Fresh waste</v>
      </c>
      <c r="H291" s="216" t="str">
        <f t="shared" si="49"/>
        <v>ZBNF</v>
      </c>
      <c r="I291" s="216" t="str">
        <f t="shared" si="49"/>
        <v>ZBNF + manure</v>
      </c>
      <c r="J291" s="218"/>
    </row>
    <row r="292" spans="2:11" x14ac:dyDescent="0.25">
      <c r="B292" s="214"/>
      <c r="C292" s="215"/>
      <c r="D292" s="6" t="s">
        <v>17</v>
      </c>
      <c r="E292" s="14">
        <f t="shared" ref="E292:I292" si="50">E240+12</f>
        <v>64</v>
      </c>
      <c r="F292" s="14">
        <f t="shared" si="50"/>
        <v>64</v>
      </c>
      <c r="G292" s="14">
        <f t="shared" si="50"/>
        <v>61</v>
      </c>
      <c r="H292" s="14">
        <f t="shared" si="50"/>
        <v>61</v>
      </c>
      <c r="I292" s="14">
        <f t="shared" si="50"/>
        <v>61</v>
      </c>
      <c r="J292" s="218"/>
    </row>
    <row r="293" spans="2:11" ht="17.25" x14ac:dyDescent="0.25">
      <c r="B293" s="214"/>
      <c r="C293" s="215"/>
      <c r="D293" s="6" t="s">
        <v>169</v>
      </c>
      <c r="E293" s="266">
        <f t="shared" ref="E293:I293" si="51">E241</f>
        <v>0</v>
      </c>
      <c r="F293" s="266">
        <f t="shared" si="51"/>
        <v>0</v>
      </c>
      <c r="G293" s="266">
        <f t="shared" si="51"/>
        <v>10</v>
      </c>
      <c r="H293" s="266">
        <f t="shared" si="51"/>
        <v>3.16</v>
      </c>
      <c r="I293" s="266">
        <f t="shared" si="51"/>
        <v>8.06</v>
      </c>
      <c r="J293" s="218"/>
    </row>
    <row r="294" spans="2:11" x14ac:dyDescent="0.25">
      <c r="B294" s="219" t="s">
        <v>170</v>
      </c>
      <c r="C294" s="220"/>
      <c r="D294" s="221"/>
      <c r="E294" s="263"/>
      <c r="F294" s="263"/>
      <c r="G294" s="263"/>
      <c r="H294" s="263"/>
      <c r="I294" s="263"/>
      <c r="J294" s="223"/>
    </row>
    <row r="295" spans="2:11" x14ac:dyDescent="0.25">
      <c r="B295" s="214"/>
      <c r="C295" s="215"/>
      <c r="D295" s="6" t="s">
        <v>171</v>
      </c>
      <c r="E295" s="14">
        <f t="shared" ref="E295:I295" si="52">E243+12</f>
        <v>62</v>
      </c>
      <c r="F295" s="14">
        <f t="shared" si="52"/>
        <v>62</v>
      </c>
      <c r="G295" s="14">
        <f t="shared" si="52"/>
        <v>62</v>
      </c>
      <c r="H295" s="14">
        <f t="shared" si="52"/>
        <v>62</v>
      </c>
      <c r="I295" s="14">
        <f t="shared" si="52"/>
        <v>62</v>
      </c>
      <c r="J295" s="224"/>
      <c r="K295" s="27"/>
    </row>
    <row r="296" spans="2:11" ht="17.25" x14ac:dyDescent="0.25">
      <c r="B296" s="273"/>
      <c r="C296" s="274"/>
      <c r="D296" s="6" t="s">
        <v>172</v>
      </c>
      <c r="E296" s="14">
        <f t="shared" ref="E296:I296" si="53">E244</f>
        <v>200</v>
      </c>
      <c r="F296" s="14">
        <f t="shared" si="53"/>
        <v>200</v>
      </c>
      <c r="G296" s="14">
        <f t="shared" si="53"/>
        <v>200</v>
      </c>
      <c r="H296" s="14">
        <f t="shared" si="53"/>
        <v>200</v>
      </c>
      <c r="I296" s="14">
        <f t="shared" si="53"/>
        <v>200</v>
      </c>
      <c r="J296" s="224"/>
      <c r="K296" s="27"/>
    </row>
    <row r="297" spans="2:11" x14ac:dyDescent="0.25">
      <c r="B297" s="275"/>
      <c r="C297" s="276"/>
      <c r="D297" s="277" t="s">
        <v>173</v>
      </c>
      <c r="E297" s="278">
        <f t="shared" ref="E297:I297" si="54">E245+12</f>
        <v>63</v>
      </c>
      <c r="F297" s="278">
        <f t="shared" si="54"/>
        <v>63</v>
      </c>
      <c r="G297" s="278">
        <f t="shared" si="54"/>
        <v>63</v>
      </c>
      <c r="H297" s="278">
        <f t="shared" si="54"/>
        <v>63</v>
      </c>
      <c r="I297" s="278">
        <f t="shared" si="54"/>
        <v>63</v>
      </c>
      <c r="J297" s="279"/>
      <c r="K297" s="27"/>
    </row>
    <row r="298" spans="2:11" ht="17.25" x14ac:dyDescent="0.25">
      <c r="B298" s="273"/>
      <c r="C298" s="274"/>
      <c r="D298" s="6" t="s">
        <v>172</v>
      </c>
      <c r="E298" s="14">
        <f t="shared" ref="E298:I298" si="55">E246</f>
        <v>200</v>
      </c>
      <c r="F298" s="14">
        <f t="shared" si="55"/>
        <v>200</v>
      </c>
      <c r="G298" s="14">
        <f t="shared" si="55"/>
        <v>200</v>
      </c>
      <c r="H298" s="14">
        <f t="shared" si="55"/>
        <v>200</v>
      </c>
      <c r="I298" s="14">
        <f t="shared" si="55"/>
        <v>200</v>
      </c>
      <c r="J298" s="224"/>
      <c r="K298" s="27"/>
    </row>
    <row r="299" spans="2:11" x14ac:dyDescent="0.25">
      <c r="B299" s="275"/>
      <c r="C299" s="276"/>
      <c r="D299" s="277" t="s">
        <v>174</v>
      </c>
      <c r="E299" s="278">
        <f t="shared" ref="E299:I299" si="56">E247+12</f>
        <v>64</v>
      </c>
      <c r="F299" s="278">
        <f t="shared" si="56"/>
        <v>64</v>
      </c>
      <c r="G299" s="278">
        <f t="shared" si="56"/>
        <v>64</v>
      </c>
      <c r="H299" s="278">
        <f t="shared" si="56"/>
        <v>64</v>
      </c>
      <c r="I299" s="278">
        <f t="shared" si="56"/>
        <v>64</v>
      </c>
      <c r="J299" s="279"/>
      <c r="K299" s="27"/>
    </row>
    <row r="300" spans="2:11" ht="17.25" x14ac:dyDescent="0.25">
      <c r="B300" s="273"/>
      <c r="C300" s="274"/>
      <c r="D300" s="6" t="s">
        <v>172</v>
      </c>
      <c r="E300" s="14">
        <f t="shared" ref="E300:I300" si="57">E248</f>
        <v>200</v>
      </c>
      <c r="F300" s="14">
        <f t="shared" si="57"/>
        <v>200</v>
      </c>
      <c r="G300" s="14">
        <f t="shared" si="57"/>
        <v>200</v>
      </c>
      <c r="H300" s="14">
        <f t="shared" si="57"/>
        <v>200</v>
      </c>
      <c r="I300" s="14">
        <f t="shared" si="57"/>
        <v>200</v>
      </c>
      <c r="J300" s="224"/>
      <c r="K300" s="27"/>
    </row>
    <row r="301" spans="2:11" x14ac:dyDescent="0.25">
      <c r="B301" s="275"/>
      <c r="C301" s="276"/>
      <c r="D301" s="277" t="s">
        <v>175</v>
      </c>
      <c r="E301" s="278">
        <f t="shared" ref="E301:I301" si="58">E249+12</f>
        <v>65</v>
      </c>
      <c r="F301" s="278">
        <f t="shared" si="58"/>
        <v>65</v>
      </c>
      <c r="G301" s="278">
        <f t="shared" si="58"/>
        <v>65</v>
      </c>
      <c r="H301" s="278">
        <f t="shared" si="58"/>
        <v>65</v>
      </c>
      <c r="I301" s="278">
        <f t="shared" si="58"/>
        <v>65</v>
      </c>
      <c r="J301" s="279"/>
      <c r="K301" s="27"/>
    </row>
    <row r="302" spans="2:11" ht="17.25" x14ac:dyDescent="0.25">
      <c r="B302" s="273"/>
      <c r="C302" s="274"/>
      <c r="D302" s="6" t="s">
        <v>172</v>
      </c>
      <c r="E302" s="14">
        <f t="shared" ref="E302:I302" si="59">E250</f>
        <v>200</v>
      </c>
      <c r="F302" s="14">
        <f t="shared" si="59"/>
        <v>200</v>
      </c>
      <c r="G302" s="14">
        <f t="shared" si="59"/>
        <v>200</v>
      </c>
      <c r="H302" s="14">
        <f t="shared" si="59"/>
        <v>200</v>
      </c>
      <c r="I302" s="14">
        <f t="shared" si="59"/>
        <v>200</v>
      </c>
      <c r="J302" s="224"/>
      <c r="K302" s="27"/>
    </row>
    <row r="303" spans="2:11" x14ac:dyDescent="0.25">
      <c r="B303" s="275"/>
      <c r="C303" s="276"/>
      <c r="D303" s="277" t="s">
        <v>176</v>
      </c>
      <c r="E303" s="278">
        <f t="shared" ref="E303:I303" si="60">E251+12</f>
        <v>60</v>
      </c>
      <c r="F303" s="278">
        <f t="shared" si="60"/>
        <v>60</v>
      </c>
      <c r="G303" s="278">
        <f t="shared" si="60"/>
        <v>60</v>
      </c>
      <c r="H303" s="278">
        <f t="shared" si="60"/>
        <v>60</v>
      </c>
      <c r="I303" s="278">
        <f t="shared" si="60"/>
        <v>60</v>
      </c>
      <c r="J303" s="279"/>
      <c r="K303" s="27"/>
    </row>
    <row r="304" spans="2:11" ht="18" thickBot="1" x14ac:dyDescent="0.3">
      <c r="B304" s="280"/>
      <c r="C304" s="281"/>
      <c r="D304" s="25" t="s">
        <v>172</v>
      </c>
      <c r="E304" s="17">
        <f t="shared" ref="E304:I304" si="61">E252</f>
        <v>0</v>
      </c>
      <c r="F304" s="17">
        <f t="shared" si="61"/>
        <v>0</v>
      </c>
      <c r="G304" s="17">
        <f t="shared" si="61"/>
        <v>0</v>
      </c>
      <c r="H304" s="17">
        <f t="shared" si="61"/>
        <v>0</v>
      </c>
      <c r="I304" s="17">
        <f t="shared" si="61"/>
        <v>0</v>
      </c>
      <c r="J304" s="282"/>
      <c r="K304" s="27"/>
    </row>
    <row r="305" spans="2:11" x14ac:dyDescent="0.25">
      <c r="B305" s="261" t="s">
        <v>156</v>
      </c>
      <c r="C305" s="230">
        <f>C279+1</f>
        <v>12</v>
      </c>
      <c r="D305" s="231"/>
      <c r="E305" s="315"/>
      <c r="F305" s="315"/>
      <c r="G305" s="315"/>
      <c r="H305" s="315"/>
      <c r="I305" s="315"/>
      <c r="J305" s="233"/>
    </row>
    <row r="306" spans="2:11" x14ac:dyDescent="0.25">
      <c r="B306" s="219" t="s">
        <v>157</v>
      </c>
      <c r="C306" s="220"/>
      <c r="D306" s="221"/>
      <c r="E306" s="263"/>
      <c r="F306" s="263"/>
      <c r="G306" s="263"/>
      <c r="H306" s="263"/>
      <c r="I306" s="263"/>
      <c r="J306" s="223"/>
    </row>
    <row r="307" spans="2:11" x14ac:dyDescent="0.25">
      <c r="B307" s="214"/>
      <c r="C307" s="215"/>
      <c r="D307" s="6" t="s">
        <v>158</v>
      </c>
      <c r="E307" s="23" t="str">
        <f t="shared" ref="E307:I307" si="62">E255</f>
        <v>Rice Kranti</v>
      </c>
      <c r="F307" s="23" t="str">
        <f t="shared" si="62"/>
        <v>Rice Kranti</v>
      </c>
      <c r="G307" s="23" t="str">
        <f t="shared" si="62"/>
        <v>Rice Kranti</v>
      </c>
      <c r="H307" s="23" t="str">
        <f t="shared" si="62"/>
        <v>Rice Kranti</v>
      </c>
      <c r="I307" s="23" t="str">
        <f t="shared" si="62"/>
        <v>Rice Kranti</v>
      </c>
      <c r="J307" s="24"/>
    </row>
    <row r="308" spans="2:11" x14ac:dyDescent="0.25">
      <c r="B308" s="214"/>
      <c r="C308" s="215"/>
      <c r="D308" s="6" t="s">
        <v>159</v>
      </c>
      <c r="E308" s="23">
        <f t="shared" ref="E308:I309" si="63">E256+12</f>
        <v>67</v>
      </c>
      <c r="F308" s="23">
        <f t="shared" si="63"/>
        <v>67</v>
      </c>
      <c r="G308" s="23">
        <f t="shared" si="63"/>
        <v>67</v>
      </c>
      <c r="H308" s="23">
        <f t="shared" si="63"/>
        <v>67</v>
      </c>
      <c r="I308" s="23">
        <f t="shared" si="63"/>
        <v>67</v>
      </c>
      <c r="J308" s="24"/>
    </row>
    <row r="309" spans="2:11" x14ac:dyDescent="0.25">
      <c r="B309" s="214"/>
      <c r="C309" s="215"/>
      <c r="D309" s="6" t="s">
        <v>160</v>
      </c>
      <c r="E309" s="23">
        <f t="shared" si="63"/>
        <v>70</v>
      </c>
      <c r="F309" s="23">
        <f t="shared" si="63"/>
        <v>70</v>
      </c>
      <c r="G309" s="23">
        <f t="shared" si="63"/>
        <v>70</v>
      </c>
      <c r="H309" s="23">
        <f t="shared" si="63"/>
        <v>70</v>
      </c>
      <c r="I309" s="23">
        <f t="shared" si="63"/>
        <v>70</v>
      </c>
      <c r="J309" s="24"/>
    </row>
    <row r="310" spans="2:11" x14ac:dyDescent="0.25">
      <c r="B310" s="214"/>
      <c r="C310" s="215"/>
      <c r="D310" s="6" t="str">
        <f>IF($H$8=TRUE,"Yield t /ha","")</f>
        <v/>
      </c>
      <c r="E310" s="316">
        <f>'[3]Inputs3b- Soils &amp; Rotations'!E440</f>
        <v>5.38</v>
      </c>
      <c r="F310" s="316">
        <f>'[3]Inputs3b- Soils &amp; Rotations'!F440</f>
        <v>5.38</v>
      </c>
      <c r="G310" s="316">
        <f>'[3]Inputs3b- Soils &amp; Rotations'!G440</f>
        <v>5.38</v>
      </c>
      <c r="H310" s="316">
        <f>'[3]Inputs3b- Soils &amp; Rotations'!H440</f>
        <v>5.38</v>
      </c>
      <c r="I310" s="316">
        <f>'[3]Inputs3b- Soils &amp; Rotations'!I440</f>
        <v>5.38</v>
      </c>
      <c r="J310" s="224"/>
    </row>
    <row r="311" spans="2:11" x14ac:dyDescent="0.25">
      <c r="B311" s="219" t="s">
        <v>162</v>
      </c>
      <c r="C311" s="220"/>
      <c r="D311" s="221"/>
      <c r="E311" s="263"/>
      <c r="F311" s="263"/>
      <c r="G311" s="263"/>
      <c r="H311" s="263"/>
      <c r="I311" s="263"/>
      <c r="J311" s="223"/>
    </row>
    <row r="312" spans="2:11" x14ac:dyDescent="0.25">
      <c r="B312" s="214"/>
      <c r="C312" s="215"/>
      <c r="D312" s="6" t="s">
        <v>163</v>
      </c>
      <c r="E312" s="11" t="s">
        <v>164</v>
      </c>
      <c r="F312" s="11" t="s">
        <v>164</v>
      </c>
      <c r="G312" s="11" t="s">
        <v>164</v>
      </c>
      <c r="H312" s="11" t="s">
        <v>164</v>
      </c>
      <c r="I312" s="11" t="s">
        <v>164</v>
      </c>
      <c r="J312" s="224"/>
      <c r="K312" s="27"/>
    </row>
    <row r="313" spans="2:11" ht="17.25" x14ac:dyDescent="0.25">
      <c r="B313" s="214"/>
      <c r="C313" s="215"/>
      <c r="D313" s="6" t="s">
        <v>165</v>
      </c>
      <c r="E313" s="11">
        <f t="shared" ref="E313:I314" si="64">E261</f>
        <v>0</v>
      </c>
      <c r="F313" s="11">
        <f t="shared" si="64"/>
        <v>155</v>
      </c>
      <c r="G313" s="11">
        <f t="shared" si="64"/>
        <v>0</v>
      </c>
      <c r="H313" s="11">
        <f t="shared" si="64"/>
        <v>0</v>
      </c>
      <c r="I313" s="11">
        <f t="shared" si="64"/>
        <v>0</v>
      </c>
      <c r="J313" s="224"/>
    </row>
    <row r="314" spans="2:11" s="272" customFormat="1" ht="17.25" x14ac:dyDescent="0.25">
      <c r="B314" s="267"/>
      <c r="C314" s="268"/>
      <c r="D314" s="269" t="s">
        <v>166</v>
      </c>
      <c r="E314" s="283">
        <f t="shared" si="64"/>
        <v>0</v>
      </c>
      <c r="F314" s="283">
        <f t="shared" si="64"/>
        <v>0</v>
      </c>
      <c r="G314" s="283">
        <f t="shared" si="64"/>
        <v>0</v>
      </c>
      <c r="H314" s="283">
        <f t="shared" si="64"/>
        <v>0</v>
      </c>
      <c r="I314" s="283">
        <f t="shared" si="64"/>
        <v>0</v>
      </c>
      <c r="J314" s="270"/>
      <c r="K314" s="285"/>
    </row>
    <row r="315" spans="2:11" x14ac:dyDescent="0.25">
      <c r="B315" s="214"/>
      <c r="C315" s="215"/>
      <c r="D315" s="6" t="s">
        <v>167</v>
      </c>
      <c r="E315" s="14">
        <f t="shared" ref="E315:I315" si="65">E263+12</f>
        <v>67</v>
      </c>
      <c r="F315" s="14">
        <f t="shared" si="65"/>
        <v>67</v>
      </c>
      <c r="G315" s="14">
        <f t="shared" si="65"/>
        <v>67</v>
      </c>
      <c r="H315" s="14">
        <f t="shared" si="65"/>
        <v>67</v>
      </c>
      <c r="I315" s="14">
        <f t="shared" si="65"/>
        <v>67</v>
      </c>
      <c r="J315" s="224"/>
    </row>
    <row r="316" spans="2:11" x14ac:dyDescent="0.25">
      <c r="B316" s="219" t="s">
        <v>168</v>
      </c>
      <c r="C316" s="220"/>
      <c r="D316" s="221"/>
      <c r="E316" s="263"/>
      <c r="F316" s="263"/>
      <c r="G316" s="263"/>
      <c r="H316" s="263"/>
      <c r="I316" s="263"/>
      <c r="J316" s="223"/>
    </row>
    <row r="317" spans="2:11" x14ac:dyDescent="0.25">
      <c r="B317" s="214"/>
      <c r="C317" s="215"/>
      <c r="D317" s="6" t="s">
        <v>14</v>
      </c>
      <c r="E317" s="216" t="str">
        <f t="shared" ref="E317:I317" si="66">E57</f>
        <v>Fresh waste</v>
      </c>
      <c r="F317" s="216" t="str">
        <f t="shared" si="66"/>
        <v>Fresh waste</v>
      </c>
      <c r="G317" s="216" t="str">
        <f t="shared" si="66"/>
        <v>Fresh waste</v>
      </c>
      <c r="H317" s="216" t="str">
        <f t="shared" si="66"/>
        <v>ZBNF</v>
      </c>
      <c r="I317" s="216" t="str">
        <f t="shared" si="66"/>
        <v>ZBNF + manure</v>
      </c>
      <c r="J317" s="218"/>
    </row>
    <row r="318" spans="2:11" x14ac:dyDescent="0.25">
      <c r="B318" s="214"/>
      <c r="C318" s="215"/>
      <c r="D318" s="6" t="s">
        <v>17</v>
      </c>
      <c r="E318" s="14">
        <f t="shared" ref="E318:I318" si="67">E266+12</f>
        <v>66</v>
      </c>
      <c r="F318" s="14">
        <f t="shared" si="67"/>
        <v>66</v>
      </c>
      <c r="G318" s="14">
        <f t="shared" si="67"/>
        <v>66</v>
      </c>
      <c r="H318" s="14">
        <f t="shared" si="67"/>
        <v>66</v>
      </c>
      <c r="I318" s="14">
        <f t="shared" si="67"/>
        <v>66</v>
      </c>
      <c r="J318" s="218"/>
    </row>
    <row r="319" spans="2:11" ht="17.25" x14ac:dyDescent="0.25">
      <c r="B319" s="214"/>
      <c r="C319" s="215"/>
      <c r="D319" s="6" t="s">
        <v>169</v>
      </c>
      <c r="E319" s="266">
        <f t="shared" ref="E319:I319" si="68">E267</f>
        <v>0</v>
      </c>
      <c r="F319" s="266">
        <f t="shared" si="68"/>
        <v>0</v>
      </c>
      <c r="G319" s="266">
        <f t="shared" si="68"/>
        <v>10</v>
      </c>
      <c r="H319" s="266">
        <f t="shared" si="68"/>
        <v>3.16</v>
      </c>
      <c r="I319" s="266">
        <f t="shared" si="68"/>
        <v>8.06</v>
      </c>
      <c r="J319" s="218"/>
    </row>
    <row r="320" spans="2:11" x14ac:dyDescent="0.25">
      <c r="B320" s="219" t="s">
        <v>170</v>
      </c>
      <c r="C320" s="220"/>
      <c r="D320" s="221"/>
      <c r="E320" s="263"/>
      <c r="F320" s="263"/>
      <c r="G320" s="263"/>
      <c r="H320" s="263"/>
      <c r="I320" s="263"/>
      <c r="J320" s="223"/>
    </row>
    <row r="321" spans="2:11" x14ac:dyDescent="0.25">
      <c r="B321" s="214"/>
      <c r="C321" s="215"/>
      <c r="D321" s="6" t="s">
        <v>171</v>
      </c>
      <c r="E321" s="14">
        <f t="shared" ref="E321:I321" si="69">E269+12</f>
        <v>67</v>
      </c>
      <c r="F321" s="14">
        <f t="shared" si="69"/>
        <v>67</v>
      </c>
      <c r="G321" s="14">
        <f t="shared" si="69"/>
        <v>67</v>
      </c>
      <c r="H321" s="14">
        <f t="shared" si="69"/>
        <v>67</v>
      </c>
      <c r="I321" s="14">
        <f t="shared" si="69"/>
        <v>67</v>
      </c>
      <c r="J321" s="224"/>
      <c r="K321" s="27"/>
    </row>
    <row r="322" spans="2:11" ht="17.25" x14ac:dyDescent="0.25">
      <c r="B322" s="273"/>
      <c r="C322" s="274"/>
      <c r="D322" s="6" t="s">
        <v>172</v>
      </c>
      <c r="E322" s="14">
        <f t="shared" ref="E322:I322" si="70">E270</f>
        <v>0</v>
      </c>
      <c r="F322" s="14">
        <f t="shared" si="70"/>
        <v>0</v>
      </c>
      <c r="G322" s="14">
        <f t="shared" si="70"/>
        <v>0</v>
      </c>
      <c r="H322" s="14">
        <f t="shared" si="70"/>
        <v>0</v>
      </c>
      <c r="I322" s="14">
        <f t="shared" si="70"/>
        <v>0</v>
      </c>
      <c r="J322" s="224"/>
      <c r="K322" s="27"/>
    </row>
    <row r="323" spans="2:11" x14ac:dyDescent="0.25">
      <c r="B323" s="275"/>
      <c r="C323" s="276"/>
      <c r="D323" s="277" t="s">
        <v>173</v>
      </c>
      <c r="E323" s="278">
        <f t="shared" ref="E323:I323" si="71">E271+12</f>
        <v>68</v>
      </c>
      <c r="F323" s="278">
        <f t="shared" si="71"/>
        <v>68</v>
      </c>
      <c r="G323" s="278">
        <f t="shared" si="71"/>
        <v>68</v>
      </c>
      <c r="H323" s="278">
        <f t="shared" si="71"/>
        <v>68</v>
      </c>
      <c r="I323" s="278">
        <f t="shared" si="71"/>
        <v>68</v>
      </c>
      <c r="J323" s="279"/>
      <c r="K323" s="27"/>
    </row>
    <row r="324" spans="2:11" ht="17.25" x14ac:dyDescent="0.25">
      <c r="B324" s="273"/>
      <c r="C324" s="274"/>
      <c r="D324" s="6" t="s">
        <v>172</v>
      </c>
      <c r="E324" s="14">
        <f t="shared" ref="E324:I324" si="72">E272</f>
        <v>0</v>
      </c>
      <c r="F324" s="14">
        <f t="shared" si="72"/>
        <v>0</v>
      </c>
      <c r="G324" s="14">
        <f t="shared" si="72"/>
        <v>0</v>
      </c>
      <c r="H324" s="14">
        <f t="shared" si="72"/>
        <v>0</v>
      </c>
      <c r="I324" s="14">
        <f t="shared" si="72"/>
        <v>0</v>
      </c>
      <c r="J324" s="224"/>
      <c r="K324" s="27"/>
    </row>
    <row r="325" spans="2:11" x14ac:dyDescent="0.25">
      <c r="B325" s="275"/>
      <c r="C325" s="276"/>
      <c r="D325" s="277" t="s">
        <v>174</v>
      </c>
      <c r="E325" s="278">
        <f t="shared" ref="E325:I325" si="73">E273+12</f>
        <v>69</v>
      </c>
      <c r="F325" s="278">
        <f t="shared" si="73"/>
        <v>69</v>
      </c>
      <c r="G325" s="278">
        <f t="shared" si="73"/>
        <v>69</v>
      </c>
      <c r="H325" s="278">
        <f t="shared" si="73"/>
        <v>69</v>
      </c>
      <c r="I325" s="278">
        <f t="shared" si="73"/>
        <v>69</v>
      </c>
      <c r="J325" s="279"/>
      <c r="K325" s="27"/>
    </row>
    <row r="326" spans="2:11" ht="17.25" x14ac:dyDescent="0.25">
      <c r="B326" s="273"/>
      <c r="C326" s="274"/>
      <c r="D326" s="6" t="s">
        <v>172</v>
      </c>
      <c r="E326" s="14">
        <f t="shared" ref="E326:I326" si="74">E274</f>
        <v>0</v>
      </c>
      <c r="F326" s="14">
        <f t="shared" si="74"/>
        <v>0</v>
      </c>
      <c r="G326" s="14">
        <f t="shared" si="74"/>
        <v>0</v>
      </c>
      <c r="H326" s="14">
        <f t="shared" si="74"/>
        <v>0</v>
      </c>
      <c r="I326" s="14">
        <f t="shared" si="74"/>
        <v>0</v>
      </c>
      <c r="J326" s="224"/>
      <c r="K326" s="27"/>
    </row>
    <row r="327" spans="2:11" x14ac:dyDescent="0.25">
      <c r="B327" s="275"/>
      <c r="C327" s="276"/>
      <c r="D327" s="277" t="s">
        <v>175</v>
      </c>
      <c r="E327" s="278">
        <f t="shared" ref="E327:I327" si="75">E275+12</f>
        <v>70</v>
      </c>
      <c r="F327" s="278">
        <f t="shared" si="75"/>
        <v>70</v>
      </c>
      <c r="G327" s="278">
        <f t="shared" si="75"/>
        <v>70</v>
      </c>
      <c r="H327" s="278">
        <f t="shared" si="75"/>
        <v>70</v>
      </c>
      <c r="I327" s="278">
        <f t="shared" si="75"/>
        <v>70</v>
      </c>
      <c r="J327" s="279"/>
      <c r="K327" s="27"/>
    </row>
    <row r="328" spans="2:11" ht="17.25" x14ac:dyDescent="0.25">
      <c r="B328" s="273"/>
      <c r="C328" s="274"/>
      <c r="D328" s="6" t="s">
        <v>172</v>
      </c>
      <c r="E328" s="14">
        <f t="shared" ref="E328:I328" si="76">E276</f>
        <v>0</v>
      </c>
      <c r="F328" s="14">
        <f t="shared" si="76"/>
        <v>0</v>
      </c>
      <c r="G328" s="14">
        <f t="shared" si="76"/>
        <v>0</v>
      </c>
      <c r="H328" s="14">
        <f t="shared" si="76"/>
        <v>0</v>
      </c>
      <c r="I328" s="14">
        <f t="shared" si="76"/>
        <v>0</v>
      </c>
      <c r="J328" s="224"/>
      <c r="K328" s="27"/>
    </row>
    <row r="329" spans="2:11" x14ac:dyDescent="0.25">
      <c r="B329" s="275"/>
      <c r="C329" s="276"/>
      <c r="D329" s="277" t="s">
        <v>176</v>
      </c>
      <c r="E329" s="278">
        <f t="shared" ref="E329:I329" si="77">E277+12</f>
        <v>71</v>
      </c>
      <c r="F329" s="278">
        <f t="shared" si="77"/>
        <v>71</v>
      </c>
      <c r="G329" s="278">
        <f t="shared" si="77"/>
        <v>71</v>
      </c>
      <c r="H329" s="278">
        <f t="shared" si="77"/>
        <v>71</v>
      </c>
      <c r="I329" s="278">
        <f t="shared" si="77"/>
        <v>71</v>
      </c>
      <c r="J329" s="279"/>
      <c r="K329" s="27"/>
    </row>
    <row r="330" spans="2:11" ht="18" thickBot="1" x14ac:dyDescent="0.3">
      <c r="B330" s="280"/>
      <c r="C330" s="281"/>
      <c r="D330" s="25" t="s">
        <v>172</v>
      </c>
      <c r="E330" s="17">
        <f t="shared" ref="E330:I330" si="78">E278</f>
        <v>0</v>
      </c>
      <c r="F330" s="17">
        <f t="shared" si="78"/>
        <v>0</v>
      </c>
      <c r="G330" s="17">
        <f t="shared" si="78"/>
        <v>0</v>
      </c>
      <c r="H330" s="17">
        <f t="shared" si="78"/>
        <v>0</v>
      </c>
      <c r="I330" s="17">
        <f t="shared" si="78"/>
        <v>0</v>
      </c>
      <c r="J330" s="282"/>
      <c r="K330" s="27"/>
    </row>
    <row r="331" spans="2:11" x14ac:dyDescent="0.25">
      <c r="B331" s="261" t="s">
        <v>156</v>
      </c>
      <c r="C331" s="230">
        <f>C305+1</f>
        <v>13</v>
      </c>
      <c r="D331" s="231"/>
      <c r="E331" s="315"/>
      <c r="F331" s="315"/>
      <c r="G331" s="315"/>
      <c r="H331" s="315"/>
      <c r="I331" s="315"/>
      <c r="J331" s="233"/>
    </row>
    <row r="332" spans="2:11" x14ac:dyDescent="0.25">
      <c r="B332" s="219" t="s">
        <v>157</v>
      </c>
      <c r="C332" s="220"/>
      <c r="D332" s="221"/>
      <c r="E332" s="263"/>
      <c r="F332" s="263"/>
      <c r="G332" s="263"/>
      <c r="H332" s="263"/>
      <c r="I332" s="263"/>
      <c r="J332" s="223"/>
    </row>
    <row r="333" spans="2:11" x14ac:dyDescent="0.25">
      <c r="B333" s="214"/>
      <c r="C333" s="215"/>
      <c r="D333" s="6" t="s">
        <v>158</v>
      </c>
      <c r="E333" s="23" t="str">
        <f t="shared" ref="E333:I333" si="79">E281</f>
        <v>Rice IR36</v>
      </c>
      <c r="F333" s="23" t="str">
        <f t="shared" si="79"/>
        <v>Rice IR36</v>
      </c>
      <c r="G333" s="23" t="str">
        <f t="shared" si="79"/>
        <v>Rice IR36</v>
      </c>
      <c r="H333" s="23" t="str">
        <f t="shared" si="79"/>
        <v>Rice IR36</v>
      </c>
      <c r="I333" s="23" t="str">
        <f t="shared" si="79"/>
        <v>Rice IR36</v>
      </c>
      <c r="J333" s="24"/>
    </row>
    <row r="334" spans="2:11" x14ac:dyDescent="0.25">
      <c r="B334" s="214"/>
      <c r="C334" s="215"/>
      <c r="D334" s="6" t="s">
        <v>159</v>
      </c>
      <c r="E334" s="23">
        <f t="shared" ref="E334:I335" si="80">E282+12</f>
        <v>74</v>
      </c>
      <c r="F334" s="23">
        <f t="shared" si="80"/>
        <v>74</v>
      </c>
      <c r="G334" s="23">
        <f t="shared" si="80"/>
        <v>74</v>
      </c>
      <c r="H334" s="23">
        <f t="shared" si="80"/>
        <v>74</v>
      </c>
      <c r="I334" s="23">
        <f t="shared" si="80"/>
        <v>74</v>
      </c>
      <c r="J334" s="24"/>
    </row>
    <row r="335" spans="2:11" x14ac:dyDescent="0.25">
      <c r="B335" s="214"/>
      <c r="C335" s="215"/>
      <c r="D335" s="6" t="s">
        <v>160</v>
      </c>
      <c r="E335" s="23">
        <f t="shared" si="80"/>
        <v>77</v>
      </c>
      <c r="F335" s="23">
        <f t="shared" si="80"/>
        <v>77</v>
      </c>
      <c r="G335" s="23">
        <f t="shared" si="80"/>
        <v>77</v>
      </c>
      <c r="H335" s="23">
        <f t="shared" si="80"/>
        <v>77</v>
      </c>
      <c r="I335" s="23">
        <f t="shared" si="80"/>
        <v>77</v>
      </c>
      <c r="J335" s="24"/>
    </row>
    <row r="336" spans="2:11" x14ac:dyDescent="0.25">
      <c r="B336" s="214"/>
      <c r="C336" s="215"/>
      <c r="D336" s="6" t="str">
        <f>IF($H$8=TRUE,"Yield t /ha","")</f>
        <v/>
      </c>
      <c r="E336" s="316">
        <f>'[3]Inputs3b- Soils &amp; Rotations'!E466</f>
        <v>4.18</v>
      </c>
      <c r="F336" s="316">
        <f>'[3]Inputs3b- Soils &amp; Rotations'!F466</f>
        <v>4.18</v>
      </c>
      <c r="G336" s="316">
        <f>'[3]Inputs3b- Soils &amp; Rotations'!G466</f>
        <v>4.18</v>
      </c>
      <c r="H336" s="316">
        <f>'[3]Inputs3b- Soils &amp; Rotations'!H466</f>
        <v>4.18</v>
      </c>
      <c r="I336" s="316">
        <f>'[3]Inputs3b- Soils &amp; Rotations'!I466</f>
        <v>4.18</v>
      </c>
      <c r="J336" s="224"/>
    </row>
    <row r="337" spans="2:11" x14ac:dyDescent="0.25">
      <c r="B337" s="219" t="s">
        <v>162</v>
      </c>
      <c r="C337" s="220"/>
      <c r="D337" s="221"/>
      <c r="E337" s="263"/>
      <c r="F337" s="263"/>
      <c r="G337" s="263"/>
      <c r="H337" s="263"/>
      <c r="I337" s="263"/>
      <c r="J337" s="223"/>
    </row>
    <row r="338" spans="2:11" x14ac:dyDescent="0.25">
      <c r="B338" s="214"/>
      <c r="C338" s="215"/>
      <c r="D338" s="6" t="s">
        <v>163</v>
      </c>
      <c r="E338" s="11" t="s">
        <v>164</v>
      </c>
      <c r="F338" s="11" t="s">
        <v>164</v>
      </c>
      <c r="G338" s="11" t="s">
        <v>164</v>
      </c>
      <c r="H338" s="11" t="s">
        <v>164</v>
      </c>
      <c r="I338" s="11" t="s">
        <v>164</v>
      </c>
      <c r="J338" s="224"/>
      <c r="K338" s="27"/>
    </row>
    <row r="339" spans="2:11" ht="17.25" x14ac:dyDescent="0.25">
      <c r="B339" s="214"/>
      <c r="C339" s="215"/>
      <c r="D339" s="6" t="s">
        <v>165</v>
      </c>
      <c r="E339" s="11">
        <f t="shared" ref="E339:I340" si="81">E287</f>
        <v>0</v>
      </c>
      <c r="F339" s="11">
        <f t="shared" si="81"/>
        <v>78</v>
      </c>
      <c r="G339" s="11">
        <f t="shared" si="81"/>
        <v>0</v>
      </c>
      <c r="H339" s="11">
        <f t="shared" si="81"/>
        <v>21</v>
      </c>
      <c r="I339" s="11">
        <f t="shared" si="81"/>
        <v>21</v>
      </c>
      <c r="J339" s="224"/>
    </row>
    <row r="340" spans="2:11" s="272" customFormat="1" ht="17.25" x14ac:dyDescent="0.25">
      <c r="B340" s="267"/>
      <c r="C340" s="268"/>
      <c r="D340" s="269" t="s">
        <v>166</v>
      </c>
      <c r="E340" s="283">
        <f t="shared" si="81"/>
        <v>0</v>
      </c>
      <c r="F340" s="283">
        <f t="shared" si="81"/>
        <v>0</v>
      </c>
      <c r="G340" s="283">
        <f t="shared" si="81"/>
        <v>0</v>
      </c>
      <c r="H340" s="283">
        <f t="shared" si="81"/>
        <v>0</v>
      </c>
      <c r="I340" s="283">
        <f t="shared" si="81"/>
        <v>0</v>
      </c>
      <c r="J340" s="270"/>
      <c r="K340" s="285"/>
    </row>
    <row r="341" spans="2:11" x14ac:dyDescent="0.25">
      <c r="B341" s="214"/>
      <c r="C341" s="215"/>
      <c r="D341" s="6" t="s">
        <v>167</v>
      </c>
      <c r="E341" s="14">
        <f t="shared" ref="E341:I341" si="82">E289+12</f>
        <v>74</v>
      </c>
      <c r="F341" s="14">
        <f t="shared" si="82"/>
        <v>74</v>
      </c>
      <c r="G341" s="14">
        <f t="shared" si="82"/>
        <v>74</v>
      </c>
      <c r="H341" s="14">
        <f t="shared" si="82"/>
        <v>74</v>
      </c>
      <c r="I341" s="14">
        <f t="shared" si="82"/>
        <v>74</v>
      </c>
      <c r="J341" s="224"/>
    </row>
    <row r="342" spans="2:11" x14ac:dyDescent="0.25">
      <c r="B342" s="219" t="s">
        <v>168</v>
      </c>
      <c r="C342" s="220"/>
      <c r="D342" s="221"/>
      <c r="E342" s="263"/>
      <c r="F342" s="263"/>
      <c r="G342" s="263"/>
      <c r="H342" s="263"/>
      <c r="I342" s="263"/>
      <c r="J342" s="223"/>
    </row>
    <row r="343" spans="2:11" x14ac:dyDescent="0.25">
      <c r="B343" s="214"/>
      <c r="C343" s="215"/>
      <c r="D343" s="6" t="s">
        <v>14</v>
      </c>
      <c r="E343" s="14" t="str">
        <f t="shared" ref="E343:I343" si="83">E31</f>
        <v>Fresh waste</v>
      </c>
      <c r="F343" s="14" t="str">
        <f t="shared" si="83"/>
        <v>Fresh waste</v>
      </c>
      <c r="G343" s="14" t="str">
        <f t="shared" si="83"/>
        <v>Fresh waste</v>
      </c>
      <c r="H343" s="14" t="str">
        <f t="shared" si="83"/>
        <v>ZBNF</v>
      </c>
      <c r="I343" s="14" t="str">
        <f t="shared" si="83"/>
        <v>ZBNF + manure</v>
      </c>
      <c r="J343" s="218"/>
    </row>
    <row r="344" spans="2:11" x14ac:dyDescent="0.25">
      <c r="B344" s="214"/>
      <c r="C344" s="215"/>
      <c r="D344" s="6" t="s">
        <v>17</v>
      </c>
      <c r="E344" s="14">
        <f t="shared" ref="E344:I344" si="84">E292+12</f>
        <v>76</v>
      </c>
      <c r="F344" s="14">
        <f t="shared" si="84"/>
        <v>76</v>
      </c>
      <c r="G344" s="14">
        <f t="shared" si="84"/>
        <v>73</v>
      </c>
      <c r="H344" s="14">
        <f t="shared" si="84"/>
        <v>73</v>
      </c>
      <c r="I344" s="14">
        <f t="shared" si="84"/>
        <v>73</v>
      </c>
      <c r="J344" s="218"/>
    </row>
    <row r="345" spans="2:11" ht="17.25" x14ac:dyDescent="0.25">
      <c r="B345" s="214"/>
      <c r="C345" s="215"/>
      <c r="D345" s="6" t="s">
        <v>169</v>
      </c>
      <c r="E345" s="266">
        <f t="shared" ref="E345:I345" si="85">E293</f>
        <v>0</v>
      </c>
      <c r="F345" s="266">
        <f t="shared" si="85"/>
        <v>0</v>
      </c>
      <c r="G345" s="266">
        <f t="shared" si="85"/>
        <v>10</v>
      </c>
      <c r="H345" s="266">
        <f t="shared" si="85"/>
        <v>3.16</v>
      </c>
      <c r="I345" s="266">
        <f t="shared" si="85"/>
        <v>8.06</v>
      </c>
      <c r="J345" s="218"/>
    </row>
    <row r="346" spans="2:11" x14ac:dyDescent="0.25">
      <c r="B346" s="219" t="s">
        <v>170</v>
      </c>
      <c r="C346" s="220"/>
      <c r="D346" s="221"/>
      <c r="E346" s="263"/>
      <c r="F346" s="263"/>
      <c r="G346" s="263"/>
      <c r="H346" s="263"/>
      <c r="I346" s="263"/>
      <c r="J346" s="223"/>
    </row>
    <row r="347" spans="2:11" x14ac:dyDescent="0.25">
      <c r="B347" s="214"/>
      <c r="C347" s="215"/>
      <c r="D347" s="6" t="s">
        <v>171</v>
      </c>
      <c r="E347" s="14">
        <f t="shared" ref="E347:I347" si="86">E295+12</f>
        <v>74</v>
      </c>
      <c r="F347" s="14">
        <f t="shared" si="86"/>
        <v>74</v>
      </c>
      <c r="G347" s="14">
        <f t="shared" si="86"/>
        <v>74</v>
      </c>
      <c r="H347" s="14">
        <f t="shared" si="86"/>
        <v>74</v>
      </c>
      <c r="I347" s="14">
        <f t="shared" si="86"/>
        <v>74</v>
      </c>
      <c r="J347" s="224"/>
      <c r="K347" s="27"/>
    </row>
    <row r="348" spans="2:11" ht="17.25" x14ac:dyDescent="0.25">
      <c r="B348" s="273"/>
      <c r="C348" s="274"/>
      <c r="D348" s="6" t="s">
        <v>172</v>
      </c>
      <c r="E348" s="14">
        <f t="shared" ref="E348:I348" si="87">E296</f>
        <v>200</v>
      </c>
      <c r="F348" s="14">
        <f t="shared" si="87"/>
        <v>200</v>
      </c>
      <c r="G348" s="14">
        <f t="shared" si="87"/>
        <v>200</v>
      </c>
      <c r="H348" s="14">
        <f t="shared" si="87"/>
        <v>200</v>
      </c>
      <c r="I348" s="14">
        <f t="shared" si="87"/>
        <v>200</v>
      </c>
      <c r="J348" s="224"/>
      <c r="K348" s="27"/>
    </row>
    <row r="349" spans="2:11" x14ac:dyDescent="0.25">
      <c r="B349" s="275"/>
      <c r="C349" s="276"/>
      <c r="D349" s="277" t="s">
        <v>173</v>
      </c>
      <c r="E349" s="278">
        <f t="shared" ref="E349:I349" si="88">E297+12</f>
        <v>75</v>
      </c>
      <c r="F349" s="278">
        <f t="shared" si="88"/>
        <v>75</v>
      </c>
      <c r="G349" s="278">
        <f t="shared" si="88"/>
        <v>75</v>
      </c>
      <c r="H349" s="278">
        <f t="shared" si="88"/>
        <v>75</v>
      </c>
      <c r="I349" s="278">
        <f t="shared" si="88"/>
        <v>75</v>
      </c>
      <c r="J349" s="279"/>
      <c r="K349" s="27"/>
    </row>
    <row r="350" spans="2:11" ht="17.25" x14ac:dyDescent="0.25">
      <c r="B350" s="273"/>
      <c r="C350" s="274"/>
      <c r="D350" s="6" t="s">
        <v>172</v>
      </c>
      <c r="E350" s="14">
        <f t="shared" ref="E350:I350" si="89">E298</f>
        <v>200</v>
      </c>
      <c r="F350" s="14">
        <f t="shared" si="89"/>
        <v>200</v>
      </c>
      <c r="G350" s="14">
        <f t="shared" si="89"/>
        <v>200</v>
      </c>
      <c r="H350" s="14">
        <f t="shared" si="89"/>
        <v>200</v>
      </c>
      <c r="I350" s="14">
        <f t="shared" si="89"/>
        <v>200</v>
      </c>
      <c r="J350" s="224"/>
      <c r="K350" s="27"/>
    </row>
    <row r="351" spans="2:11" x14ac:dyDescent="0.25">
      <c r="B351" s="275"/>
      <c r="C351" s="276"/>
      <c r="D351" s="277" t="s">
        <v>174</v>
      </c>
      <c r="E351" s="278">
        <f t="shared" ref="E351:I351" si="90">E299+12</f>
        <v>76</v>
      </c>
      <c r="F351" s="278">
        <f t="shared" si="90"/>
        <v>76</v>
      </c>
      <c r="G351" s="278">
        <f t="shared" si="90"/>
        <v>76</v>
      </c>
      <c r="H351" s="278">
        <f t="shared" si="90"/>
        <v>76</v>
      </c>
      <c r="I351" s="278">
        <f t="shared" si="90"/>
        <v>76</v>
      </c>
      <c r="J351" s="279"/>
      <c r="K351" s="27"/>
    </row>
    <row r="352" spans="2:11" ht="17.25" x14ac:dyDescent="0.25">
      <c r="B352" s="273"/>
      <c r="C352" s="274"/>
      <c r="D352" s="6" t="s">
        <v>172</v>
      </c>
      <c r="E352" s="14">
        <f t="shared" ref="E352:I352" si="91">E300</f>
        <v>200</v>
      </c>
      <c r="F352" s="14">
        <f t="shared" si="91"/>
        <v>200</v>
      </c>
      <c r="G352" s="14">
        <f t="shared" si="91"/>
        <v>200</v>
      </c>
      <c r="H352" s="14">
        <f t="shared" si="91"/>
        <v>200</v>
      </c>
      <c r="I352" s="14">
        <f t="shared" si="91"/>
        <v>200</v>
      </c>
      <c r="J352" s="224"/>
      <c r="K352" s="27"/>
    </row>
    <row r="353" spans="2:11" x14ac:dyDescent="0.25">
      <c r="B353" s="275"/>
      <c r="C353" s="276"/>
      <c r="D353" s="277" t="s">
        <v>175</v>
      </c>
      <c r="E353" s="278">
        <f t="shared" ref="E353:I353" si="92">E301+12</f>
        <v>77</v>
      </c>
      <c r="F353" s="278">
        <f t="shared" si="92"/>
        <v>77</v>
      </c>
      <c r="G353" s="278">
        <f t="shared" si="92"/>
        <v>77</v>
      </c>
      <c r="H353" s="278">
        <f t="shared" si="92"/>
        <v>77</v>
      </c>
      <c r="I353" s="278">
        <f t="shared" si="92"/>
        <v>77</v>
      </c>
      <c r="J353" s="279"/>
      <c r="K353" s="27"/>
    </row>
    <row r="354" spans="2:11" ht="17.25" x14ac:dyDescent="0.25">
      <c r="B354" s="273"/>
      <c r="C354" s="274"/>
      <c r="D354" s="6" t="s">
        <v>172</v>
      </c>
      <c r="E354" s="14">
        <f t="shared" ref="E354:I354" si="93">E302</f>
        <v>200</v>
      </c>
      <c r="F354" s="14">
        <f t="shared" si="93"/>
        <v>200</v>
      </c>
      <c r="G354" s="14">
        <f t="shared" si="93"/>
        <v>200</v>
      </c>
      <c r="H354" s="14">
        <f t="shared" si="93"/>
        <v>200</v>
      </c>
      <c r="I354" s="14">
        <f t="shared" si="93"/>
        <v>200</v>
      </c>
      <c r="J354" s="224"/>
      <c r="K354" s="27"/>
    </row>
    <row r="355" spans="2:11" x14ac:dyDescent="0.25">
      <c r="B355" s="275"/>
      <c r="C355" s="276"/>
      <c r="D355" s="277" t="s">
        <v>176</v>
      </c>
      <c r="E355" s="278">
        <f t="shared" ref="E355:I355" si="94">E303+12</f>
        <v>72</v>
      </c>
      <c r="F355" s="278">
        <f t="shared" si="94"/>
        <v>72</v>
      </c>
      <c r="G355" s="278">
        <f t="shared" si="94"/>
        <v>72</v>
      </c>
      <c r="H355" s="278">
        <f t="shared" si="94"/>
        <v>72</v>
      </c>
      <c r="I355" s="278">
        <f t="shared" si="94"/>
        <v>72</v>
      </c>
      <c r="J355" s="279"/>
      <c r="K355" s="27"/>
    </row>
    <row r="356" spans="2:11" ht="18" thickBot="1" x14ac:dyDescent="0.3">
      <c r="B356" s="280"/>
      <c r="C356" s="281"/>
      <c r="D356" s="25" t="s">
        <v>172</v>
      </c>
      <c r="E356" s="17">
        <f t="shared" ref="E356:I356" si="95">E304</f>
        <v>0</v>
      </c>
      <c r="F356" s="17">
        <f t="shared" si="95"/>
        <v>0</v>
      </c>
      <c r="G356" s="17">
        <f t="shared" si="95"/>
        <v>0</v>
      </c>
      <c r="H356" s="17">
        <f t="shared" si="95"/>
        <v>0</v>
      </c>
      <c r="I356" s="17">
        <f t="shared" si="95"/>
        <v>0</v>
      </c>
      <c r="J356" s="282"/>
      <c r="K356" s="27"/>
    </row>
    <row r="357" spans="2:11" x14ac:dyDescent="0.25">
      <c r="B357" s="261" t="s">
        <v>156</v>
      </c>
      <c r="C357" s="230">
        <f>C331+1</f>
        <v>14</v>
      </c>
      <c r="D357" s="231"/>
      <c r="E357" s="315"/>
      <c r="F357" s="315"/>
      <c r="G357" s="315"/>
      <c r="H357" s="315"/>
      <c r="I357" s="315"/>
      <c r="J357" s="233"/>
    </row>
    <row r="358" spans="2:11" x14ac:dyDescent="0.25">
      <c r="B358" s="219" t="s">
        <v>157</v>
      </c>
      <c r="C358" s="220"/>
      <c r="D358" s="221"/>
      <c r="E358" s="263"/>
      <c r="F358" s="263"/>
      <c r="G358" s="263"/>
      <c r="H358" s="263"/>
      <c r="I358" s="263"/>
      <c r="J358" s="223"/>
    </row>
    <row r="359" spans="2:11" x14ac:dyDescent="0.25">
      <c r="B359" s="214"/>
      <c r="C359" s="215"/>
      <c r="D359" s="6" t="s">
        <v>158</v>
      </c>
      <c r="E359" s="23" t="str">
        <f t="shared" ref="E359:I359" si="96">E307</f>
        <v>Rice Kranti</v>
      </c>
      <c r="F359" s="23" t="str">
        <f t="shared" si="96"/>
        <v>Rice Kranti</v>
      </c>
      <c r="G359" s="23" t="str">
        <f t="shared" si="96"/>
        <v>Rice Kranti</v>
      </c>
      <c r="H359" s="23" t="str">
        <f t="shared" si="96"/>
        <v>Rice Kranti</v>
      </c>
      <c r="I359" s="23" t="str">
        <f t="shared" si="96"/>
        <v>Rice Kranti</v>
      </c>
      <c r="J359" s="24"/>
    </row>
    <row r="360" spans="2:11" x14ac:dyDescent="0.25">
      <c r="B360" s="214"/>
      <c r="C360" s="215"/>
      <c r="D360" s="6" t="s">
        <v>159</v>
      </c>
      <c r="E360" s="23">
        <f t="shared" ref="E360:I361" si="97">E308+12</f>
        <v>79</v>
      </c>
      <c r="F360" s="23">
        <f t="shared" si="97"/>
        <v>79</v>
      </c>
      <c r="G360" s="23">
        <f t="shared" si="97"/>
        <v>79</v>
      </c>
      <c r="H360" s="23">
        <f t="shared" si="97"/>
        <v>79</v>
      </c>
      <c r="I360" s="23">
        <f t="shared" si="97"/>
        <v>79</v>
      </c>
      <c r="J360" s="24"/>
    </row>
    <row r="361" spans="2:11" x14ac:dyDescent="0.25">
      <c r="B361" s="214"/>
      <c r="C361" s="215"/>
      <c r="D361" s="6" t="s">
        <v>160</v>
      </c>
      <c r="E361" s="23">
        <f t="shared" si="97"/>
        <v>82</v>
      </c>
      <c r="F361" s="23">
        <f t="shared" si="97"/>
        <v>82</v>
      </c>
      <c r="G361" s="23">
        <f t="shared" si="97"/>
        <v>82</v>
      </c>
      <c r="H361" s="23">
        <f t="shared" si="97"/>
        <v>82</v>
      </c>
      <c r="I361" s="23">
        <f t="shared" si="97"/>
        <v>82</v>
      </c>
      <c r="J361" s="24"/>
    </row>
    <row r="362" spans="2:11" x14ac:dyDescent="0.25">
      <c r="B362" s="214"/>
      <c r="C362" s="215"/>
      <c r="D362" s="6" t="str">
        <f>IF($H$8=TRUE,"Yield t /ha","")</f>
        <v/>
      </c>
      <c r="E362" s="316">
        <f>'[3]Inputs3b- Soils &amp; Rotations'!E492</f>
        <v>5.38</v>
      </c>
      <c r="F362" s="316">
        <f>'[3]Inputs3b- Soils &amp; Rotations'!F492</f>
        <v>5.38</v>
      </c>
      <c r="G362" s="316">
        <f>'[3]Inputs3b- Soils &amp; Rotations'!G492</f>
        <v>5.38</v>
      </c>
      <c r="H362" s="316">
        <f>'[3]Inputs3b- Soils &amp; Rotations'!H492</f>
        <v>5.38</v>
      </c>
      <c r="I362" s="316">
        <f>'[3]Inputs3b- Soils &amp; Rotations'!I492</f>
        <v>5.38</v>
      </c>
      <c r="J362" s="224"/>
    </row>
    <row r="363" spans="2:11" x14ac:dyDescent="0.25">
      <c r="B363" s="219" t="s">
        <v>162</v>
      </c>
      <c r="C363" s="220"/>
      <c r="D363" s="221"/>
      <c r="E363" s="263"/>
      <c r="F363" s="263"/>
      <c r="G363" s="263"/>
      <c r="H363" s="263"/>
      <c r="I363" s="263"/>
      <c r="J363" s="223"/>
    </row>
    <row r="364" spans="2:11" x14ac:dyDescent="0.25">
      <c r="B364" s="214"/>
      <c r="C364" s="215"/>
      <c r="D364" s="6" t="s">
        <v>163</v>
      </c>
      <c r="E364" s="11" t="s">
        <v>164</v>
      </c>
      <c r="F364" s="11" t="s">
        <v>164</v>
      </c>
      <c r="G364" s="11" t="s">
        <v>164</v>
      </c>
      <c r="H364" s="11" t="s">
        <v>164</v>
      </c>
      <c r="I364" s="11" t="s">
        <v>164</v>
      </c>
      <c r="J364" s="224"/>
      <c r="K364" s="27"/>
    </row>
    <row r="365" spans="2:11" ht="17.25" x14ac:dyDescent="0.25">
      <c r="B365" s="214"/>
      <c r="C365" s="215"/>
      <c r="D365" s="6" t="s">
        <v>165</v>
      </c>
      <c r="E365" s="11">
        <f t="shared" ref="E365:I366" si="98">E313</f>
        <v>0</v>
      </c>
      <c r="F365" s="11">
        <f t="shared" si="98"/>
        <v>155</v>
      </c>
      <c r="G365" s="11">
        <f t="shared" si="98"/>
        <v>0</v>
      </c>
      <c r="H365" s="11">
        <f t="shared" si="98"/>
        <v>0</v>
      </c>
      <c r="I365" s="11">
        <f t="shared" si="98"/>
        <v>0</v>
      </c>
      <c r="J365" s="224"/>
    </row>
    <row r="366" spans="2:11" s="272" customFormat="1" ht="17.25" x14ac:dyDescent="0.25">
      <c r="B366" s="267"/>
      <c r="C366" s="268"/>
      <c r="D366" s="269" t="s">
        <v>166</v>
      </c>
      <c r="E366" s="283">
        <f t="shared" si="98"/>
        <v>0</v>
      </c>
      <c r="F366" s="283">
        <f t="shared" si="98"/>
        <v>0</v>
      </c>
      <c r="G366" s="283">
        <f t="shared" si="98"/>
        <v>0</v>
      </c>
      <c r="H366" s="283">
        <f t="shared" si="98"/>
        <v>0</v>
      </c>
      <c r="I366" s="283">
        <f t="shared" si="98"/>
        <v>0</v>
      </c>
      <c r="J366" s="270"/>
      <c r="K366" s="285"/>
    </row>
    <row r="367" spans="2:11" x14ac:dyDescent="0.25">
      <c r="B367" s="214"/>
      <c r="C367" s="215"/>
      <c r="D367" s="6" t="s">
        <v>167</v>
      </c>
      <c r="E367" s="14">
        <f t="shared" ref="E367:I367" si="99">E315+12</f>
        <v>79</v>
      </c>
      <c r="F367" s="14">
        <f t="shared" si="99"/>
        <v>79</v>
      </c>
      <c r="G367" s="14">
        <f t="shared" si="99"/>
        <v>79</v>
      </c>
      <c r="H367" s="14">
        <f t="shared" si="99"/>
        <v>79</v>
      </c>
      <c r="I367" s="14">
        <f t="shared" si="99"/>
        <v>79</v>
      </c>
      <c r="J367" s="224"/>
    </row>
    <row r="368" spans="2:11" x14ac:dyDescent="0.25">
      <c r="B368" s="219" t="s">
        <v>168</v>
      </c>
      <c r="C368" s="220"/>
      <c r="D368" s="221"/>
      <c r="E368" s="263"/>
      <c r="F368" s="263"/>
      <c r="G368" s="263"/>
      <c r="H368" s="263"/>
      <c r="I368" s="263"/>
      <c r="J368" s="223"/>
    </row>
    <row r="369" spans="2:11" x14ac:dyDescent="0.25">
      <c r="B369" s="214"/>
      <c r="C369" s="215"/>
      <c r="D369" s="6" t="s">
        <v>14</v>
      </c>
      <c r="E369" s="14" t="str">
        <f t="shared" ref="E369:I369" si="100">E57</f>
        <v>Fresh waste</v>
      </c>
      <c r="F369" s="14" t="str">
        <f t="shared" si="100"/>
        <v>Fresh waste</v>
      </c>
      <c r="G369" s="14" t="str">
        <f t="shared" si="100"/>
        <v>Fresh waste</v>
      </c>
      <c r="H369" s="14" t="str">
        <f t="shared" si="100"/>
        <v>ZBNF</v>
      </c>
      <c r="I369" s="14" t="str">
        <f t="shared" si="100"/>
        <v>ZBNF + manure</v>
      </c>
      <c r="J369" s="218"/>
    </row>
    <row r="370" spans="2:11" x14ac:dyDescent="0.25">
      <c r="B370" s="214"/>
      <c r="C370" s="215"/>
      <c r="D370" s="6" t="s">
        <v>17</v>
      </c>
      <c r="E370" s="14">
        <f t="shared" ref="E370:I370" si="101">E318+12</f>
        <v>78</v>
      </c>
      <c r="F370" s="14">
        <f t="shared" si="101"/>
        <v>78</v>
      </c>
      <c r="G370" s="14">
        <f t="shared" si="101"/>
        <v>78</v>
      </c>
      <c r="H370" s="14">
        <f t="shared" si="101"/>
        <v>78</v>
      </c>
      <c r="I370" s="14">
        <f t="shared" si="101"/>
        <v>78</v>
      </c>
      <c r="J370" s="218"/>
    </row>
    <row r="371" spans="2:11" ht="17.25" x14ac:dyDescent="0.25">
      <c r="B371" s="214"/>
      <c r="C371" s="215"/>
      <c r="D371" s="6" t="s">
        <v>169</v>
      </c>
      <c r="E371" s="266">
        <f t="shared" ref="E371:I371" si="102">E319</f>
        <v>0</v>
      </c>
      <c r="F371" s="266">
        <f t="shared" si="102"/>
        <v>0</v>
      </c>
      <c r="G371" s="266">
        <f t="shared" si="102"/>
        <v>10</v>
      </c>
      <c r="H371" s="266">
        <f t="shared" si="102"/>
        <v>3.16</v>
      </c>
      <c r="I371" s="266">
        <f t="shared" si="102"/>
        <v>8.06</v>
      </c>
      <c r="J371" s="218"/>
    </row>
    <row r="372" spans="2:11" x14ac:dyDescent="0.25">
      <c r="B372" s="219" t="s">
        <v>170</v>
      </c>
      <c r="C372" s="220"/>
      <c r="D372" s="221"/>
      <c r="E372" s="263"/>
      <c r="F372" s="263"/>
      <c r="G372" s="263"/>
      <c r="H372" s="263"/>
      <c r="I372" s="263"/>
      <c r="J372" s="223"/>
    </row>
    <row r="373" spans="2:11" x14ac:dyDescent="0.25">
      <c r="B373" s="214"/>
      <c r="C373" s="215"/>
      <c r="D373" s="6" t="s">
        <v>171</v>
      </c>
      <c r="E373" s="14">
        <f t="shared" ref="E373:I373" si="103">E321+12</f>
        <v>79</v>
      </c>
      <c r="F373" s="14">
        <f t="shared" si="103"/>
        <v>79</v>
      </c>
      <c r="G373" s="14">
        <f t="shared" si="103"/>
        <v>79</v>
      </c>
      <c r="H373" s="14">
        <f t="shared" si="103"/>
        <v>79</v>
      </c>
      <c r="I373" s="14">
        <f t="shared" si="103"/>
        <v>79</v>
      </c>
      <c r="J373" s="224"/>
      <c r="K373" s="27"/>
    </row>
    <row r="374" spans="2:11" ht="17.25" x14ac:dyDescent="0.25">
      <c r="B374" s="273"/>
      <c r="C374" s="274"/>
      <c r="D374" s="6" t="s">
        <v>172</v>
      </c>
      <c r="E374" s="14">
        <f t="shared" ref="E374:I374" si="104">E322</f>
        <v>0</v>
      </c>
      <c r="F374" s="14">
        <f t="shared" si="104"/>
        <v>0</v>
      </c>
      <c r="G374" s="14">
        <f t="shared" si="104"/>
        <v>0</v>
      </c>
      <c r="H374" s="14">
        <f t="shared" si="104"/>
        <v>0</v>
      </c>
      <c r="I374" s="14">
        <f t="shared" si="104"/>
        <v>0</v>
      </c>
      <c r="J374" s="224"/>
      <c r="K374" s="27"/>
    </row>
    <row r="375" spans="2:11" x14ac:dyDescent="0.25">
      <c r="B375" s="275"/>
      <c r="C375" s="276"/>
      <c r="D375" s="277" t="s">
        <v>173</v>
      </c>
      <c r="E375" s="278">
        <f t="shared" ref="E375:I375" si="105">E323+12</f>
        <v>80</v>
      </c>
      <c r="F375" s="278">
        <f t="shared" si="105"/>
        <v>80</v>
      </c>
      <c r="G375" s="278">
        <f t="shared" si="105"/>
        <v>80</v>
      </c>
      <c r="H375" s="278">
        <f t="shared" si="105"/>
        <v>80</v>
      </c>
      <c r="I375" s="278">
        <f t="shared" si="105"/>
        <v>80</v>
      </c>
      <c r="J375" s="279"/>
      <c r="K375" s="27"/>
    </row>
    <row r="376" spans="2:11" ht="17.25" x14ac:dyDescent="0.25">
      <c r="B376" s="273"/>
      <c r="C376" s="274"/>
      <c r="D376" s="6" t="s">
        <v>172</v>
      </c>
      <c r="E376" s="14">
        <f t="shared" ref="E376:I376" si="106">E324</f>
        <v>0</v>
      </c>
      <c r="F376" s="14">
        <f t="shared" si="106"/>
        <v>0</v>
      </c>
      <c r="G376" s="14">
        <f t="shared" si="106"/>
        <v>0</v>
      </c>
      <c r="H376" s="14">
        <f t="shared" si="106"/>
        <v>0</v>
      </c>
      <c r="I376" s="14">
        <f t="shared" si="106"/>
        <v>0</v>
      </c>
      <c r="J376" s="224"/>
      <c r="K376" s="27"/>
    </row>
    <row r="377" spans="2:11" x14ac:dyDescent="0.25">
      <c r="B377" s="275"/>
      <c r="C377" s="276"/>
      <c r="D377" s="277" t="s">
        <v>174</v>
      </c>
      <c r="E377" s="278">
        <f t="shared" ref="E377:I377" si="107">E325+12</f>
        <v>81</v>
      </c>
      <c r="F377" s="278">
        <f t="shared" si="107"/>
        <v>81</v>
      </c>
      <c r="G377" s="278">
        <f t="shared" si="107"/>
        <v>81</v>
      </c>
      <c r="H377" s="278">
        <f t="shared" si="107"/>
        <v>81</v>
      </c>
      <c r="I377" s="278">
        <f t="shared" si="107"/>
        <v>81</v>
      </c>
      <c r="J377" s="279"/>
      <c r="K377" s="27"/>
    </row>
    <row r="378" spans="2:11" ht="17.25" x14ac:dyDescent="0.25">
      <c r="B378" s="273"/>
      <c r="C378" s="274"/>
      <c r="D378" s="6" t="s">
        <v>172</v>
      </c>
      <c r="E378" s="14">
        <f t="shared" ref="E378:I378" si="108">E326</f>
        <v>0</v>
      </c>
      <c r="F378" s="14">
        <f t="shared" si="108"/>
        <v>0</v>
      </c>
      <c r="G378" s="14">
        <f t="shared" si="108"/>
        <v>0</v>
      </c>
      <c r="H378" s="14">
        <f t="shared" si="108"/>
        <v>0</v>
      </c>
      <c r="I378" s="14">
        <f t="shared" si="108"/>
        <v>0</v>
      </c>
      <c r="J378" s="224"/>
      <c r="K378" s="27"/>
    </row>
    <row r="379" spans="2:11" x14ac:dyDescent="0.25">
      <c r="B379" s="275"/>
      <c r="C379" s="276"/>
      <c r="D379" s="277" t="s">
        <v>175</v>
      </c>
      <c r="E379" s="278">
        <f t="shared" ref="E379:I379" si="109">E327+12</f>
        <v>82</v>
      </c>
      <c r="F379" s="278">
        <f t="shared" si="109"/>
        <v>82</v>
      </c>
      <c r="G379" s="278">
        <f t="shared" si="109"/>
        <v>82</v>
      </c>
      <c r="H379" s="278">
        <f t="shared" si="109"/>
        <v>82</v>
      </c>
      <c r="I379" s="278">
        <f t="shared" si="109"/>
        <v>82</v>
      </c>
      <c r="J379" s="279"/>
      <c r="K379" s="27"/>
    </row>
    <row r="380" spans="2:11" ht="17.25" x14ac:dyDescent="0.25">
      <c r="B380" s="273"/>
      <c r="C380" s="274"/>
      <c r="D380" s="6" t="s">
        <v>172</v>
      </c>
      <c r="E380" s="14">
        <f t="shared" ref="E380:I380" si="110">E328</f>
        <v>0</v>
      </c>
      <c r="F380" s="14">
        <f t="shared" si="110"/>
        <v>0</v>
      </c>
      <c r="G380" s="14">
        <f t="shared" si="110"/>
        <v>0</v>
      </c>
      <c r="H380" s="14">
        <f t="shared" si="110"/>
        <v>0</v>
      </c>
      <c r="I380" s="14">
        <f t="shared" si="110"/>
        <v>0</v>
      </c>
      <c r="J380" s="224"/>
      <c r="K380" s="27"/>
    </row>
    <row r="381" spans="2:11" x14ac:dyDescent="0.25">
      <c r="B381" s="275"/>
      <c r="C381" s="276"/>
      <c r="D381" s="277" t="s">
        <v>176</v>
      </c>
      <c r="E381" s="278">
        <f t="shared" ref="E381:I381" si="111">E329+12</f>
        <v>83</v>
      </c>
      <c r="F381" s="278">
        <f t="shared" si="111"/>
        <v>83</v>
      </c>
      <c r="G381" s="278">
        <f t="shared" si="111"/>
        <v>83</v>
      </c>
      <c r="H381" s="278">
        <f t="shared" si="111"/>
        <v>83</v>
      </c>
      <c r="I381" s="278">
        <f t="shared" si="111"/>
        <v>83</v>
      </c>
      <c r="J381" s="279"/>
      <c r="K381" s="27"/>
    </row>
    <row r="382" spans="2:11" ht="18" thickBot="1" x14ac:dyDescent="0.3">
      <c r="B382" s="280"/>
      <c r="C382" s="281"/>
      <c r="D382" s="25" t="s">
        <v>172</v>
      </c>
      <c r="E382" s="17">
        <f t="shared" ref="E382:I382" si="112">E330</f>
        <v>0</v>
      </c>
      <c r="F382" s="17">
        <f t="shared" si="112"/>
        <v>0</v>
      </c>
      <c r="G382" s="17">
        <f t="shared" si="112"/>
        <v>0</v>
      </c>
      <c r="H382" s="17">
        <f t="shared" si="112"/>
        <v>0</v>
      </c>
      <c r="I382" s="17">
        <f t="shared" si="112"/>
        <v>0</v>
      </c>
      <c r="J382" s="282"/>
      <c r="K382" s="27"/>
    </row>
    <row r="383" spans="2:11" x14ac:dyDescent="0.25">
      <c r="B383" s="261" t="s">
        <v>156</v>
      </c>
      <c r="C383" s="230">
        <f>C357+1</f>
        <v>15</v>
      </c>
      <c r="D383" s="231"/>
      <c r="E383" s="315"/>
      <c r="F383" s="315"/>
      <c r="G383" s="315"/>
      <c r="H383" s="315"/>
      <c r="I383" s="315"/>
      <c r="J383" s="233"/>
    </row>
    <row r="384" spans="2:11" x14ac:dyDescent="0.25">
      <c r="B384" s="219" t="s">
        <v>157</v>
      </c>
      <c r="C384" s="220"/>
      <c r="D384" s="221"/>
      <c r="E384" s="263"/>
      <c r="F384" s="263"/>
      <c r="G384" s="263"/>
      <c r="H384" s="263"/>
      <c r="I384" s="263"/>
      <c r="J384" s="223"/>
    </row>
    <row r="385" spans="2:11" x14ac:dyDescent="0.25">
      <c r="B385" s="214"/>
      <c r="C385" s="215"/>
      <c r="D385" s="6" t="s">
        <v>158</v>
      </c>
      <c r="E385" s="23" t="str">
        <f t="shared" ref="E385:I385" si="113">E333</f>
        <v>Rice IR36</v>
      </c>
      <c r="F385" s="23" t="str">
        <f t="shared" si="113"/>
        <v>Rice IR36</v>
      </c>
      <c r="G385" s="23" t="str">
        <f t="shared" si="113"/>
        <v>Rice IR36</v>
      </c>
      <c r="H385" s="23" t="str">
        <f t="shared" si="113"/>
        <v>Rice IR36</v>
      </c>
      <c r="I385" s="23" t="str">
        <f t="shared" si="113"/>
        <v>Rice IR36</v>
      </c>
      <c r="J385" s="24"/>
    </row>
    <row r="386" spans="2:11" x14ac:dyDescent="0.25">
      <c r="B386" s="214"/>
      <c r="C386" s="215"/>
      <c r="D386" s="6" t="s">
        <v>159</v>
      </c>
      <c r="E386" s="23">
        <f t="shared" ref="E386:I387" si="114">E334+12</f>
        <v>86</v>
      </c>
      <c r="F386" s="23">
        <f t="shared" si="114"/>
        <v>86</v>
      </c>
      <c r="G386" s="23">
        <f t="shared" si="114"/>
        <v>86</v>
      </c>
      <c r="H386" s="23">
        <f t="shared" si="114"/>
        <v>86</v>
      </c>
      <c r="I386" s="23">
        <f t="shared" si="114"/>
        <v>86</v>
      </c>
      <c r="J386" s="24"/>
    </row>
    <row r="387" spans="2:11" x14ac:dyDescent="0.25">
      <c r="B387" s="214"/>
      <c r="C387" s="215"/>
      <c r="D387" s="6" t="s">
        <v>160</v>
      </c>
      <c r="E387" s="23">
        <f t="shared" si="114"/>
        <v>89</v>
      </c>
      <c r="F387" s="23">
        <f t="shared" si="114"/>
        <v>89</v>
      </c>
      <c r="G387" s="23">
        <f t="shared" si="114"/>
        <v>89</v>
      </c>
      <c r="H387" s="23">
        <f t="shared" si="114"/>
        <v>89</v>
      </c>
      <c r="I387" s="23">
        <f t="shared" si="114"/>
        <v>89</v>
      </c>
      <c r="J387" s="24"/>
    </row>
    <row r="388" spans="2:11" x14ac:dyDescent="0.25">
      <c r="B388" s="214"/>
      <c r="C388" s="215"/>
      <c r="D388" s="6" t="str">
        <f>IF($H$8=TRUE,"Yield t /ha","")</f>
        <v/>
      </c>
      <c r="E388" s="316">
        <f>'[3]Inputs3b- Soils &amp; Rotations'!E518</f>
        <v>4.18</v>
      </c>
      <c r="F388" s="316">
        <f>'[3]Inputs3b- Soils &amp; Rotations'!F518</f>
        <v>4.18</v>
      </c>
      <c r="G388" s="316">
        <f>'[3]Inputs3b- Soils &amp; Rotations'!G518</f>
        <v>4.18</v>
      </c>
      <c r="H388" s="316">
        <f>'[3]Inputs3b- Soils &amp; Rotations'!H518</f>
        <v>4.18</v>
      </c>
      <c r="I388" s="316">
        <f>'[3]Inputs3b- Soils &amp; Rotations'!I518</f>
        <v>4.18</v>
      </c>
      <c r="J388" s="224"/>
    </row>
    <row r="389" spans="2:11" x14ac:dyDescent="0.25">
      <c r="B389" s="219" t="s">
        <v>162</v>
      </c>
      <c r="C389" s="220"/>
      <c r="D389" s="221"/>
      <c r="E389" s="263"/>
      <c r="F389" s="263"/>
      <c r="G389" s="263"/>
      <c r="H389" s="263"/>
      <c r="I389" s="263"/>
      <c r="J389" s="223"/>
    </row>
    <row r="390" spans="2:11" x14ac:dyDescent="0.25">
      <c r="B390" s="214"/>
      <c r="C390" s="215"/>
      <c r="D390" s="6" t="s">
        <v>163</v>
      </c>
      <c r="E390" s="11" t="s">
        <v>164</v>
      </c>
      <c r="F390" s="11" t="s">
        <v>164</v>
      </c>
      <c r="G390" s="11" t="s">
        <v>164</v>
      </c>
      <c r="H390" s="11" t="s">
        <v>164</v>
      </c>
      <c r="I390" s="11" t="s">
        <v>164</v>
      </c>
      <c r="J390" s="224"/>
      <c r="K390" s="27"/>
    </row>
    <row r="391" spans="2:11" ht="17.25" x14ac:dyDescent="0.25">
      <c r="B391" s="214"/>
      <c r="C391" s="215"/>
      <c r="D391" s="6" t="s">
        <v>165</v>
      </c>
      <c r="E391" s="11">
        <f t="shared" ref="E391:I392" si="115">E339</f>
        <v>0</v>
      </c>
      <c r="F391" s="11">
        <f t="shared" si="115"/>
        <v>78</v>
      </c>
      <c r="G391" s="11">
        <f t="shared" si="115"/>
        <v>0</v>
      </c>
      <c r="H391" s="11">
        <f t="shared" si="115"/>
        <v>21</v>
      </c>
      <c r="I391" s="11">
        <f t="shared" si="115"/>
        <v>21</v>
      </c>
      <c r="J391" s="224"/>
    </row>
    <row r="392" spans="2:11" s="272" customFormat="1" ht="17.25" x14ac:dyDescent="0.25">
      <c r="B392" s="267"/>
      <c r="C392" s="268"/>
      <c r="D392" s="269" t="s">
        <v>166</v>
      </c>
      <c r="E392" s="283">
        <f t="shared" si="115"/>
        <v>0</v>
      </c>
      <c r="F392" s="283">
        <f t="shared" si="115"/>
        <v>0</v>
      </c>
      <c r="G392" s="283">
        <f t="shared" si="115"/>
        <v>0</v>
      </c>
      <c r="H392" s="283">
        <f t="shared" si="115"/>
        <v>0</v>
      </c>
      <c r="I392" s="283">
        <f t="shared" si="115"/>
        <v>0</v>
      </c>
      <c r="J392" s="270"/>
      <c r="K392" s="285"/>
    </row>
    <row r="393" spans="2:11" x14ac:dyDescent="0.25">
      <c r="B393" s="214"/>
      <c r="C393" s="215"/>
      <c r="D393" s="6" t="s">
        <v>167</v>
      </c>
      <c r="E393" s="14">
        <f t="shared" ref="E393:I393" si="116">E341+12</f>
        <v>86</v>
      </c>
      <c r="F393" s="14">
        <f t="shared" si="116"/>
        <v>86</v>
      </c>
      <c r="G393" s="14">
        <f t="shared" si="116"/>
        <v>86</v>
      </c>
      <c r="H393" s="14">
        <f t="shared" si="116"/>
        <v>86</v>
      </c>
      <c r="I393" s="14">
        <f t="shared" si="116"/>
        <v>86</v>
      </c>
      <c r="J393" s="224"/>
    </row>
    <row r="394" spans="2:11" x14ac:dyDescent="0.25">
      <c r="B394" s="219" t="s">
        <v>168</v>
      </c>
      <c r="C394" s="220"/>
      <c r="D394" s="221"/>
      <c r="E394" s="263"/>
      <c r="F394" s="263"/>
      <c r="G394" s="263"/>
      <c r="H394" s="263"/>
      <c r="I394" s="263"/>
      <c r="J394" s="223"/>
    </row>
    <row r="395" spans="2:11" x14ac:dyDescent="0.25">
      <c r="B395" s="214"/>
      <c r="C395" s="215"/>
      <c r="D395" s="6" t="s">
        <v>14</v>
      </c>
      <c r="E395" s="216" t="str">
        <f t="shared" ref="E395:I395" si="117">E31</f>
        <v>Fresh waste</v>
      </c>
      <c r="F395" s="216" t="str">
        <f t="shared" si="117"/>
        <v>Fresh waste</v>
      </c>
      <c r="G395" s="216" t="str">
        <f t="shared" si="117"/>
        <v>Fresh waste</v>
      </c>
      <c r="H395" s="216" t="str">
        <f t="shared" si="117"/>
        <v>ZBNF</v>
      </c>
      <c r="I395" s="216" t="str">
        <f t="shared" si="117"/>
        <v>ZBNF + manure</v>
      </c>
      <c r="J395" s="218"/>
    </row>
    <row r="396" spans="2:11" x14ac:dyDescent="0.25">
      <c r="B396" s="214"/>
      <c r="C396" s="215"/>
      <c r="D396" s="6" t="s">
        <v>17</v>
      </c>
      <c r="E396" s="14">
        <f t="shared" ref="E396:I396" si="118">E344+12</f>
        <v>88</v>
      </c>
      <c r="F396" s="14">
        <f t="shared" si="118"/>
        <v>88</v>
      </c>
      <c r="G396" s="14">
        <f t="shared" si="118"/>
        <v>85</v>
      </c>
      <c r="H396" s="14">
        <f t="shared" si="118"/>
        <v>85</v>
      </c>
      <c r="I396" s="14">
        <f t="shared" si="118"/>
        <v>85</v>
      </c>
      <c r="J396" s="218"/>
    </row>
    <row r="397" spans="2:11" ht="17.25" x14ac:dyDescent="0.25">
      <c r="B397" s="214"/>
      <c r="C397" s="215"/>
      <c r="D397" s="6" t="s">
        <v>169</v>
      </c>
      <c r="E397" s="266">
        <f t="shared" ref="E397:I397" si="119">E345</f>
        <v>0</v>
      </c>
      <c r="F397" s="266">
        <f t="shared" si="119"/>
        <v>0</v>
      </c>
      <c r="G397" s="266">
        <f t="shared" si="119"/>
        <v>10</v>
      </c>
      <c r="H397" s="266">
        <f t="shared" si="119"/>
        <v>3.16</v>
      </c>
      <c r="I397" s="266">
        <f t="shared" si="119"/>
        <v>8.06</v>
      </c>
      <c r="J397" s="218"/>
    </row>
    <row r="398" spans="2:11" x14ac:dyDescent="0.25">
      <c r="B398" s="219" t="s">
        <v>170</v>
      </c>
      <c r="C398" s="220"/>
      <c r="D398" s="221"/>
      <c r="E398" s="263"/>
      <c r="F398" s="263"/>
      <c r="G398" s="263"/>
      <c r="H398" s="263"/>
      <c r="I398" s="263"/>
      <c r="J398" s="223"/>
    </row>
    <row r="399" spans="2:11" x14ac:dyDescent="0.25">
      <c r="B399" s="214"/>
      <c r="C399" s="215"/>
      <c r="D399" s="6" t="s">
        <v>171</v>
      </c>
      <c r="E399" s="14">
        <f t="shared" ref="E399:I399" si="120">E347+12</f>
        <v>86</v>
      </c>
      <c r="F399" s="14">
        <f t="shared" si="120"/>
        <v>86</v>
      </c>
      <c r="G399" s="14">
        <f t="shared" si="120"/>
        <v>86</v>
      </c>
      <c r="H399" s="14">
        <f t="shared" si="120"/>
        <v>86</v>
      </c>
      <c r="I399" s="14">
        <f t="shared" si="120"/>
        <v>86</v>
      </c>
      <c r="J399" s="224"/>
      <c r="K399" s="27"/>
    </row>
    <row r="400" spans="2:11" ht="17.25" x14ac:dyDescent="0.25">
      <c r="B400" s="273"/>
      <c r="C400" s="274"/>
      <c r="D400" s="6" t="s">
        <v>172</v>
      </c>
      <c r="E400" s="14">
        <f t="shared" ref="E400:I400" si="121">E348</f>
        <v>200</v>
      </c>
      <c r="F400" s="14">
        <f t="shared" si="121"/>
        <v>200</v>
      </c>
      <c r="G400" s="14">
        <f t="shared" si="121"/>
        <v>200</v>
      </c>
      <c r="H400" s="14">
        <f t="shared" si="121"/>
        <v>200</v>
      </c>
      <c r="I400" s="14">
        <f t="shared" si="121"/>
        <v>200</v>
      </c>
      <c r="J400" s="224"/>
      <c r="K400" s="27"/>
    </row>
    <row r="401" spans="2:11" x14ac:dyDescent="0.25">
      <c r="B401" s="275"/>
      <c r="C401" s="276"/>
      <c r="D401" s="277" t="s">
        <v>173</v>
      </c>
      <c r="E401" s="278">
        <f t="shared" ref="E401:I401" si="122">E349+12</f>
        <v>87</v>
      </c>
      <c r="F401" s="278">
        <f t="shared" si="122"/>
        <v>87</v>
      </c>
      <c r="G401" s="278">
        <f t="shared" si="122"/>
        <v>87</v>
      </c>
      <c r="H401" s="278">
        <f t="shared" si="122"/>
        <v>87</v>
      </c>
      <c r="I401" s="278">
        <f t="shared" si="122"/>
        <v>87</v>
      </c>
      <c r="J401" s="279"/>
      <c r="K401" s="27"/>
    </row>
    <row r="402" spans="2:11" ht="17.25" x14ac:dyDescent="0.25">
      <c r="B402" s="273"/>
      <c r="C402" s="274"/>
      <c r="D402" s="6" t="s">
        <v>172</v>
      </c>
      <c r="E402" s="14">
        <f t="shared" ref="E402:I402" si="123">E350</f>
        <v>200</v>
      </c>
      <c r="F402" s="14">
        <f t="shared" si="123"/>
        <v>200</v>
      </c>
      <c r="G402" s="14">
        <f t="shared" si="123"/>
        <v>200</v>
      </c>
      <c r="H402" s="14">
        <f t="shared" si="123"/>
        <v>200</v>
      </c>
      <c r="I402" s="14">
        <f t="shared" si="123"/>
        <v>200</v>
      </c>
      <c r="J402" s="224"/>
      <c r="K402" s="27"/>
    </row>
    <row r="403" spans="2:11" x14ac:dyDescent="0.25">
      <c r="B403" s="275"/>
      <c r="C403" s="276"/>
      <c r="D403" s="277" t="s">
        <v>174</v>
      </c>
      <c r="E403" s="278">
        <f t="shared" ref="E403:I403" si="124">E351+12</f>
        <v>88</v>
      </c>
      <c r="F403" s="278">
        <f t="shared" si="124"/>
        <v>88</v>
      </c>
      <c r="G403" s="278">
        <f t="shared" si="124"/>
        <v>88</v>
      </c>
      <c r="H403" s="278">
        <f t="shared" si="124"/>
        <v>88</v>
      </c>
      <c r="I403" s="278">
        <f t="shared" si="124"/>
        <v>88</v>
      </c>
      <c r="J403" s="279"/>
      <c r="K403" s="27"/>
    </row>
    <row r="404" spans="2:11" ht="17.25" x14ac:dyDescent="0.25">
      <c r="B404" s="273"/>
      <c r="C404" s="274"/>
      <c r="D404" s="6" t="s">
        <v>172</v>
      </c>
      <c r="E404" s="14">
        <f t="shared" ref="E404:I404" si="125">E352</f>
        <v>200</v>
      </c>
      <c r="F404" s="14">
        <f t="shared" si="125"/>
        <v>200</v>
      </c>
      <c r="G404" s="14">
        <f t="shared" si="125"/>
        <v>200</v>
      </c>
      <c r="H404" s="14">
        <f t="shared" si="125"/>
        <v>200</v>
      </c>
      <c r="I404" s="14">
        <f t="shared" si="125"/>
        <v>200</v>
      </c>
      <c r="J404" s="224"/>
      <c r="K404" s="27"/>
    </row>
    <row r="405" spans="2:11" x14ac:dyDescent="0.25">
      <c r="B405" s="275"/>
      <c r="C405" s="276"/>
      <c r="D405" s="277" t="s">
        <v>175</v>
      </c>
      <c r="E405" s="278">
        <f t="shared" ref="E405:I405" si="126">E353+12</f>
        <v>89</v>
      </c>
      <c r="F405" s="278">
        <f t="shared" si="126"/>
        <v>89</v>
      </c>
      <c r="G405" s="278">
        <f t="shared" si="126"/>
        <v>89</v>
      </c>
      <c r="H405" s="278">
        <f t="shared" si="126"/>
        <v>89</v>
      </c>
      <c r="I405" s="278">
        <f t="shared" si="126"/>
        <v>89</v>
      </c>
      <c r="J405" s="279"/>
      <c r="K405" s="27"/>
    </row>
    <row r="406" spans="2:11" ht="17.25" x14ac:dyDescent="0.25">
      <c r="B406" s="273"/>
      <c r="C406" s="274"/>
      <c r="D406" s="6" t="s">
        <v>172</v>
      </c>
      <c r="E406" s="14">
        <f t="shared" ref="E406:I406" si="127">E354</f>
        <v>200</v>
      </c>
      <c r="F406" s="14">
        <f t="shared" si="127"/>
        <v>200</v>
      </c>
      <c r="G406" s="14">
        <f t="shared" si="127"/>
        <v>200</v>
      </c>
      <c r="H406" s="14">
        <f t="shared" si="127"/>
        <v>200</v>
      </c>
      <c r="I406" s="14">
        <f t="shared" si="127"/>
        <v>200</v>
      </c>
      <c r="J406" s="224"/>
      <c r="K406" s="27"/>
    </row>
    <row r="407" spans="2:11" x14ac:dyDescent="0.25">
      <c r="B407" s="275"/>
      <c r="C407" s="276"/>
      <c r="D407" s="277" t="s">
        <v>176</v>
      </c>
      <c r="E407" s="278">
        <f t="shared" ref="E407:I407" si="128">E355+12</f>
        <v>84</v>
      </c>
      <c r="F407" s="278">
        <f t="shared" si="128"/>
        <v>84</v>
      </c>
      <c r="G407" s="278">
        <f t="shared" si="128"/>
        <v>84</v>
      </c>
      <c r="H407" s="278">
        <f t="shared" si="128"/>
        <v>84</v>
      </c>
      <c r="I407" s="278">
        <f t="shared" si="128"/>
        <v>84</v>
      </c>
      <c r="J407" s="279"/>
      <c r="K407" s="27"/>
    </row>
    <row r="408" spans="2:11" ht="18" thickBot="1" x14ac:dyDescent="0.3">
      <c r="B408" s="280"/>
      <c r="C408" s="281"/>
      <c r="D408" s="25" t="s">
        <v>172</v>
      </c>
      <c r="E408" s="17">
        <f t="shared" ref="E408:I408" si="129">E356</f>
        <v>0</v>
      </c>
      <c r="F408" s="17">
        <f t="shared" si="129"/>
        <v>0</v>
      </c>
      <c r="G408" s="17">
        <f t="shared" si="129"/>
        <v>0</v>
      </c>
      <c r="H408" s="17">
        <f t="shared" si="129"/>
        <v>0</v>
      </c>
      <c r="I408" s="17">
        <f t="shared" si="129"/>
        <v>0</v>
      </c>
      <c r="J408" s="282"/>
      <c r="K408" s="27"/>
    </row>
    <row r="409" spans="2:11" x14ac:dyDescent="0.25">
      <c r="B409" s="261" t="s">
        <v>156</v>
      </c>
      <c r="C409" s="230">
        <f>C383+1</f>
        <v>16</v>
      </c>
      <c r="D409" s="231"/>
      <c r="E409" s="315"/>
      <c r="F409" s="315"/>
      <c r="G409" s="315"/>
      <c r="H409" s="315"/>
      <c r="I409" s="315"/>
      <c r="J409" s="233"/>
    </row>
    <row r="410" spans="2:11" x14ac:dyDescent="0.25">
      <c r="B410" s="219" t="s">
        <v>157</v>
      </c>
      <c r="C410" s="220"/>
      <c r="D410" s="221"/>
      <c r="E410" s="263"/>
      <c r="F410" s="263"/>
      <c r="G410" s="263"/>
      <c r="H410" s="263"/>
      <c r="I410" s="263"/>
      <c r="J410" s="223"/>
    </row>
    <row r="411" spans="2:11" x14ac:dyDescent="0.25">
      <c r="B411" s="214"/>
      <c r="C411" s="215"/>
      <c r="D411" s="6" t="s">
        <v>158</v>
      </c>
      <c r="E411" s="23" t="str">
        <f t="shared" ref="E411:I411" si="130">E359</f>
        <v>Rice Kranti</v>
      </c>
      <c r="F411" s="23" t="str">
        <f t="shared" si="130"/>
        <v>Rice Kranti</v>
      </c>
      <c r="G411" s="23" t="str">
        <f t="shared" si="130"/>
        <v>Rice Kranti</v>
      </c>
      <c r="H411" s="23" t="str">
        <f t="shared" si="130"/>
        <v>Rice Kranti</v>
      </c>
      <c r="I411" s="23" t="str">
        <f t="shared" si="130"/>
        <v>Rice Kranti</v>
      </c>
      <c r="J411" s="24"/>
    </row>
    <row r="412" spans="2:11" x14ac:dyDescent="0.25">
      <c r="B412" s="214"/>
      <c r="C412" s="215"/>
      <c r="D412" s="6" t="s">
        <v>159</v>
      </c>
      <c r="E412" s="23">
        <f t="shared" ref="E412:I413" si="131">E360+12</f>
        <v>91</v>
      </c>
      <c r="F412" s="23">
        <f t="shared" si="131"/>
        <v>91</v>
      </c>
      <c r="G412" s="23">
        <f t="shared" si="131"/>
        <v>91</v>
      </c>
      <c r="H412" s="23">
        <f t="shared" si="131"/>
        <v>91</v>
      </c>
      <c r="I412" s="23">
        <f t="shared" si="131"/>
        <v>91</v>
      </c>
      <c r="J412" s="24"/>
    </row>
    <row r="413" spans="2:11" x14ac:dyDescent="0.25">
      <c r="B413" s="214"/>
      <c r="C413" s="215"/>
      <c r="D413" s="6" t="s">
        <v>160</v>
      </c>
      <c r="E413" s="23">
        <f t="shared" si="131"/>
        <v>94</v>
      </c>
      <c r="F413" s="23">
        <f t="shared" si="131"/>
        <v>94</v>
      </c>
      <c r="G413" s="23">
        <f t="shared" si="131"/>
        <v>94</v>
      </c>
      <c r="H413" s="23">
        <f t="shared" si="131"/>
        <v>94</v>
      </c>
      <c r="I413" s="23">
        <f t="shared" si="131"/>
        <v>94</v>
      </c>
      <c r="J413" s="24"/>
    </row>
    <row r="414" spans="2:11" x14ac:dyDescent="0.25">
      <c r="B414" s="214"/>
      <c r="C414" s="215"/>
      <c r="D414" s="6" t="str">
        <f>IF($H$8=TRUE,"Yield t /ha","")</f>
        <v/>
      </c>
      <c r="E414" s="316">
        <f>'[3]Inputs3b- Soils &amp; Rotations'!E544</f>
        <v>5.38</v>
      </c>
      <c r="F414" s="316">
        <f>'[3]Inputs3b- Soils &amp; Rotations'!F544</f>
        <v>5.38</v>
      </c>
      <c r="G414" s="316">
        <f>'[3]Inputs3b- Soils &amp; Rotations'!G544</f>
        <v>5.38</v>
      </c>
      <c r="H414" s="316">
        <f>'[3]Inputs3b- Soils &amp; Rotations'!H544</f>
        <v>5.38</v>
      </c>
      <c r="I414" s="316">
        <f>'[3]Inputs3b- Soils &amp; Rotations'!I544</f>
        <v>5.38</v>
      </c>
      <c r="J414" s="224"/>
    </row>
    <row r="415" spans="2:11" x14ac:dyDescent="0.25">
      <c r="B415" s="219" t="s">
        <v>162</v>
      </c>
      <c r="C415" s="220"/>
      <c r="D415" s="221"/>
      <c r="E415" s="263"/>
      <c r="F415" s="263"/>
      <c r="G415" s="263"/>
      <c r="H415" s="263"/>
      <c r="I415" s="263"/>
      <c r="J415" s="223"/>
    </row>
    <row r="416" spans="2:11" x14ac:dyDescent="0.25">
      <c r="B416" s="214"/>
      <c r="C416" s="215"/>
      <c r="D416" s="6" t="s">
        <v>163</v>
      </c>
      <c r="E416" s="11" t="s">
        <v>164</v>
      </c>
      <c r="F416" s="11" t="s">
        <v>164</v>
      </c>
      <c r="G416" s="11" t="s">
        <v>164</v>
      </c>
      <c r="H416" s="11" t="s">
        <v>164</v>
      </c>
      <c r="I416" s="11" t="s">
        <v>164</v>
      </c>
      <c r="J416" s="224"/>
      <c r="K416" s="27"/>
    </row>
    <row r="417" spans="2:11" ht="17.25" x14ac:dyDescent="0.25">
      <c r="B417" s="214"/>
      <c r="C417" s="215"/>
      <c r="D417" s="6" t="s">
        <v>165</v>
      </c>
      <c r="E417" s="11">
        <f t="shared" ref="E417:I418" si="132">E365</f>
        <v>0</v>
      </c>
      <c r="F417" s="11">
        <f t="shared" si="132"/>
        <v>155</v>
      </c>
      <c r="G417" s="11">
        <f t="shared" si="132"/>
        <v>0</v>
      </c>
      <c r="H417" s="11">
        <f t="shared" si="132"/>
        <v>0</v>
      </c>
      <c r="I417" s="11">
        <f t="shared" si="132"/>
        <v>0</v>
      </c>
      <c r="J417" s="224"/>
    </row>
    <row r="418" spans="2:11" s="272" customFormat="1" ht="17.25" x14ac:dyDescent="0.25">
      <c r="B418" s="267"/>
      <c r="C418" s="268"/>
      <c r="D418" s="269" t="s">
        <v>166</v>
      </c>
      <c r="E418" s="283">
        <f t="shared" si="132"/>
        <v>0</v>
      </c>
      <c r="F418" s="283">
        <f t="shared" si="132"/>
        <v>0</v>
      </c>
      <c r="G418" s="283">
        <f t="shared" si="132"/>
        <v>0</v>
      </c>
      <c r="H418" s="283">
        <f t="shared" si="132"/>
        <v>0</v>
      </c>
      <c r="I418" s="283">
        <f t="shared" si="132"/>
        <v>0</v>
      </c>
      <c r="J418" s="270"/>
      <c r="K418" s="285"/>
    </row>
    <row r="419" spans="2:11" x14ac:dyDescent="0.25">
      <c r="B419" s="214"/>
      <c r="C419" s="215"/>
      <c r="D419" s="6" t="s">
        <v>167</v>
      </c>
      <c r="E419" s="14">
        <f t="shared" ref="E419:I419" si="133">E367+12</f>
        <v>91</v>
      </c>
      <c r="F419" s="14">
        <f t="shared" si="133"/>
        <v>91</v>
      </c>
      <c r="G419" s="14">
        <f t="shared" si="133"/>
        <v>91</v>
      </c>
      <c r="H419" s="14">
        <f t="shared" si="133"/>
        <v>91</v>
      </c>
      <c r="I419" s="14">
        <f t="shared" si="133"/>
        <v>91</v>
      </c>
      <c r="J419" s="224"/>
    </row>
    <row r="420" spans="2:11" x14ac:dyDescent="0.25">
      <c r="B420" s="219" t="s">
        <v>168</v>
      </c>
      <c r="C420" s="220"/>
      <c r="D420" s="221"/>
      <c r="E420" s="263"/>
      <c r="F420" s="263"/>
      <c r="G420" s="263"/>
      <c r="H420" s="263"/>
      <c r="I420" s="263"/>
      <c r="J420" s="223"/>
    </row>
    <row r="421" spans="2:11" x14ac:dyDescent="0.25">
      <c r="B421" s="214"/>
      <c r="C421" s="215"/>
      <c r="D421" s="6" t="s">
        <v>14</v>
      </c>
      <c r="E421" s="216" t="str">
        <f t="shared" ref="E421:I421" si="134">E57</f>
        <v>Fresh waste</v>
      </c>
      <c r="F421" s="216" t="str">
        <f t="shared" si="134"/>
        <v>Fresh waste</v>
      </c>
      <c r="G421" s="216" t="str">
        <f t="shared" si="134"/>
        <v>Fresh waste</v>
      </c>
      <c r="H421" s="216" t="str">
        <f t="shared" si="134"/>
        <v>ZBNF</v>
      </c>
      <c r="I421" s="216" t="str">
        <f t="shared" si="134"/>
        <v>ZBNF + manure</v>
      </c>
      <c r="J421" s="218"/>
    </row>
    <row r="422" spans="2:11" x14ac:dyDescent="0.25">
      <c r="B422" s="214"/>
      <c r="C422" s="215"/>
      <c r="D422" s="6" t="s">
        <v>17</v>
      </c>
      <c r="E422" s="14">
        <f t="shared" ref="E422:I422" si="135">E370+12</f>
        <v>90</v>
      </c>
      <c r="F422" s="14">
        <f t="shared" si="135"/>
        <v>90</v>
      </c>
      <c r="G422" s="14">
        <f t="shared" si="135"/>
        <v>90</v>
      </c>
      <c r="H422" s="14">
        <f t="shared" si="135"/>
        <v>90</v>
      </c>
      <c r="I422" s="14">
        <f t="shared" si="135"/>
        <v>90</v>
      </c>
      <c r="J422" s="218"/>
    </row>
    <row r="423" spans="2:11" ht="17.25" x14ac:dyDescent="0.25">
      <c r="B423" s="214"/>
      <c r="C423" s="215"/>
      <c r="D423" s="6" t="s">
        <v>169</v>
      </c>
      <c r="E423" s="266">
        <f t="shared" ref="E423:I423" si="136">E371</f>
        <v>0</v>
      </c>
      <c r="F423" s="266">
        <f t="shared" si="136"/>
        <v>0</v>
      </c>
      <c r="G423" s="266">
        <f t="shared" si="136"/>
        <v>10</v>
      </c>
      <c r="H423" s="266">
        <f t="shared" si="136"/>
        <v>3.16</v>
      </c>
      <c r="I423" s="266">
        <f t="shared" si="136"/>
        <v>8.06</v>
      </c>
      <c r="J423" s="218"/>
    </row>
    <row r="424" spans="2:11" x14ac:dyDescent="0.25">
      <c r="B424" s="219" t="s">
        <v>170</v>
      </c>
      <c r="C424" s="220"/>
      <c r="D424" s="221"/>
      <c r="E424" s="263"/>
      <c r="F424" s="263"/>
      <c r="G424" s="263"/>
      <c r="H424" s="263"/>
      <c r="I424" s="263"/>
      <c r="J424" s="223"/>
    </row>
    <row r="425" spans="2:11" x14ac:dyDescent="0.25">
      <c r="B425" s="214"/>
      <c r="C425" s="215"/>
      <c r="D425" s="6" t="s">
        <v>171</v>
      </c>
      <c r="E425" s="14">
        <f t="shared" ref="E425:I425" si="137">E373+12</f>
        <v>91</v>
      </c>
      <c r="F425" s="14">
        <f t="shared" si="137"/>
        <v>91</v>
      </c>
      <c r="G425" s="14">
        <f t="shared" si="137"/>
        <v>91</v>
      </c>
      <c r="H425" s="14">
        <f t="shared" si="137"/>
        <v>91</v>
      </c>
      <c r="I425" s="14">
        <f t="shared" si="137"/>
        <v>91</v>
      </c>
      <c r="J425" s="224"/>
      <c r="K425" s="27"/>
    </row>
    <row r="426" spans="2:11" ht="17.25" x14ac:dyDescent="0.25">
      <c r="B426" s="273"/>
      <c r="C426" s="274"/>
      <c r="D426" s="6" t="s">
        <v>172</v>
      </c>
      <c r="E426" s="14">
        <f t="shared" ref="E426:I426" si="138">E374</f>
        <v>0</v>
      </c>
      <c r="F426" s="14">
        <f t="shared" si="138"/>
        <v>0</v>
      </c>
      <c r="G426" s="14">
        <f t="shared" si="138"/>
        <v>0</v>
      </c>
      <c r="H426" s="14">
        <f t="shared" si="138"/>
        <v>0</v>
      </c>
      <c r="I426" s="14">
        <f t="shared" si="138"/>
        <v>0</v>
      </c>
      <c r="J426" s="224"/>
      <c r="K426" s="27"/>
    </row>
    <row r="427" spans="2:11" x14ac:dyDescent="0.25">
      <c r="B427" s="275"/>
      <c r="C427" s="276"/>
      <c r="D427" s="277" t="s">
        <v>173</v>
      </c>
      <c r="E427" s="278">
        <f t="shared" ref="E427:I427" si="139">E375+12</f>
        <v>92</v>
      </c>
      <c r="F427" s="278">
        <f t="shared" si="139"/>
        <v>92</v>
      </c>
      <c r="G427" s="278">
        <f t="shared" si="139"/>
        <v>92</v>
      </c>
      <c r="H427" s="278">
        <f t="shared" si="139"/>
        <v>92</v>
      </c>
      <c r="I427" s="278">
        <f t="shared" si="139"/>
        <v>92</v>
      </c>
      <c r="J427" s="279"/>
      <c r="K427" s="27"/>
    </row>
    <row r="428" spans="2:11" ht="17.25" x14ac:dyDescent="0.25">
      <c r="B428" s="273"/>
      <c r="C428" s="274"/>
      <c r="D428" s="6" t="s">
        <v>172</v>
      </c>
      <c r="E428" s="14">
        <f t="shared" ref="E428:I428" si="140">E376</f>
        <v>0</v>
      </c>
      <c r="F428" s="14">
        <f t="shared" si="140"/>
        <v>0</v>
      </c>
      <c r="G428" s="14">
        <f t="shared" si="140"/>
        <v>0</v>
      </c>
      <c r="H428" s="14">
        <f t="shared" si="140"/>
        <v>0</v>
      </c>
      <c r="I428" s="14">
        <f t="shared" si="140"/>
        <v>0</v>
      </c>
      <c r="J428" s="224"/>
      <c r="K428" s="27"/>
    </row>
    <row r="429" spans="2:11" x14ac:dyDescent="0.25">
      <c r="B429" s="275"/>
      <c r="C429" s="276"/>
      <c r="D429" s="277" t="s">
        <v>174</v>
      </c>
      <c r="E429" s="278">
        <f t="shared" ref="E429:I429" si="141">E377+12</f>
        <v>93</v>
      </c>
      <c r="F429" s="278">
        <f t="shared" si="141"/>
        <v>93</v>
      </c>
      <c r="G429" s="278">
        <f t="shared" si="141"/>
        <v>93</v>
      </c>
      <c r="H429" s="278">
        <f t="shared" si="141"/>
        <v>93</v>
      </c>
      <c r="I429" s="278">
        <f t="shared" si="141"/>
        <v>93</v>
      </c>
      <c r="J429" s="279"/>
      <c r="K429" s="27"/>
    </row>
    <row r="430" spans="2:11" ht="17.25" x14ac:dyDescent="0.25">
      <c r="B430" s="273"/>
      <c r="C430" s="274"/>
      <c r="D430" s="6" t="s">
        <v>172</v>
      </c>
      <c r="E430" s="14">
        <f t="shared" ref="E430:I430" si="142">E378</f>
        <v>0</v>
      </c>
      <c r="F430" s="14">
        <f t="shared" si="142"/>
        <v>0</v>
      </c>
      <c r="G430" s="14">
        <f t="shared" si="142"/>
        <v>0</v>
      </c>
      <c r="H430" s="14">
        <f t="shared" si="142"/>
        <v>0</v>
      </c>
      <c r="I430" s="14">
        <f t="shared" si="142"/>
        <v>0</v>
      </c>
      <c r="J430" s="224"/>
      <c r="K430" s="27"/>
    </row>
    <row r="431" spans="2:11" x14ac:dyDescent="0.25">
      <c r="B431" s="275"/>
      <c r="C431" s="276"/>
      <c r="D431" s="277" t="s">
        <v>175</v>
      </c>
      <c r="E431" s="278">
        <f t="shared" ref="E431:I431" si="143">E379+12</f>
        <v>94</v>
      </c>
      <c r="F431" s="278">
        <f t="shared" si="143"/>
        <v>94</v>
      </c>
      <c r="G431" s="278">
        <f t="shared" si="143"/>
        <v>94</v>
      </c>
      <c r="H431" s="278">
        <f t="shared" si="143"/>
        <v>94</v>
      </c>
      <c r="I431" s="278">
        <f t="shared" si="143"/>
        <v>94</v>
      </c>
      <c r="J431" s="279"/>
      <c r="K431" s="27"/>
    </row>
    <row r="432" spans="2:11" ht="17.25" x14ac:dyDescent="0.25">
      <c r="B432" s="273"/>
      <c r="C432" s="274"/>
      <c r="D432" s="6" t="s">
        <v>172</v>
      </c>
      <c r="E432" s="14">
        <f t="shared" ref="E432:I432" si="144">E380</f>
        <v>0</v>
      </c>
      <c r="F432" s="14">
        <f t="shared" si="144"/>
        <v>0</v>
      </c>
      <c r="G432" s="14">
        <f t="shared" si="144"/>
        <v>0</v>
      </c>
      <c r="H432" s="14">
        <f t="shared" si="144"/>
        <v>0</v>
      </c>
      <c r="I432" s="14">
        <f t="shared" si="144"/>
        <v>0</v>
      </c>
      <c r="J432" s="224"/>
      <c r="K432" s="27"/>
    </row>
    <row r="433" spans="2:11" x14ac:dyDescent="0.25">
      <c r="B433" s="275"/>
      <c r="C433" s="276"/>
      <c r="D433" s="277" t="s">
        <v>176</v>
      </c>
      <c r="E433" s="278">
        <f t="shared" ref="E433:I433" si="145">E381+12</f>
        <v>95</v>
      </c>
      <c r="F433" s="278">
        <f t="shared" si="145"/>
        <v>95</v>
      </c>
      <c r="G433" s="278">
        <f t="shared" si="145"/>
        <v>95</v>
      </c>
      <c r="H433" s="278">
        <f t="shared" si="145"/>
        <v>95</v>
      </c>
      <c r="I433" s="278">
        <f t="shared" si="145"/>
        <v>95</v>
      </c>
      <c r="J433" s="279"/>
      <c r="K433" s="27"/>
    </row>
    <row r="434" spans="2:11" ht="18" thickBot="1" x14ac:dyDescent="0.3">
      <c r="B434" s="280"/>
      <c r="C434" s="281"/>
      <c r="D434" s="25" t="s">
        <v>172</v>
      </c>
      <c r="E434" s="17">
        <f t="shared" ref="E434:I434" si="146">E382</f>
        <v>0</v>
      </c>
      <c r="F434" s="17">
        <f t="shared" si="146"/>
        <v>0</v>
      </c>
      <c r="G434" s="17">
        <f t="shared" si="146"/>
        <v>0</v>
      </c>
      <c r="H434" s="17">
        <f t="shared" si="146"/>
        <v>0</v>
      </c>
      <c r="I434" s="17">
        <f t="shared" si="146"/>
        <v>0</v>
      </c>
      <c r="J434" s="282"/>
      <c r="K434" s="27"/>
    </row>
    <row r="435" spans="2:11" x14ac:dyDescent="0.25">
      <c r="B435" s="261" t="s">
        <v>156</v>
      </c>
      <c r="C435" s="230">
        <f>C409+1</f>
        <v>17</v>
      </c>
      <c r="D435" s="231"/>
      <c r="E435" s="315"/>
      <c r="F435" s="315"/>
      <c r="G435" s="315"/>
      <c r="H435" s="315"/>
      <c r="I435" s="315"/>
      <c r="J435" s="233"/>
    </row>
    <row r="436" spans="2:11" x14ac:dyDescent="0.25">
      <c r="B436" s="219" t="s">
        <v>157</v>
      </c>
      <c r="C436" s="220"/>
      <c r="D436" s="221"/>
      <c r="E436" s="263"/>
      <c r="F436" s="263"/>
      <c r="G436" s="263"/>
      <c r="H436" s="263"/>
      <c r="I436" s="263"/>
      <c r="J436" s="223"/>
    </row>
    <row r="437" spans="2:11" x14ac:dyDescent="0.25">
      <c r="B437" s="214"/>
      <c r="C437" s="215"/>
      <c r="D437" s="6" t="s">
        <v>158</v>
      </c>
      <c r="E437" s="23" t="str">
        <f t="shared" ref="E437:I437" si="147">E385</f>
        <v>Rice IR36</v>
      </c>
      <c r="F437" s="23" t="str">
        <f t="shared" si="147"/>
        <v>Rice IR36</v>
      </c>
      <c r="G437" s="23" t="str">
        <f t="shared" si="147"/>
        <v>Rice IR36</v>
      </c>
      <c r="H437" s="23" t="str">
        <f t="shared" si="147"/>
        <v>Rice IR36</v>
      </c>
      <c r="I437" s="23" t="str">
        <f t="shared" si="147"/>
        <v>Rice IR36</v>
      </c>
      <c r="J437" s="24"/>
    </row>
    <row r="438" spans="2:11" x14ac:dyDescent="0.25">
      <c r="B438" s="214"/>
      <c r="C438" s="215"/>
      <c r="D438" s="6" t="s">
        <v>159</v>
      </c>
      <c r="E438" s="23">
        <f t="shared" ref="E438:I439" si="148">E386+12</f>
        <v>98</v>
      </c>
      <c r="F438" s="23">
        <f t="shared" si="148"/>
        <v>98</v>
      </c>
      <c r="G438" s="23">
        <f t="shared" si="148"/>
        <v>98</v>
      </c>
      <c r="H438" s="23">
        <f t="shared" si="148"/>
        <v>98</v>
      </c>
      <c r="I438" s="23">
        <f t="shared" si="148"/>
        <v>98</v>
      </c>
      <c r="J438" s="24"/>
    </row>
    <row r="439" spans="2:11" x14ac:dyDescent="0.25">
      <c r="B439" s="214"/>
      <c r="C439" s="215"/>
      <c r="D439" s="6" t="s">
        <v>160</v>
      </c>
      <c r="E439" s="23">
        <f t="shared" si="148"/>
        <v>101</v>
      </c>
      <c r="F439" s="23">
        <f t="shared" si="148"/>
        <v>101</v>
      </c>
      <c r="G439" s="23">
        <f t="shared" si="148"/>
        <v>101</v>
      </c>
      <c r="H439" s="23">
        <f t="shared" si="148"/>
        <v>101</v>
      </c>
      <c r="I439" s="23">
        <f t="shared" si="148"/>
        <v>101</v>
      </c>
      <c r="J439" s="24"/>
    </row>
    <row r="440" spans="2:11" x14ac:dyDescent="0.25">
      <c r="B440" s="214"/>
      <c r="C440" s="215"/>
      <c r="D440" s="6" t="str">
        <f>IF($H$8=TRUE,"Yield t /ha","")</f>
        <v/>
      </c>
      <c r="E440" s="316">
        <f>'[3]Inputs3b- Soils &amp; Rotations'!E570</f>
        <v>4.18</v>
      </c>
      <c r="F440" s="316">
        <f>'[3]Inputs3b- Soils &amp; Rotations'!F570</f>
        <v>4.18</v>
      </c>
      <c r="G440" s="316">
        <f>'[3]Inputs3b- Soils &amp; Rotations'!G570</f>
        <v>4.18</v>
      </c>
      <c r="H440" s="316">
        <f>'[3]Inputs3b- Soils &amp; Rotations'!H570</f>
        <v>4.18</v>
      </c>
      <c r="I440" s="316">
        <f>'[3]Inputs3b- Soils &amp; Rotations'!I570</f>
        <v>4.18</v>
      </c>
      <c r="J440" s="224"/>
    </row>
    <row r="441" spans="2:11" x14ac:dyDescent="0.25">
      <c r="B441" s="219" t="s">
        <v>162</v>
      </c>
      <c r="C441" s="220"/>
      <c r="D441" s="221"/>
      <c r="E441" s="263"/>
      <c r="F441" s="263"/>
      <c r="G441" s="263"/>
      <c r="H441" s="263"/>
      <c r="I441" s="263"/>
      <c r="J441" s="223"/>
    </row>
    <row r="442" spans="2:11" x14ac:dyDescent="0.25">
      <c r="B442" s="214"/>
      <c r="C442" s="215"/>
      <c r="D442" s="6" t="s">
        <v>163</v>
      </c>
      <c r="E442" s="11" t="s">
        <v>164</v>
      </c>
      <c r="F442" s="11" t="s">
        <v>164</v>
      </c>
      <c r="G442" s="11" t="s">
        <v>164</v>
      </c>
      <c r="H442" s="11" t="s">
        <v>164</v>
      </c>
      <c r="I442" s="11" t="s">
        <v>164</v>
      </c>
      <c r="J442" s="224"/>
      <c r="K442" s="27"/>
    </row>
    <row r="443" spans="2:11" ht="17.25" x14ac:dyDescent="0.25">
      <c r="B443" s="214"/>
      <c r="C443" s="215"/>
      <c r="D443" s="6" t="s">
        <v>165</v>
      </c>
      <c r="E443" s="11">
        <f t="shared" ref="E443:I444" si="149">E391</f>
        <v>0</v>
      </c>
      <c r="F443" s="11">
        <f t="shared" si="149"/>
        <v>78</v>
      </c>
      <c r="G443" s="11">
        <f t="shared" si="149"/>
        <v>0</v>
      </c>
      <c r="H443" s="11">
        <f t="shared" si="149"/>
        <v>21</v>
      </c>
      <c r="I443" s="11">
        <f t="shared" si="149"/>
        <v>21</v>
      </c>
      <c r="J443" s="224"/>
    </row>
    <row r="444" spans="2:11" s="272" customFormat="1" ht="17.25" x14ac:dyDescent="0.25">
      <c r="B444" s="267"/>
      <c r="C444" s="268"/>
      <c r="D444" s="269" t="s">
        <v>166</v>
      </c>
      <c r="E444" s="283">
        <f t="shared" si="149"/>
        <v>0</v>
      </c>
      <c r="F444" s="283">
        <f t="shared" si="149"/>
        <v>0</v>
      </c>
      <c r="G444" s="283">
        <f t="shared" si="149"/>
        <v>0</v>
      </c>
      <c r="H444" s="283">
        <f t="shared" si="149"/>
        <v>0</v>
      </c>
      <c r="I444" s="283">
        <f t="shared" si="149"/>
        <v>0</v>
      </c>
      <c r="J444" s="270"/>
      <c r="K444" s="285"/>
    </row>
    <row r="445" spans="2:11" x14ac:dyDescent="0.25">
      <c r="B445" s="214"/>
      <c r="C445" s="215"/>
      <c r="D445" s="6" t="s">
        <v>167</v>
      </c>
      <c r="E445" s="14">
        <f t="shared" ref="E445:I445" si="150">E393+12</f>
        <v>98</v>
      </c>
      <c r="F445" s="14">
        <f t="shared" si="150"/>
        <v>98</v>
      </c>
      <c r="G445" s="14">
        <f t="shared" si="150"/>
        <v>98</v>
      </c>
      <c r="H445" s="14">
        <f t="shared" si="150"/>
        <v>98</v>
      </c>
      <c r="I445" s="14">
        <f t="shared" si="150"/>
        <v>98</v>
      </c>
      <c r="J445" s="224"/>
    </row>
    <row r="446" spans="2:11" x14ac:dyDescent="0.25">
      <c r="B446" s="219" t="s">
        <v>168</v>
      </c>
      <c r="C446" s="220"/>
      <c r="D446" s="221"/>
      <c r="E446" s="263"/>
      <c r="F446" s="263"/>
      <c r="G446" s="263"/>
      <c r="H446" s="263"/>
      <c r="I446" s="263"/>
      <c r="J446" s="223"/>
    </row>
    <row r="447" spans="2:11" x14ac:dyDescent="0.25">
      <c r="B447" s="214"/>
      <c r="C447" s="215"/>
      <c r="D447" s="6" t="s">
        <v>14</v>
      </c>
      <c r="E447" s="216" t="str">
        <f t="shared" ref="E447:I447" si="151">E31</f>
        <v>Fresh waste</v>
      </c>
      <c r="F447" s="216" t="str">
        <f t="shared" si="151"/>
        <v>Fresh waste</v>
      </c>
      <c r="G447" s="216" t="str">
        <f t="shared" si="151"/>
        <v>Fresh waste</v>
      </c>
      <c r="H447" s="216" t="str">
        <f t="shared" si="151"/>
        <v>ZBNF</v>
      </c>
      <c r="I447" s="216" t="str">
        <f t="shared" si="151"/>
        <v>ZBNF + manure</v>
      </c>
      <c r="J447" s="218"/>
    </row>
    <row r="448" spans="2:11" x14ac:dyDescent="0.25">
      <c r="B448" s="214"/>
      <c r="C448" s="215"/>
      <c r="D448" s="6" t="s">
        <v>17</v>
      </c>
      <c r="E448" s="14">
        <f t="shared" ref="E448:I448" si="152">E396+12</f>
        <v>100</v>
      </c>
      <c r="F448" s="14">
        <f t="shared" si="152"/>
        <v>100</v>
      </c>
      <c r="G448" s="14">
        <f t="shared" si="152"/>
        <v>97</v>
      </c>
      <c r="H448" s="14">
        <f t="shared" si="152"/>
        <v>97</v>
      </c>
      <c r="I448" s="14">
        <f t="shared" si="152"/>
        <v>97</v>
      </c>
      <c r="J448" s="218"/>
    </row>
    <row r="449" spans="2:11" ht="17.25" x14ac:dyDescent="0.25">
      <c r="B449" s="214"/>
      <c r="C449" s="215"/>
      <c r="D449" s="6" t="s">
        <v>169</v>
      </c>
      <c r="E449" s="266">
        <f t="shared" ref="E449:I449" si="153">E397</f>
        <v>0</v>
      </c>
      <c r="F449" s="266">
        <f t="shared" si="153"/>
        <v>0</v>
      </c>
      <c r="G449" s="266">
        <f t="shared" si="153"/>
        <v>10</v>
      </c>
      <c r="H449" s="266">
        <f t="shared" si="153"/>
        <v>3.16</v>
      </c>
      <c r="I449" s="266">
        <f t="shared" si="153"/>
        <v>8.06</v>
      </c>
      <c r="J449" s="218"/>
    </row>
    <row r="450" spans="2:11" x14ac:dyDescent="0.25">
      <c r="B450" s="219" t="s">
        <v>170</v>
      </c>
      <c r="C450" s="220"/>
      <c r="D450" s="221"/>
      <c r="E450" s="263"/>
      <c r="F450" s="263"/>
      <c r="G450" s="263"/>
      <c r="H450" s="263"/>
      <c r="I450" s="263"/>
      <c r="J450" s="223"/>
    </row>
    <row r="451" spans="2:11" x14ac:dyDescent="0.25">
      <c r="B451" s="214"/>
      <c r="C451" s="215"/>
      <c r="D451" s="6" t="s">
        <v>171</v>
      </c>
      <c r="E451" s="14">
        <f t="shared" ref="E451:I451" si="154">E399+12</f>
        <v>98</v>
      </c>
      <c r="F451" s="14">
        <f t="shared" si="154"/>
        <v>98</v>
      </c>
      <c r="G451" s="14">
        <f t="shared" si="154"/>
        <v>98</v>
      </c>
      <c r="H451" s="14">
        <f t="shared" si="154"/>
        <v>98</v>
      </c>
      <c r="I451" s="14">
        <f t="shared" si="154"/>
        <v>98</v>
      </c>
      <c r="J451" s="224"/>
      <c r="K451" s="27"/>
    </row>
    <row r="452" spans="2:11" ht="17.25" x14ac:dyDescent="0.25">
      <c r="B452" s="273"/>
      <c r="C452" s="274"/>
      <c r="D452" s="6" t="s">
        <v>172</v>
      </c>
      <c r="E452" s="14">
        <f t="shared" ref="E452:I452" si="155">E400</f>
        <v>200</v>
      </c>
      <c r="F452" s="14">
        <f t="shared" si="155"/>
        <v>200</v>
      </c>
      <c r="G452" s="14">
        <f t="shared" si="155"/>
        <v>200</v>
      </c>
      <c r="H452" s="14">
        <f t="shared" si="155"/>
        <v>200</v>
      </c>
      <c r="I452" s="14">
        <f t="shared" si="155"/>
        <v>200</v>
      </c>
      <c r="J452" s="224"/>
      <c r="K452" s="27"/>
    </row>
    <row r="453" spans="2:11" x14ac:dyDescent="0.25">
      <c r="B453" s="275"/>
      <c r="C453" s="276"/>
      <c r="D453" s="277" t="s">
        <v>173</v>
      </c>
      <c r="E453" s="278">
        <f t="shared" ref="E453:I453" si="156">E401+12</f>
        <v>99</v>
      </c>
      <c r="F453" s="278">
        <f t="shared" si="156"/>
        <v>99</v>
      </c>
      <c r="G453" s="278">
        <f t="shared" si="156"/>
        <v>99</v>
      </c>
      <c r="H453" s="278">
        <f t="shared" si="156"/>
        <v>99</v>
      </c>
      <c r="I453" s="278">
        <f t="shared" si="156"/>
        <v>99</v>
      </c>
      <c r="J453" s="279"/>
      <c r="K453" s="27"/>
    </row>
    <row r="454" spans="2:11" ht="17.25" x14ac:dyDescent="0.25">
      <c r="B454" s="273"/>
      <c r="C454" s="274"/>
      <c r="D454" s="6" t="s">
        <v>172</v>
      </c>
      <c r="E454" s="14">
        <f t="shared" ref="E454:I454" si="157">E402</f>
        <v>200</v>
      </c>
      <c r="F454" s="14">
        <f t="shared" si="157"/>
        <v>200</v>
      </c>
      <c r="G454" s="14">
        <f t="shared" si="157"/>
        <v>200</v>
      </c>
      <c r="H454" s="14">
        <f t="shared" si="157"/>
        <v>200</v>
      </c>
      <c r="I454" s="14">
        <f t="shared" si="157"/>
        <v>200</v>
      </c>
      <c r="J454" s="224"/>
      <c r="K454" s="27"/>
    </row>
    <row r="455" spans="2:11" x14ac:dyDescent="0.25">
      <c r="B455" s="275"/>
      <c r="C455" s="276"/>
      <c r="D455" s="277" t="s">
        <v>174</v>
      </c>
      <c r="E455" s="278">
        <f t="shared" ref="E455:I455" si="158">E403+12</f>
        <v>100</v>
      </c>
      <c r="F455" s="278">
        <f t="shared" si="158"/>
        <v>100</v>
      </c>
      <c r="G455" s="278">
        <f t="shared" si="158"/>
        <v>100</v>
      </c>
      <c r="H455" s="278">
        <f t="shared" si="158"/>
        <v>100</v>
      </c>
      <c r="I455" s="278">
        <f t="shared" si="158"/>
        <v>100</v>
      </c>
      <c r="J455" s="279"/>
      <c r="K455" s="27"/>
    </row>
    <row r="456" spans="2:11" ht="17.25" x14ac:dyDescent="0.25">
      <c r="B456" s="273"/>
      <c r="C456" s="274"/>
      <c r="D456" s="6" t="s">
        <v>172</v>
      </c>
      <c r="E456" s="14">
        <f t="shared" ref="E456:I456" si="159">E404</f>
        <v>200</v>
      </c>
      <c r="F456" s="14">
        <f t="shared" si="159"/>
        <v>200</v>
      </c>
      <c r="G456" s="14">
        <f t="shared" si="159"/>
        <v>200</v>
      </c>
      <c r="H456" s="14">
        <f t="shared" si="159"/>
        <v>200</v>
      </c>
      <c r="I456" s="14">
        <f t="shared" si="159"/>
        <v>200</v>
      </c>
      <c r="J456" s="224"/>
      <c r="K456" s="27"/>
    </row>
    <row r="457" spans="2:11" x14ac:dyDescent="0.25">
      <c r="B457" s="275"/>
      <c r="C457" s="276"/>
      <c r="D457" s="277" t="s">
        <v>175</v>
      </c>
      <c r="E457" s="278">
        <f t="shared" ref="E457:I457" si="160">E405+12</f>
        <v>101</v>
      </c>
      <c r="F457" s="278">
        <f t="shared" si="160"/>
        <v>101</v>
      </c>
      <c r="G457" s="278">
        <f t="shared" si="160"/>
        <v>101</v>
      </c>
      <c r="H457" s="278">
        <f t="shared" si="160"/>
        <v>101</v>
      </c>
      <c r="I457" s="278">
        <f t="shared" si="160"/>
        <v>101</v>
      </c>
      <c r="J457" s="279"/>
      <c r="K457" s="27"/>
    </row>
    <row r="458" spans="2:11" ht="17.25" x14ac:dyDescent="0.25">
      <c r="B458" s="273"/>
      <c r="C458" s="274"/>
      <c r="D458" s="6" t="s">
        <v>172</v>
      </c>
      <c r="E458" s="14">
        <f t="shared" ref="E458:I458" si="161">E406</f>
        <v>200</v>
      </c>
      <c r="F458" s="14">
        <f t="shared" si="161"/>
        <v>200</v>
      </c>
      <c r="G458" s="14">
        <f t="shared" si="161"/>
        <v>200</v>
      </c>
      <c r="H458" s="14">
        <f t="shared" si="161"/>
        <v>200</v>
      </c>
      <c r="I458" s="14">
        <f t="shared" si="161"/>
        <v>200</v>
      </c>
      <c r="J458" s="224"/>
      <c r="K458" s="27"/>
    </row>
    <row r="459" spans="2:11" x14ac:dyDescent="0.25">
      <c r="B459" s="275"/>
      <c r="C459" s="276"/>
      <c r="D459" s="277" t="s">
        <v>176</v>
      </c>
      <c r="E459" s="278">
        <f t="shared" ref="E459:I459" si="162">E407+12</f>
        <v>96</v>
      </c>
      <c r="F459" s="278">
        <f t="shared" si="162"/>
        <v>96</v>
      </c>
      <c r="G459" s="278">
        <f t="shared" si="162"/>
        <v>96</v>
      </c>
      <c r="H459" s="278">
        <f t="shared" si="162"/>
        <v>96</v>
      </c>
      <c r="I459" s="278">
        <f t="shared" si="162"/>
        <v>96</v>
      </c>
      <c r="J459" s="279"/>
      <c r="K459" s="27"/>
    </row>
    <row r="460" spans="2:11" ht="18" thickBot="1" x14ac:dyDescent="0.3">
      <c r="B460" s="280"/>
      <c r="C460" s="281"/>
      <c r="D460" s="25" t="s">
        <v>172</v>
      </c>
      <c r="E460" s="17">
        <f t="shared" ref="E460:I460" si="163">E408</f>
        <v>0</v>
      </c>
      <c r="F460" s="17">
        <f t="shared" si="163"/>
        <v>0</v>
      </c>
      <c r="G460" s="17">
        <f t="shared" si="163"/>
        <v>0</v>
      </c>
      <c r="H460" s="17">
        <f t="shared" si="163"/>
        <v>0</v>
      </c>
      <c r="I460" s="17">
        <f t="shared" si="163"/>
        <v>0</v>
      </c>
      <c r="J460" s="282"/>
      <c r="K460" s="27"/>
    </row>
    <row r="461" spans="2:11" x14ac:dyDescent="0.25">
      <c r="B461" s="261" t="s">
        <v>156</v>
      </c>
      <c r="C461" s="230">
        <f>C435+1</f>
        <v>18</v>
      </c>
      <c r="D461" s="231"/>
      <c r="E461" s="315"/>
      <c r="F461" s="315"/>
      <c r="G461" s="315"/>
      <c r="H461" s="315"/>
      <c r="I461" s="315"/>
      <c r="J461" s="233"/>
    </row>
    <row r="462" spans="2:11" x14ac:dyDescent="0.25">
      <c r="B462" s="219" t="s">
        <v>157</v>
      </c>
      <c r="C462" s="220"/>
      <c r="D462" s="221"/>
      <c r="E462" s="263"/>
      <c r="F462" s="263"/>
      <c r="G462" s="263"/>
      <c r="H462" s="263"/>
      <c r="I462" s="263"/>
      <c r="J462" s="223"/>
    </row>
    <row r="463" spans="2:11" x14ac:dyDescent="0.25">
      <c r="B463" s="214"/>
      <c r="C463" s="215"/>
      <c r="D463" s="6" t="s">
        <v>158</v>
      </c>
      <c r="E463" s="23" t="str">
        <f t="shared" ref="E463:I463" si="164">E411</f>
        <v>Rice Kranti</v>
      </c>
      <c r="F463" s="23" t="str">
        <f t="shared" si="164"/>
        <v>Rice Kranti</v>
      </c>
      <c r="G463" s="23" t="str">
        <f t="shared" si="164"/>
        <v>Rice Kranti</v>
      </c>
      <c r="H463" s="23" t="str">
        <f t="shared" si="164"/>
        <v>Rice Kranti</v>
      </c>
      <c r="I463" s="23" t="str">
        <f t="shared" si="164"/>
        <v>Rice Kranti</v>
      </c>
      <c r="J463" s="24"/>
    </row>
    <row r="464" spans="2:11" x14ac:dyDescent="0.25">
      <c r="B464" s="214"/>
      <c r="C464" s="215"/>
      <c r="D464" s="6" t="s">
        <v>159</v>
      </c>
      <c r="E464" s="23">
        <f t="shared" ref="E464:I465" si="165">E412+12</f>
        <v>103</v>
      </c>
      <c r="F464" s="23">
        <f t="shared" si="165"/>
        <v>103</v>
      </c>
      <c r="G464" s="23">
        <f t="shared" si="165"/>
        <v>103</v>
      </c>
      <c r="H464" s="23">
        <f t="shared" si="165"/>
        <v>103</v>
      </c>
      <c r="I464" s="23">
        <f t="shared" si="165"/>
        <v>103</v>
      </c>
      <c r="J464" s="24"/>
    </row>
    <row r="465" spans="2:11" x14ac:dyDescent="0.25">
      <c r="B465" s="214"/>
      <c r="C465" s="215"/>
      <c r="D465" s="6" t="s">
        <v>160</v>
      </c>
      <c r="E465" s="23">
        <f t="shared" si="165"/>
        <v>106</v>
      </c>
      <c r="F465" s="23">
        <f t="shared" si="165"/>
        <v>106</v>
      </c>
      <c r="G465" s="23">
        <f t="shared" si="165"/>
        <v>106</v>
      </c>
      <c r="H465" s="23">
        <f t="shared" si="165"/>
        <v>106</v>
      </c>
      <c r="I465" s="23">
        <f t="shared" si="165"/>
        <v>106</v>
      </c>
      <c r="J465" s="24"/>
    </row>
    <row r="466" spans="2:11" x14ac:dyDescent="0.25">
      <c r="B466" s="214"/>
      <c r="C466" s="215"/>
      <c r="D466" s="6" t="str">
        <f>IF($H$8=TRUE,"Yield t /ha","")</f>
        <v/>
      </c>
      <c r="E466" s="316">
        <f>'[3]Inputs3b- Soils &amp; Rotations'!E596</f>
        <v>5.38</v>
      </c>
      <c r="F466" s="316">
        <f>'[3]Inputs3b- Soils &amp; Rotations'!F596</f>
        <v>5.38</v>
      </c>
      <c r="G466" s="316">
        <f>'[3]Inputs3b- Soils &amp; Rotations'!G596</f>
        <v>5.38</v>
      </c>
      <c r="H466" s="316">
        <f>'[3]Inputs3b- Soils &amp; Rotations'!H596</f>
        <v>5.38</v>
      </c>
      <c r="I466" s="316">
        <f>'[3]Inputs3b- Soils &amp; Rotations'!I596</f>
        <v>5.38</v>
      </c>
      <c r="J466" s="224"/>
    </row>
    <row r="467" spans="2:11" x14ac:dyDescent="0.25">
      <c r="B467" s="219" t="s">
        <v>162</v>
      </c>
      <c r="C467" s="220"/>
      <c r="D467" s="221"/>
      <c r="E467" s="263"/>
      <c r="F467" s="263"/>
      <c r="G467" s="263"/>
      <c r="H467" s="263"/>
      <c r="I467" s="263"/>
      <c r="J467" s="223"/>
    </row>
    <row r="468" spans="2:11" x14ac:dyDescent="0.25">
      <c r="B468" s="214"/>
      <c r="C468" s="215"/>
      <c r="D468" s="6" t="s">
        <v>163</v>
      </c>
      <c r="E468" s="11" t="s">
        <v>164</v>
      </c>
      <c r="F468" s="11" t="s">
        <v>164</v>
      </c>
      <c r="G468" s="11" t="s">
        <v>164</v>
      </c>
      <c r="H468" s="11" t="s">
        <v>164</v>
      </c>
      <c r="I468" s="11" t="s">
        <v>164</v>
      </c>
      <c r="J468" s="224"/>
      <c r="K468" s="27"/>
    </row>
    <row r="469" spans="2:11" ht="17.25" x14ac:dyDescent="0.25">
      <c r="B469" s="214"/>
      <c r="C469" s="215"/>
      <c r="D469" s="6" t="s">
        <v>165</v>
      </c>
      <c r="E469" s="11">
        <f t="shared" ref="E469:I470" si="166">E417</f>
        <v>0</v>
      </c>
      <c r="F469" s="11">
        <f t="shared" si="166"/>
        <v>155</v>
      </c>
      <c r="G469" s="11">
        <f t="shared" si="166"/>
        <v>0</v>
      </c>
      <c r="H469" s="11">
        <f t="shared" si="166"/>
        <v>0</v>
      </c>
      <c r="I469" s="11">
        <f t="shared" si="166"/>
        <v>0</v>
      </c>
      <c r="J469" s="224"/>
    </row>
    <row r="470" spans="2:11" s="272" customFormat="1" ht="17.25" x14ac:dyDescent="0.25">
      <c r="B470" s="267"/>
      <c r="C470" s="268"/>
      <c r="D470" s="269" t="s">
        <v>166</v>
      </c>
      <c r="E470" s="283">
        <f t="shared" si="166"/>
        <v>0</v>
      </c>
      <c r="F470" s="283">
        <f t="shared" si="166"/>
        <v>0</v>
      </c>
      <c r="G470" s="283">
        <f t="shared" si="166"/>
        <v>0</v>
      </c>
      <c r="H470" s="283">
        <f t="shared" si="166"/>
        <v>0</v>
      </c>
      <c r="I470" s="283">
        <f t="shared" si="166"/>
        <v>0</v>
      </c>
      <c r="J470" s="270"/>
      <c r="K470" s="285"/>
    </row>
    <row r="471" spans="2:11" x14ac:dyDescent="0.25">
      <c r="B471" s="214"/>
      <c r="C471" s="215"/>
      <c r="D471" s="6" t="s">
        <v>167</v>
      </c>
      <c r="E471" s="14">
        <f t="shared" ref="E471:I471" si="167">E419+12</f>
        <v>103</v>
      </c>
      <c r="F471" s="14">
        <f t="shared" si="167"/>
        <v>103</v>
      </c>
      <c r="G471" s="14">
        <f t="shared" si="167"/>
        <v>103</v>
      </c>
      <c r="H471" s="14">
        <f t="shared" si="167"/>
        <v>103</v>
      </c>
      <c r="I471" s="14">
        <f t="shared" si="167"/>
        <v>103</v>
      </c>
      <c r="J471" s="224"/>
    </row>
    <row r="472" spans="2:11" x14ac:dyDescent="0.25">
      <c r="B472" s="219" t="s">
        <v>168</v>
      </c>
      <c r="C472" s="220"/>
      <c r="D472" s="221"/>
      <c r="E472" s="263"/>
      <c r="F472" s="263"/>
      <c r="G472" s="263"/>
      <c r="H472" s="263"/>
      <c r="I472" s="263"/>
      <c r="J472" s="223"/>
    </row>
    <row r="473" spans="2:11" x14ac:dyDescent="0.25">
      <c r="B473" s="214"/>
      <c r="C473" s="215"/>
      <c r="D473" s="6" t="s">
        <v>14</v>
      </c>
      <c r="E473" s="216" t="str">
        <f t="shared" ref="E473:I473" si="168">E57</f>
        <v>Fresh waste</v>
      </c>
      <c r="F473" s="216" t="str">
        <f t="shared" si="168"/>
        <v>Fresh waste</v>
      </c>
      <c r="G473" s="216" t="str">
        <f t="shared" si="168"/>
        <v>Fresh waste</v>
      </c>
      <c r="H473" s="216" t="str">
        <f t="shared" si="168"/>
        <v>ZBNF</v>
      </c>
      <c r="I473" s="216" t="str">
        <f t="shared" si="168"/>
        <v>ZBNF + manure</v>
      </c>
      <c r="J473" s="218"/>
    </row>
    <row r="474" spans="2:11" x14ac:dyDescent="0.25">
      <c r="B474" s="214"/>
      <c r="C474" s="215"/>
      <c r="D474" s="6" t="s">
        <v>17</v>
      </c>
      <c r="E474" s="14">
        <f t="shared" ref="E474:I474" si="169">E422+12</f>
        <v>102</v>
      </c>
      <c r="F474" s="14">
        <f t="shared" si="169"/>
        <v>102</v>
      </c>
      <c r="G474" s="14">
        <f t="shared" si="169"/>
        <v>102</v>
      </c>
      <c r="H474" s="14">
        <f t="shared" si="169"/>
        <v>102</v>
      </c>
      <c r="I474" s="14">
        <f t="shared" si="169"/>
        <v>102</v>
      </c>
      <c r="J474" s="218"/>
    </row>
    <row r="475" spans="2:11" ht="17.25" x14ac:dyDescent="0.25">
      <c r="B475" s="214"/>
      <c r="C475" s="215"/>
      <c r="D475" s="6" t="s">
        <v>169</v>
      </c>
      <c r="E475" s="266">
        <f t="shared" ref="E475:I475" si="170">E423</f>
        <v>0</v>
      </c>
      <c r="F475" s="266">
        <f t="shared" si="170"/>
        <v>0</v>
      </c>
      <c r="G475" s="266">
        <f t="shared" si="170"/>
        <v>10</v>
      </c>
      <c r="H475" s="266">
        <f t="shared" si="170"/>
        <v>3.16</v>
      </c>
      <c r="I475" s="266">
        <f t="shared" si="170"/>
        <v>8.06</v>
      </c>
      <c r="J475" s="218"/>
    </row>
    <row r="476" spans="2:11" x14ac:dyDescent="0.25">
      <c r="B476" s="219" t="s">
        <v>170</v>
      </c>
      <c r="C476" s="220"/>
      <c r="D476" s="221"/>
      <c r="E476" s="263"/>
      <c r="F476" s="263"/>
      <c r="G476" s="263"/>
      <c r="H476" s="263"/>
      <c r="I476" s="263"/>
      <c r="J476" s="223"/>
    </row>
    <row r="477" spans="2:11" x14ac:dyDescent="0.25">
      <c r="B477" s="214"/>
      <c r="C477" s="215"/>
      <c r="D477" s="6" t="s">
        <v>171</v>
      </c>
      <c r="E477" s="14">
        <f t="shared" ref="E477:I477" si="171">E425+12</f>
        <v>103</v>
      </c>
      <c r="F477" s="14">
        <f t="shared" si="171"/>
        <v>103</v>
      </c>
      <c r="G477" s="14">
        <f t="shared" si="171"/>
        <v>103</v>
      </c>
      <c r="H477" s="14">
        <f t="shared" si="171"/>
        <v>103</v>
      </c>
      <c r="I477" s="14">
        <f t="shared" si="171"/>
        <v>103</v>
      </c>
      <c r="J477" s="224"/>
      <c r="K477" s="27"/>
    </row>
    <row r="478" spans="2:11" ht="17.25" x14ac:dyDescent="0.25">
      <c r="B478" s="273"/>
      <c r="C478" s="274"/>
      <c r="D478" s="6" t="s">
        <v>172</v>
      </c>
      <c r="E478" s="14">
        <f t="shared" ref="E478:I478" si="172">E426</f>
        <v>0</v>
      </c>
      <c r="F478" s="14">
        <f t="shared" si="172"/>
        <v>0</v>
      </c>
      <c r="G478" s="14">
        <f t="shared" si="172"/>
        <v>0</v>
      </c>
      <c r="H478" s="14">
        <f t="shared" si="172"/>
        <v>0</v>
      </c>
      <c r="I478" s="14">
        <f t="shared" si="172"/>
        <v>0</v>
      </c>
      <c r="J478" s="224"/>
      <c r="K478" s="27"/>
    </row>
    <row r="479" spans="2:11" x14ac:dyDescent="0.25">
      <c r="B479" s="275"/>
      <c r="C479" s="276"/>
      <c r="D479" s="277" t="s">
        <v>173</v>
      </c>
      <c r="E479" s="278">
        <f t="shared" ref="E479:I479" si="173">E427+12</f>
        <v>104</v>
      </c>
      <c r="F479" s="278">
        <f t="shared" si="173"/>
        <v>104</v>
      </c>
      <c r="G479" s="278">
        <f t="shared" si="173"/>
        <v>104</v>
      </c>
      <c r="H479" s="278">
        <f t="shared" si="173"/>
        <v>104</v>
      </c>
      <c r="I479" s="278">
        <f t="shared" si="173"/>
        <v>104</v>
      </c>
      <c r="J479" s="279"/>
      <c r="K479" s="27"/>
    </row>
    <row r="480" spans="2:11" ht="17.25" x14ac:dyDescent="0.25">
      <c r="B480" s="273"/>
      <c r="C480" s="274"/>
      <c r="D480" s="6" t="s">
        <v>172</v>
      </c>
      <c r="E480" s="14">
        <f t="shared" ref="E480:I480" si="174">E428</f>
        <v>0</v>
      </c>
      <c r="F480" s="14">
        <f t="shared" si="174"/>
        <v>0</v>
      </c>
      <c r="G480" s="14">
        <f t="shared" si="174"/>
        <v>0</v>
      </c>
      <c r="H480" s="14">
        <f t="shared" si="174"/>
        <v>0</v>
      </c>
      <c r="I480" s="14">
        <f t="shared" si="174"/>
        <v>0</v>
      </c>
      <c r="J480" s="224"/>
      <c r="K480" s="27"/>
    </row>
    <row r="481" spans="2:11" x14ac:dyDescent="0.25">
      <c r="B481" s="275"/>
      <c r="C481" s="276"/>
      <c r="D481" s="277" t="s">
        <v>174</v>
      </c>
      <c r="E481" s="278">
        <f t="shared" ref="E481:I481" si="175">E429+12</f>
        <v>105</v>
      </c>
      <c r="F481" s="278">
        <f t="shared" si="175"/>
        <v>105</v>
      </c>
      <c r="G481" s="278">
        <f t="shared" si="175"/>
        <v>105</v>
      </c>
      <c r="H481" s="278">
        <f t="shared" si="175"/>
        <v>105</v>
      </c>
      <c r="I481" s="278">
        <f t="shared" si="175"/>
        <v>105</v>
      </c>
      <c r="J481" s="279"/>
      <c r="K481" s="27"/>
    </row>
    <row r="482" spans="2:11" ht="17.25" x14ac:dyDescent="0.25">
      <c r="B482" s="273"/>
      <c r="C482" s="274"/>
      <c r="D482" s="6" t="s">
        <v>172</v>
      </c>
      <c r="E482" s="14">
        <f t="shared" ref="E482:I482" si="176">E430</f>
        <v>0</v>
      </c>
      <c r="F482" s="14">
        <f t="shared" si="176"/>
        <v>0</v>
      </c>
      <c r="G482" s="14">
        <f t="shared" si="176"/>
        <v>0</v>
      </c>
      <c r="H482" s="14">
        <f t="shared" si="176"/>
        <v>0</v>
      </c>
      <c r="I482" s="14">
        <f t="shared" si="176"/>
        <v>0</v>
      </c>
      <c r="J482" s="224"/>
      <c r="K482" s="27"/>
    </row>
    <row r="483" spans="2:11" x14ac:dyDescent="0.25">
      <c r="B483" s="275"/>
      <c r="C483" s="276"/>
      <c r="D483" s="277" t="s">
        <v>175</v>
      </c>
      <c r="E483" s="278">
        <f t="shared" ref="E483:I483" si="177">E431+12</f>
        <v>106</v>
      </c>
      <c r="F483" s="278">
        <f t="shared" si="177"/>
        <v>106</v>
      </c>
      <c r="G483" s="278">
        <f t="shared" si="177"/>
        <v>106</v>
      </c>
      <c r="H483" s="278">
        <f t="shared" si="177"/>
        <v>106</v>
      </c>
      <c r="I483" s="278">
        <f t="shared" si="177"/>
        <v>106</v>
      </c>
      <c r="J483" s="279"/>
      <c r="K483" s="27"/>
    </row>
    <row r="484" spans="2:11" ht="17.25" x14ac:dyDescent="0.25">
      <c r="B484" s="273"/>
      <c r="C484" s="274"/>
      <c r="D484" s="6" t="s">
        <v>172</v>
      </c>
      <c r="E484" s="14">
        <f t="shared" ref="E484:I484" si="178">E432</f>
        <v>0</v>
      </c>
      <c r="F484" s="14">
        <f t="shared" si="178"/>
        <v>0</v>
      </c>
      <c r="G484" s="14">
        <f t="shared" si="178"/>
        <v>0</v>
      </c>
      <c r="H484" s="14">
        <f t="shared" si="178"/>
        <v>0</v>
      </c>
      <c r="I484" s="14">
        <f t="shared" si="178"/>
        <v>0</v>
      </c>
      <c r="J484" s="224"/>
      <c r="K484" s="27"/>
    </row>
    <row r="485" spans="2:11" x14ac:dyDescent="0.25">
      <c r="B485" s="275"/>
      <c r="C485" s="276"/>
      <c r="D485" s="277" t="s">
        <v>176</v>
      </c>
      <c r="E485" s="278">
        <f t="shared" ref="E485:I485" si="179">E433+12</f>
        <v>107</v>
      </c>
      <c r="F485" s="278">
        <f t="shared" si="179"/>
        <v>107</v>
      </c>
      <c r="G485" s="278">
        <f t="shared" si="179"/>
        <v>107</v>
      </c>
      <c r="H485" s="278">
        <f t="shared" si="179"/>
        <v>107</v>
      </c>
      <c r="I485" s="278">
        <f t="shared" si="179"/>
        <v>107</v>
      </c>
      <c r="J485" s="279"/>
      <c r="K485" s="27"/>
    </row>
    <row r="486" spans="2:11" ht="18" thickBot="1" x14ac:dyDescent="0.3">
      <c r="B486" s="280"/>
      <c r="C486" s="281"/>
      <c r="D486" s="25" t="s">
        <v>172</v>
      </c>
      <c r="E486" s="17">
        <f t="shared" ref="E486:I486" si="180">E434</f>
        <v>0</v>
      </c>
      <c r="F486" s="17">
        <f t="shared" si="180"/>
        <v>0</v>
      </c>
      <c r="G486" s="17">
        <f t="shared" si="180"/>
        <v>0</v>
      </c>
      <c r="H486" s="17">
        <f t="shared" si="180"/>
        <v>0</v>
      </c>
      <c r="I486" s="17">
        <f t="shared" si="180"/>
        <v>0</v>
      </c>
      <c r="J486" s="282"/>
      <c r="K486" s="27"/>
    </row>
    <row r="487" spans="2:11" x14ac:dyDescent="0.25">
      <c r="B487" s="261" t="s">
        <v>156</v>
      </c>
      <c r="C487" s="230">
        <f>C461+1</f>
        <v>19</v>
      </c>
      <c r="D487" s="231"/>
      <c r="E487" s="315"/>
      <c r="F487" s="315"/>
      <c r="G487" s="315"/>
      <c r="H487" s="315"/>
      <c r="I487" s="315"/>
      <c r="J487" s="233"/>
    </row>
    <row r="488" spans="2:11" x14ac:dyDescent="0.25">
      <c r="B488" s="219" t="s">
        <v>157</v>
      </c>
      <c r="C488" s="220"/>
      <c r="D488" s="221"/>
      <c r="E488" s="263"/>
      <c r="F488" s="263"/>
      <c r="G488" s="263"/>
      <c r="H488" s="263"/>
      <c r="I488" s="263"/>
      <c r="J488" s="223"/>
    </row>
    <row r="489" spans="2:11" x14ac:dyDescent="0.25">
      <c r="B489" s="214"/>
      <c r="C489" s="215"/>
      <c r="D489" s="6" t="s">
        <v>158</v>
      </c>
      <c r="E489" s="23" t="str">
        <f t="shared" ref="E489:I489" si="181">E437</f>
        <v>Rice IR36</v>
      </c>
      <c r="F489" s="23" t="str">
        <f t="shared" si="181"/>
        <v>Rice IR36</v>
      </c>
      <c r="G489" s="23" t="str">
        <f t="shared" si="181"/>
        <v>Rice IR36</v>
      </c>
      <c r="H489" s="23" t="str">
        <f t="shared" si="181"/>
        <v>Rice IR36</v>
      </c>
      <c r="I489" s="23" t="str">
        <f t="shared" si="181"/>
        <v>Rice IR36</v>
      </c>
      <c r="J489" s="24"/>
    </row>
    <row r="490" spans="2:11" x14ac:dyDescent="0.25">
      <c r="B490" s="214"/>
      <c r="C490" s="215"/>
      <c r="D490" s="6" t="s">
        <v>159</v>
      </c>
      <c r="E490" s="23">
        <f t="shared" ref="E490:I491" si="182">E438+12</f>
        <v>110</v>
      </c>
      <c r="F490" s="23">
        <f t="shared" si="182"/>
        <v>110</v>
      </c>
      <c r="G490" s="23">
        <f t="shared" si="182"/>
        <v>110</v>
      </c>
      <c r="H490" s="23">
        <f t="shared" si="182"/>
        <v>110</v>
      </c>
      <c r="I490" s="23">
        <f t="shared" si="182"/>
        <v>110</v>
      </c>
      <c r="J490" s="24"/>
    </row>
    <row r="491" spans="2:11" x14ac:dyDescent="0.25">
      <c r="B491" s="214"/>
      <c r="C491" s="215"/>
      <c r="D491" s="6" t="s">
        <v>160</v>
      </c>
      <c r="E491" s="23">
        <f t="shared" si="182"/>
        <v>113</v>
      </c>
      <c r="F491" s="23">
        <f t="shared" si="182"/>
        <v>113</v>
      </c>
      <c r="G491" s="23">
        <f t="shared" si="182"/>
        <v>113</v>
      </c>
      <c r="H491" s="23">
        <f t="shared" si="182"/>
        <v>113</v>
      </c>
      <c r="I491" s="23">
        <f t="shared" si="182"/>
        <v>113</v>
      </c>
      <c r="J491" s="24"/>
    </row>
    <row r="492" spans="2:11" x14ac:dyDescent="0.25">
      <c r="B492" s="214"/>
      <c r="C492" s="215"/>
      <c r="D492" s="6" t="str">
        <f>IF($H$8=TRUE,"Yield t /ha","")</f>
        <v/>
      </c>
      <c r="E492" s="316">
        <f>'[3]Inputs3b- Soils &amp; Rotations'!E622</f>
        <v>4.18</v>
      </c>
      <c r="F492" s="316">
        <f>'[3]Inputs3b- Soils &amp; Rotations'!F622</f>
        <v>4.18</v>
      </c>
      <c r="G492" s="316">
        <f>'[3]Inputs3b- Soils &amp; Rotations'!G622</f>
        <v>4.18</v>
      </c>
      <c r="H492" s="316">
        <f>'[3]Inputs3b- Soils &amp; Rotations'!H622</f>
        <v>4.18</v>
      </c>
      <c r="I492" s="316">
        <f>'[3]Inputs3b- Soils &amp; Rotations'!I622</f>
        <v>4.18</v>
      </c>
      <c r="J492" s="224"/>
    </row>
    <row r="493" spans="2:11" x14ac:dyDescent="0.25">
      <c r="B493" s="219" t="s">
        <v>162</v>
      </c>
      <c r="C493" s="220"/>
      <c r="D493" s="221"/>
      <c r="E493" s="263"/>
      <c r="F493" s="263"/>
      <c r="G493" s="263"/>
      <c r="H493" s="263"/>
      <c r="I493" s="263"/>
      <c r="J493" s="223"/>
    </row>
    <row r="494" spans="2:11" x14ac:dyDescent="0.25">
      <c r="B494" s="214"/>
      <c r="C494" s="215"/>
      <c r="D494" s="6" t="s">
        <v>163</v>
      </c>
      <c r="E494" s="11" t="s">
        <v>164</v>
      </c>
      <c r="F494" s="11" t="s">
        <v>164</v>
      </c>
      <c r="G494" s="11" t="s">
        <v>164</v>
      </c>
      <c r="H494" s="11" t="s">
        <v>164</v>
      </c>
      <c r="I494" s="11" t="s">
        <v>164</v>
      </c>
      <c r="J494" s="224"/>
      <c r="K494" s="27"/>
    </row>
    <row r="495" spans="2:11" ht="17.25" x14ac:dyDescent="0.25">
      <c r="B495" s="214"/>
      <c r="C495" s="215"/>
      <c r="D495" s="6" t="s">
        <v>165</v>
      </c>
      <c r="E495" s="11">
        <f t="shared" ref="E495:I496" si="183">E443</f>
        <v>0</v>
      </c>
      <c r="F495" s="11">
        <f t="shared" si="183"/>
        <v>78</v>
      </c>
      <c r="G495" s="11">
        <f t="shared" si="183"/>
        <v>0</v>
      </c>
      <c r="H495" s="11">
        <f t="shared" si="183"/>
        <v>21</v>
      </c>
      <c r="I495" s="11">
        <f t="shared" si="183"/>
        <v>21</v>
      </c>
      <c r="J495" s="224"/>
    </row>
    <row r="496" spans="2:11" s="272" customFormat="1" ht="17.25" x14ac:dyDescent="0.25">
      <c r="B496" s="267"/>
      <c r="C496" s="268"/>
      <c r="D496" s="269" t="s">
        <v>166</v>
      </c>
      <c r="E496" s="283">
        <f t="shared" si="183"/>
        <v>0</v>
      </c>
      <c r="F496" s="283">
        <f t="shared" si="183"/>
        <v>0</v>
      </c>
      <c r="G496" s="283">
        <f t="shared" si="183"/>
        <v>0</v>
      </c>
      <c r="H496" s="283">
        <f t="shared" si="183"/>
        <v>0</v>
      </c>
      <c r="I496" s="283">
        <f t="shared" si="183"/>
        <v>0</v>
      </c>
      <c r="J496" s="270"/>
      <c r="K496" s="285"/>
    </row>
    <row r="497" spans="2:11" x14ac:dyDescent="0.25">
      <c r="B497" s="214"/>
      <c r="C497" s="215"/>
      <c r="D497" s="6" t="s">
        <v>167</v>
      </c>
      <c r="E497" s="14">
        <f t="shared" ref="E497:I497" si="184">E445+12</f>
        <v>110</v>
      </c>
      <c r="F497" s="14">
        <f t="shared" si="184"/>
        <v>110</v>
      </c>
      <c r="G497" s="14">
        <f t="shared" si="184"/>
        <v>110</v>
      </c>
      <c r="H497" s="14">
        <f t="shared" si="184"/>
        <v>110</v>
      </c>
      <c r="I497" s="14">
        <f t="shared" si="184"/>
        <v>110</v>
      </c>
      <c r="J497" s="224"/>
    </row>
    <row r="498" spans="2:11" x14ac:dyDescent="0.25">
      <c r="B498" s="219" t="s">
        <v>168</v>
      </c>
      <c r="C498" s="220"/>
      <c r="D498" s="221"/>
      <c r="E498" s="263"/>
      <c r="F498" s="263"/>
      <c r="G498" s="263"/>
      <c r="H498" s="263"/>
      <c r="I498" s="263"/>
      <c r="J498" s="223"/>
    </row>
    <row r="499" spans="2:11" x14ac:dyDescent="0.25">
      <c r="B499" s="214"/>
      <c r="C499" s="215"/>
      <c r="D499" s="6" t="s">
        <v>14</v>
      </c>
      <c r="E499" s="216" t="str">
        <f t="shared" ref="E499:I499" si="185">E31</f>
        <v>Fresh waste</v>
      </c>
      <c r="F499" s="216" t="str">
        <f t="shared" si="185"/>
        <v>Fresh waste</v>
      </c>
      <c r="G499" s="216" t="str">
        <f t="shared" si="185"/>
        <v>Fresh waste</v>
      </c>
      <c r="H499" s="216" t="str">
        <f t="shared" si="185"/>
        <v>ZBNF</v>
      </c>
      <c r="I499" s="216" t="str">
        <f t="shared" si="185"/>
        <v>ZBNF + manure</v>
      </c>
      <c r="J499" s="218"/>
    </row>
    <row r="500" spans="2:11" x14ac:dyDescent="0.25">
      <c r="B500" s="214"/>
      <c r="C500" s="215"/>
      <c r="D500" s="6" t="s">
        <v>17</v>
      </c>
      <c r="E500" s="14">
        <f t="shared" ref="E500:I500" si="186">E448+12</f>
        <v>112</v>
      </c>
      <c r="F500" s="14">
        <f t="shared" si="186"/>
        <v>112</v>
      </c>
      <c r="G500" s="14">
        <f t="shared" si="186"/>
        <v>109</v>
      </c>
      <c r="H500" s="14">
        <f t="shared" si="186"/>
        <v>109</v>
      </c>
      <c r="I500" s="14">
        <f t="shared" si="186"/>
        <v>109</v>
      </c>
      <c r="J500" s="218"/>
    </row>
    <row r="501" spans="2:11" ht="17.25" x14ac:dyDescent="0.25">
      <c r="B501" s="214"/>
      <c r="C501" s="215"/>
      <c r="D501" s="6" t="s">
        <v>169</v>
      </c>
      <c r="E501" s="266">
        <f t="shared" ref="E501:I501" si="187">E449</f>
        <v>0</v>
      </c>
      <c r="F501" s="266">
        <f t="shared" si="187"/>
        <v>0</v>
      </c>
      <c r="G501" s="266">
        <f t="shared" si="187"/>
        <v>10</v>
      </c>
      <c r="H501" s="266">
        <f t="shared" si="187"/>
        <v>3.16</v>
      </c>
      <c r="I501" s="266">
        <f t="shared" si="187"/>
        <v>8.06</v>
      </c>
      <c r="J501" s="218"/>
    </row>
    <row r="502" spans="2:11" x14ac:dyDescent="0.25">
      <c r="B502" s="219" t="s">
        <v>170</v>
      </c>
      <c r="C502" s="220"/>
      <c r="D502" s="221"/>
      <c r="E502" s="263"/>
      <c r="F502" s="263"/>
      <c r="G502" s="263"/>
      <c r="H502" s="263"/>
      <c r="I502" s="263"/>
      <c r="J502" s="223"/>
    </row>
    <row r="503" spans="2:11" x14ac:dyDescent="0.25">
      <c r="B503" s="214"/>
      <c r="C503" s="215"/>
      <c r="D503" s="6" t="s">
        <v>171</v>
      </c>
      <c r="E503" s="14">
        <f t="shared" ref="E503:I503" si="188">E451+12</f>
        <v>110</v>
      </c>
      <c r="F503" s="14">
        <f t="shared" si="188"/>
        <v>110</v>
      </c>
      <c r="G503" s="14">
        <f t="shared" si="188"/>
        <v>110</v>
      </c>
      <c r="H503" s="14">
        <f t="shared" si="188"/>
        <v>110</v>
      </c>
      <c r="I503" s="14">
        <f t="shared" si="188"/>
        <v>110</v>
      </c>
      <c r="J503" s="224"/>
      <c r="K503" s="27"/>
    </row>
    <row r="504" spans="2:11" ht="17.25" x14ac:dyDescent="0.25">
      <c r="B504" s="273"/>
      <c r="C504" s="274"/>
      <c r="D504" s="6" t="s">
        <v>172</v>
      </c>
      <c r="E504" s="14">
        <f t="shared" ref="E504:I504" si="189">E452</f>
        <v>200</v>
      </c>
      <c r="F504" s="14">
        <f t="shared" si="189"/>
        <v>200</v>
      </c>
      <c r="G504" s="14">
        <f t="shared" si="189"/>
        <v>200</v>
      </c>
      <c r="H504" s="14">
        <f t="shared" si="189"/>
        <v>200</v>
      </c>
      <c r="I504" s="14">
        <f t="shared" si="189"/>
        <v>200</v>
      </c>
      <c r="J504" s="224"/>
      <c r="K504" s="27"/>
    </row>
    <row r="505" spans="2:11" x14ac:dyDescent="0.25">
      <c r="B505" s="275"/>
      <c r="C505" s="276"/>
      <c r="D505" s="277" t="s">
        <v>173</v>
      </c>
      <c r="E505" s="278">
        <f t="shared" ref="E505:I505" si="190">E453+12</f>
        <v>111</v>
      </c>
      <c r="F505" s="278">
        <f t="shared" si="190"/>
        <v>111</v>
      </c>
      <c r="G505" s="278">
        <f t="shared" si="190"/>
        <v>111</v>
      </c>
      <c r="H505" s="278">
        <f t="shared" si="190"/>
        <v>111</v>
      </c>
      <c r="I505" s="278">
        <f t="shared" si="190"/>
        <v>111</v>
      </c>
      <c r="J505" s="279"/>
      <c r="K505" s="27"/>
    </row>
    <row r="506" spans="2:11" ht="17.25" x14ac:dyDescent="0.25">
      <c r="B506" s="273"/>
      <c r="C506" s="274"/>
      <c r="D506" s="6" t="s">
        <v>172</v>
      </c>
      <c r="E506" s="14">
        <f t="shared" ref="E506:I506" si="191">E454</f>
        <v>200</v>
      </c>
      <c r="F506" s="14">
        <f t="shared" si="191"/>
        <v>200</v>
      </c>
      <c r="G506" s="14">
        <f t="shared" si="191"/>
        <v>200</v>
      </c>
      <c r="H506" s="14">
        <f t="shared" si="191"/>
        <v>200</v>
      </c>
      <c r="I506" s="14">
        <f t="shared" si="191"/>
        <v>200</v>
      </c>
      <c r="J506" s="224"/>
      <c r="K506" s="27"/>
    </row>
    <row r="507" spans="2:11" x14ac:dyDescent="0.25">
      <c r="B507" s="275"/>
      <c r="C507" s="276"/>
      <c r="D507" s="277" t="s">
        <v>174</v>
      </c>
      <c r="E507" s="278">
        <f t="shared" ref="E507:I507" si="192">E455+12</f>
        <v>112</v>
      </c>
      <c r="F507" s="278">
        <f t="shared" si="192"/>
        <v>112</v>
      </c>
      <c r="G507" s="278">
        <f t="shared" si="192"/>
        <v>112</v>
      </c>
      <c r="H507" s="278">
        <f t="shared" si="192"/>
        <v>112</v>
      </c>
      <c r="I507" s="278">
        <f t="shared" si="192"/>
        <v>112</v>
      </c>
      <c r="J507" s="279"/>
      <c r="K507" s="27"/>
    </row>
    <row r="508" spans="2:11" ht="17.25" x14ac:dyDescent="0.25">
      <c r="B508" s="273"/>
      <c r="C508" s="274"/>
      <c r="D508" s="6" t="s">
        <v>172</v>
      </c>
      <c r="E508" s="14">
        <f t="shared" ref="E508:I508" si="193">E456</f>
        <v>200</v>
      </c>
      <c r="F508" s="14">
        <f t="shared" si="193"/>
        <v>200</v>
      </c>
      <c r="G508" s="14">
        <f t="shared" si="193"/>
        <v>200</v>
      </c>
      <c r="H508" s="14">
        <f t="shared" si="193"/>
        <v>200</v>
      </c>
      <c r="I508" s="14">
        <f t="shared" si="193"/>
        <v>200</v>
      </c>
      <c r="J508" s="224"/>
      <c r="K508" s="27"/>
    </row>
    <row r="509" spans="2:11" x14ac:dyDescent="0.25">
      <c r="B509" s="275"/>
      <c r="C509" s="276"/>
      <c r="D509" s="277" t="s">
        <v>175</v>
      </c>
      <c r="E509" s="278">
        <f t="shared" ref="E509:I509" si="194">E457+12</f>
        <v>113</v>
      </c>
      <c r="F509" s="278">
        <f t="shared" si="194"/>
        <v>113</v>
      </c>
      <c r="G509" s="278">
        <f t="shared" si="194"/>
        <v>113</v>
      </c>
      <c r="H509" s="278">
        <f t="shared" si="194"/>
        <v>113</v>
      </c>
      <c r="I509" s="278">
        <f t="shared" si="194"/>
        <v>113</v>
      </c>
      <c r="J509" s="279"/>
      <c r="K509" s="27"/>
    </row>
    <row r="510" spans="2:11" ht="17.25" x14ac:dyDescent="0.25">
      <c r="B510" s="273"/>
      <c r="C510" s="274"/>
      <c r="D510" s="6" t="s">
        <v>172</v>
      </c>
      <c r="E510" s="14">
        <f t="shared" ref="E510:I510" si="195">E458</f>
        <v>200</v>
      </c>
      <c r="F510" s="14">
        <f t="shared" si="195"/>
        <v>200</v>
      </c>
      <c r="G510" s="14">
        <f t="shared" si="195"/>
        <v>200</v>
      </c>
      <c r="H510" s="14">
        <f t="shared" si="195"/>
        <v>200</v>
      </c>
      <c r="I510" s="14">
        <f t="shared" si="195"/>
        <v>200</v>
      </c>
      <c r="J510" s="224"/>
      <c r="K510" s="27"/>
    </row>
    <row r="511" spans="2:11" x14ac:dyDescent="0.25">
      <c r="B511" s="275"/>
      <c r="C511" s="276"/>
      <c r="D511" s="277" t="s">
        <v>176</v>
      </c>
      <c r="E511" s="278">
        <f t="shared" ref="E511:I511" si="196">E459+12</f>
        <v>108</v>
      </c>
      <c r="F511" s="278">
        <f t="shared" si="196"/>
        <v>108</v>
      </c>
      <c r="G511" s="278">
        <f t="shared" si="196"/>
        <v>108</v>
      </c>
      <c r="H511" s="278">
        <f t="shared" si="196"/>
        <v>108</v>
      </c>
      <c r="I511" s="278">
        <f t="shared" si="196"/>
        <v>108</v>
      </c>
      <c r="J511" s="279"/>
      <c r="K511" s="27"/>
    </row>
    <row r="512" spans="2:11" ht="18" thickBot="1" x14ac:dyDescent="0.3">
      <c r="B512" s="280"/>
      <c r="C512" s="281"/>
      <c r="D512" s="25" t="s">
        <v>172</v>
      </c>
      <c r="E512" s="17">
        <f t="shared" ref="E512:I512" si="197">E460</f>
        <v>0</v>
      </c>
      <c r="F512" s="17">
        <f t="shared" si="197"/>
        <v>0</v>
      </c>
      <c r="G512" s="17">
        <f t="shared" si="197"/>
        <v>0</v>
      </c>
      <c r="H512" s="17">
        <f t="shared" si="197"/>
        <v>0</v>
      </c>
      <c r="I512" s="17">
        <f t="shared" si="197"/>
        <v>0</v>
      </c>
      <c r="J512" s="282"/>
      <c r="K512" s="27"/>
    </row>
    <row r="513" spans="2:11" x14ac:dyDescent="0.25">
      <c r="B513" s="261" t="s">
        <v>156</v>
      </c>
      <c r="C513" s="230">
        <f>C487+1</f>
        <v>20</v>
      </c>
      <c r="D513" s="231"/>
      <c r="E513" s="315"/>
      <c r="F513" s="315"/>
      <c r="G513" s="315"/>
      <c r="H513" s="315"/>
      <c r="I513" s="315"/>
      <c r="J513" s="233"/>
    </row>
    <row r="514" spans="2:11" x14ac:dyDescent="0.25">
      <c r="B514" s="219" t="s">
        <v>157</v>
      </c>
      <c r="C514" s="220"/>
      <c r="D514" s="221"/>
      <c r="E514" s="263"/>
      <c r="F514" s="263"/>
      <c r="G514" s="263"/>
      <c r="H514" s="263"/>
      <c r="I514" s="263"/>
      <c r="J514" s="223"/>
    </row>
    <row r="515" spans="2:11" x14ac:dyDescent="0.25">
      <c r="B515" s="214"/>
      <c r="C515" s="215"/>
      <c r="D515" s="6" t="s">
        <v>158</v>
      </c>
      <c r="E515" s="23" t="str">
        <f t="shared" ref="E515:I515" si="198">E463</f>
        <v>Rice Kranti</v>
      </c>
      <c r="F515" s="23" t="str">
        <f t="shared" si="198"/>
        <v>Rice Kranti</v>
      </c>
      <c r="G515" s="23" t="str">
        <f t="shared" si="198"/>
        <v>Rice Kranti</v>
      </c>
      <c r="H515" s="23" t="str">
        <f t="shared" si="198"/>
        <v>Rice Kranti</v>
      </c>
      <c r="I515" s="23" t="str">
        <f t="shared" si="198"/>
        <v>Rice Kranti</v>
      </c>
      <c r="J515" s="24"/>
    </row>
    <row r="516" spans="2:11" x14ac:dyDescent="0.25">
      <c r="B516" s="214"/>
      <c r="C516" s="215"/>
      <c r="D516" s="6" t="s">
        <v>159</v>
      </c>
      <c r="E516" s="23">
        <f t="shared" ref="E516:I517" si="199">E464+12</f>
        <v>115</v>
      </c>
      <c r="F516" s="23">
        <f t="shared" si="199"/>
        <v>115</v>
      </c>
      <c r="G516" s="23">
        <f t="shared" si="199"/>
        <v>115</v>
      </c>
      <c r="H516" s="23">
        <f t="shared" si="199"/>
        <v>115</v>
      </c>
      <c r="I516" s="23">
        <f t="shared" si="199"/>
        <v>115</v>
      </c>
      <c r="J516" s="24"/>
    </row>
    <row r="517" spans="2:11" x14ac:dyDescent="0.25">
      <c r="B517" s="214"/>
      <c r="C517" s="215"/>
      <c r="D517" s="6" t="s">
        <v>160</v>
      </c>
      <c r="E517" s="23">
        <f t="shared" si="199"/>
        <v>118</v>
      </c>
      <c r="F517" s="23">
        <f t="shared" si="199"/>
        <v>118</v>
      </c>
      <c r="G517" s="23">
        <f t="shared" si="199"/>
        <v>118</v>
      </c>
      <c r="H517" s="23">
        <f t="shared" si="199"/>
        <v>118</v>
      </c>
      <c r="I517" s="23">
        <f t="shared" si="199"/>
        <v>118</v>
      </c>
      <c r="J517" s="24"/>
    </row>
    <row r="518" spans="2:11" x14ac:dyDescent="0.25">
      <c r="B518" s="214"/>
      <c r="C518" s="215"/>
      <c r="D518" s="6" t="str">
        <f>IF($H$8=TRUE,"Yield t /ha","")</f>
        <v/>
      </c>
      <c r="E518" s="316">
        <f>'[3]Inputs3b- Soils &amp; Rotations'!E648</f>
        <v>5.38</v>
      </c>
      <c r="F518" s="316">
        <f>'[3]Inputs3b- Soils &amp; Rotations'!F648</f>
        <v>5.38</v>
      </c>
      <c r="G518" s="316">
        <f>'[3]Inputs3b- Soils &amp; Rotations'!G648</f>
        <v>5.38</v>
      </c>
      <c r="H518" s="316">
        <f>'[3]Inputs3b- Soils &amp; Rotations'!H648</f>
        <v>5.38</v>
      </c>
      <c r="I518" s="316">
        <f>'[3]Inputs3b- Soils &amp; Rotations'!I648</f>
        <v>5.38</v>
      </c>
      <c r="J518" s="224"/>
    </row>
    <row r="519" spans="2:11" x14ac:dyDescent="0.25">
      <c r="B519" s="219" t="s">
        <v>162</v>
      </c>
      <c r="C519" s="220"/>
      <c r="D519" s="221"/>
      <c r="E519" s="263"/>
      <c r="F519" s="263"/>
      <c r="G519" s="263"/>
      <c r="H519" s="263"/>
      <c r="I519" s="263"/>
      <c r="J519" s="223"/>
    </row>
    <row r="520" spans="2:11" x14ac:dyDescent="0.25">
      <c r="B520" s="214"/>
      <c r="C520" s="215"/>
      <c r="D520" s="6" t="s">
        <v>163</v>
      </c>
      <c r="E520" s="11" t="s">
        <v>164</v>
      </c>
      <c r="F520" s="11" t="s">
        <v>164</v>
      </c>
      <c r="G520" s="11" t="s">
        <v>164</v>
      </c>
      <c r="H520" s="11" t="s">
        <v>164</v>
      </c>
      <c r="I520" s="11" t="s">
        <v>164</v>
      </c>
      <c r="J520" s="224"/>
      <c r="K520" s="27"/>
    </row>
    <row r="521" spans="2:11" ht="17.25" x14ac:dyDescent="0.25">
      <c r="B521" s="214"/>
      <c r="C521" s="215"/>
      <c r="D521" s="6" t="s">
        <v>165</v>
      </c>
      <c r="E521" s="11">
        <f t="shared" ref="E521:I522" si="200">E469</f>
        <v>0</v>
      </c>
      <c r="F521" s="11">
        <f t="shared" si="200"/>
        <v>155</v>
      </c>
      <c r="G521" s="11">
        <f t="shared" si="200"/>
        <v>0</v>
      </c>
      <c r="H521" s="11">
        <f t="shared" si="200"/>
        <v>0</v>
      </c>
      <c r="I521" s="11">
        <f t="shared" si="200"/>
        <v>0</v>
      </c>
      <c r="J521" s="224"/>
    </row>
    <row r="522" spans="2:11" s="272" customFormat="1" ht="17.25" x14ac:dyDescent="0.25">
      <c r="B522" s="267"/>
      <c r="C522" s="268"/>
      <c r="D522" s="269" t="s">
        <v>166</v>
      </c>
      <c r="E522" s="283">
        <f t="shared" si="200"/>
        <v>0</v>
      </c>
      <c r="F522" s="283">
        <f t="shared" si="200"/>
        <v>0</v>
      </c>
      <c r="G522" s="283">
        <f t="shared" si="200"/>
        <v>0</v>
      </c>
      <c r="H522" s="283">
        <f t="shared" si="200"/>
        <v>0</v>
      </c>
      <c r="I522" s="283">
        <f t="shared" si="200"/>
        <v>0</v>
      </c>
      <c r="J522" s="270"/>
      <c r="K522" s="285"/>
    </row>
    <row r="523" spans="2:11" x14ac:dyDescent="0.25">
      <c r="B523" s="214"/>
      <c r="C523" s="215"/>
      <c r="D523" s="6" t="s">
        <v>167</v>
      </c>
      <c r="E523" s="14">
        <f t="shared" ref="E523:I523" si="201">E471+12</f>
        <v>115</v>
      </c>
      <c r="F523" s="14">
        <f t="shared" si="201"/>
        <v>115</v>
      </c>
      <c r="G523" s="14">
        <f t="shared" si="201"/>
        <v>115</v>
      </c>
      <c r="H523" s="14">
        <f t="shared" si="201"/>
        <v>115</v>
      </c>
      <c r="I523" s="14">
        <f t="shared" si="201"/>
        <v>115</v>
      </c>
      <c r="J523" s="224"/>
    </row>
    <row r="524" spans="2:11" x14ac:dyDescent="0.25">
      <c r="B524" s="219" t="s">
        <v>168</v>
      </c>
      <c r="C524" s="220"/>
      <c r="D524" s="221"/>
      <c r="E524" s="263"/>
      <c r="F524" s="263"/>
      <c r="G524" s="263"/>
      <c r="H524" s="263"/>
      <c r="I524" s="263"/>
      <c r="J524" s="223"/>
    </row>
    <row r="525" spans="2:11" x14ac:dyDescent="0.25">
      <c r="B525" s="214"/>
      <c r="C525" s="215"/>
      <c r="D525" s="6" t="s">
        <v>14</v>
      </c>
      <c r="E525" s="216" t="str">
        <f t="shared" ref="E525:I525" si="202">E57</f>
        <v>Fresh waste</v>
      </c>
      <c r="F525" s="216" t="str">
        <f t="shared" si="202"/>
        <v>Fresh waste</v>
      </c>
      <c r="G525" s="216" t="str">
        <f t="shared" si="202"/>
        <v>Fresh waste</v>
      </c>
      <c r="H525" s="216" t="str">
        <f t="shared" si="202"/>
        <v>ZBNF</v>
      </c>
      <c r="I525" s="216" t="str">
        <f t="shared" si="202"/>
        <v>ZBNF + manure</v>
      </c>
      <c r="J525" s="218"/>
    </row>
    <row r="526" spans="2:11" x14ac:dyDescent="0.25">
      <c r="B526" s="214"/>
      <c r="C526" s="215"/>
      <c r="D526" s="6" t="s">
        <v>17</v>
      </c>
      <c r="E526" s="14">
        <f t="shared" ref="E526:I526" si="203">E474+12</f>
        <v>114</v>
      </c>
      <c r="F526" s="14">
        <f t="shared" si="203"/>
        <v>114</v>
      </c>
      <c r="G526" s="14">
        <f t="shared" si="203"/>
        <v>114</v>
      </c>
      <c r="H526" s="14">
        <f t="shared" si="203"/>
        <v>114</v>
      </c>
      <c r="I526" s="14">
        <f t="shared" si="203"/>
        <v>114</v>
      </c>
      <c r="J526" s="218"/>
    </row>
    <row r="527" spans="2:11" ht="17.25" x14ac:dyDescent="0.25">
      <c r="B527" s="214"/>
      <c r="C527" s="215"/>
      <c r="D527" s="6" t="s">
        <v>169</v>
      </c>
      <c r="E527" s="266">
        <f t="shared" ref="E527:I527" si="204">E475</f>
        <v>0</v>
      </c>
      <c r="F527" s="266">
        <f t="shared" si="204"/>
        <v>0</v>
      </c>
      <c r="G527" s="266">
        <f t="shared" si="204"/>
        <v>10</v>
      </c>
      <c r="H527" s="266">
        <f t="shared" si="204"/>
        <v>3.16</v>
      </c>
      <c r="I527" s="266">
        <f t="shared" si="204"/>
        <v>8.06</v>
      </c>
      <c r="J527" s="218"/>
    </row>
    <row r="528" spans="2:11" x14ac:dyDescent="0.25">
      <c r="B528" s="219" t="s">
        <v>170</v>
      </c>
      <c r="C528" s="220"/>
      <c r="D528" s="221"/>
      <c r="E528" s="263"/>
      <c r="F528" s="263"/>
      <c r="G528" s="263"/>
      <c r="H528" s="263"/>
      <c r="I528" s="263"/>
      <c r="J528" s="223"/>
    </row>
    <row r="529" spans="2:11" x14ac:dyDescent="0.25">
      <c r="B529" s="214"/>
      <c r="C529" s="215"/>
      <c r="D529" s="6" t="s">
        <v>171</v>
      </c>
      <c r="E529" s="14">
        <f t="shared" ref="E529:I529" si="205">E477+12</f>
        <v>115</v>
      </c>
      <c r="F529" s="14">
        <f t="shared" si="205"/>
        <v>115</v>
      </c>
      <c r="G529" s="14">
        <f t="shared" si="205"/>
        <v>115</v>
      </c>
      <c r="H529" s="14">
        <f t="shared" si="205"/>
        <v>115</v>
      </c>
      <c r="I529" s="14">
        <f t="shared" si="205"/>
        <v>115</v>
      </c>
      <c r="J529" s="224"/>
      <c r="K529" s="27"/>
    </row>
    <row r="530" spans="2:11" ht="17.25" x14ac:dyDescent="0.25">
      <c r="B530" s="273"/>
      <c r="C530" s="274"/>
      <c r="D530" s="6" t="s">
        <v>172</v>
      </c>
      <c r="E530" s="14">
        <f t="shared" ref="E530:I530" si="206">E478</f>
        <v>0</v>
      </c>
      <c r="F530" s="14">
        <f t="shared" si="206"/>
        <v>0</v>
      </c>
      <c r="G530" s="14">
        <f t="shared" si="206"/>
        <v>0</v>
      </c>
      <c r="H530" s="14">
        <f t="shared" si="206"/>
        <v>0</v>
      </c>
      <c r="I530" s="14">
        <f t="shared" si="206"/>
        <v>0</v>
      </c>
      <c r="J530" s="224"/>
      <c r="K530" s="27"/>
    </row>
    <row r="531" spans="2:11" x14ac:dyDescent="0.25">
      <c r="B531" s="275"/>
      <c r="C531" s="276"/>
      <c r="D531" s="277" t="s">
        <v>173</v>
      </c>
      <c r="E531" s="278">
        <f t="shared" ref="E531:I531" si="207">E479+12</f>
        <v>116</v>
      </c>
      <c r="F531" s="278">
        <f t="shared" si="207"/>
        <v>116</v>
      </c>
      <c r="G531" s="278">
        <f t="shared" si="207"/>
        <v>116</v>
      </c>
      <c r="H531" s="278">
        <f t="shared" si="207"/>
        <v>116</v>
      </c>
      <c r="I531" s="278">
        <f t="shared" si="207"/>
        <v>116</v>
      </c>
      <c r="J531" s="279"/>
      <c r="K531" s="27"/>
    </row>
    <row r="532" spans="2:11" ht="17.25" x14ac:dyDescent="0.25">
      <c r="B532" s="273"/>
      <c r="C532" s="274"/>
      <c r="D532" s="6" t="s">
        <v>172</v>
      </c>
      <c r="E532" s="14">
        <f t="shared" ref="E532:I532" si="208">E480</f>
        <v>0</v>
      </c>
      <c r="F532" s="14">
        <f t="shared" si="208"/>
        <v>0</v>
      </c>
      <c r="G532" s="14">
        <f t="shared" si="208"/>
        <v>0</v>
      </c>
      <c r="H532" s="14">
        <f t="shared" si="208"/>
        <v>0</v>
      </c>
      <c r="I532" s="14">
        <f t="shared" si="208"/>
        <v>0</v>
      </c>
      <c r="J532" s="224"/>
      <c r="K532" s="27"/>
    </row>
    <row r="533" spans="2:11" x14ac:dyDescent="0.25">
      <c r="B533" s="275"/>
      <c r="C533" s="276"/>
      <c r="D533" s="277" t="s">
        <v>174</v>
      </c>
      <c r="E533" s="278">
        <f t="shared" ref="E533:I533" si="209">E481+12</f>
        <v>117</v>
      </c>
      <c r="F533" s="278">
        <f t="shared" si="209"/>
        <v>117</v>
      </c>
      <c r="G533" s="278">
        <f t="shared" si="209"/>
        <v>117</v>
      </c>
      <c r="H533" s="278">
        <f t="shared" si="209"/>
        <v>117</v>
      </c>
      <c r="I533" s="278">
        <f t="shared" si="209"/>
        <v>117</v>
      </c>
      <c r="J533" s="279"/>
      <c r="K533" s="27"/>
    </row>
    <row r="534" spans="2:11" ht="17.25" x14ac:dyDescent="0.25">
      <c r="B534" s="273"/>
      <c r="C534" s="274"/>
      <c r="D534" s="6" t="s">
        <v>172</v>
      </c>
      <c r="E534" s="14">
        <f t="shared" ref="E534:I534" si="210">E482</f>
        <v>0</v>
      </c>
      <c r="F534" s="14">
        <f t="shared" si="210"/>
        <v>0</v>
      </c>
      <c r="G534" s="14">
        <f t="shared" si="210"/>
        <v>0</v>
      </c>
      <c r="H534" s="14">
        <f t="shared" si="210"/>
        <v>0</v>
      </c>
      <c r="I534" s="14">
        <f t="shared" si="210"/>
        <v>0</v>
      </c>
      <c r="J534" s="224"/>
      <c r="K534" s="27"/>
    </row>
    <row r="535" spans="2:11" x14ac:dyDescent="0.25">
      <c r="B535" s="275"/>
      <c r="C535" s="276"/>
      <c r="D535" s="277" t="s">
        <v>175</v>
      </c>
      <c r="E535" s="278">
        <f t="shared" ref="E535:I535" si="211">E483+12</f>
        <v>118</v>
      </c>
      <c r="F535" s="278">
        <f t="shared" si="211"/>
        <v>118</v>
      </c>
      <c r="G535" s="278">
        <f t="shared" si="211"/>
        <v>118</v>
      </c>
      <c r="H535" s="278">
        <f t="shared" si="211"/>
        <v>118</v>
      </c>
      <c r="I535" s="278">
        <f t="shared" si="211"/>
        <v>118</v>
      </c>
      <c r="J535" s="279"/>
      <c r="K535" s="27"/>
    </row>
    <row r="536" spans="2:11" ht="17.25" x14ac:dyDescent="0.25">
      <c r="B536" s="273"/>
      <c r="C536" s="274"/>
      <c r="D536" s="6" t="s">
        <v>172</v>
      </c>
      <c r="E536" s="14">
        <f t="shared" ref="E536:I536" si="212">E484</f>
        <v>0</v>
      </c>
      <c r="F536" s="14">
        <f t="shared" si="212"/>
        <v>0</v>
      </c>
      <c r="G536" s="14">
        <f t="shared" si="212"/>
        <v>0</v>
      </c>
      <c r="H536" s="14">
        <f t="shared" si="212"/>
        <v>0</v>
      </c>
      <c r="I536" s="14">
        <f t="shared" si="212"/>
        <v>0</v>
      </c>
      <c r="J536" s="224"/>
      <c r="K536" s="27"/>
    </row>
    <row r="537" spans="2:11" x14ac:dyDescent="0.25">
      <c r="B537" s="275"/>
      <c r="C537" s="276"/>
      <c r="D537" s="277" t="s">
        <v>176</v>
      </c>
      <c r="E537" s="278">
        <f t="shared" ref="E537:I537" si="213">E485+12</f>
        <v>119</v>
      </c>
      <c r="F537" s="278">
        <f t="shared" si="213"/>
        <v>119</v>
      </c>
      <c r="G537" s="278">
        <f t="shared" si="213"/>
        <v>119</v>
      </c>
      <c r="H537" s="278">
        <f t="shared" si="213"/>
        <v>119</v>
      </c>
      <c r="I537" s="278">
        <f t="shared" si="213"/>
        <v>119</v>
      </c>
      <c r="J537" s="279"/>
      <c r="K537" s="27"/>
    </row>
    <row r="538" spans="2:11" ht="18" thickBot="1" x14ac:dyDescent="0.3">
      <c r="B538" s="280"/>
      <c r="C538" s="281"/>
      <c r="D538" s="25" t="s">
        <v>172</v>
      </c>
      <c r="E538" s="17">
        <f t="shared" ref="E538:I538" si="214">E486</f>
        <v>0</v>
      </c>
      <c r="F538" s="17">
        <f t="shared" si="214"/>
        <v>0</v>
      </c>
      <c r="G538" s="17">
        <f t="shared" si="214"/>
        <v>0</v>
      </c>
      <c r="H538" s="17">
        <f t="shared" si="214"/>
        <v>0</v>
      </c>
      <c r="I538" s="17">
        <f t="shared" si="214"/>
        <v>0</v>
      </c>
      <c r="J538" s="282"/>
      <c r="K538" s="27"/>
    </row>
    <row r="539" spans="2:11" x14ac:dyDescent="0.25">
      <c r="B539" s="261" t="s">
        <v>156</v>
      </c>
      <c r="C539" s="230">
        <f>C513+1</f>
        <v>21</v>
      </c>
      <c r="D539" s="231"/>
      <c r="E539" s="308"/>
      <c r="F539" s="308"/>
      <c r="G539" s="308"/>
      <c r="H539" s="308"/>
      <c r="I539" s="308"/>
      <c r="J539" s="233"/>
    </row>
    <row r="540" spans="2:11" x14ac:dyDescent="0.25">
      <c r="B540" s="219" t="s">
        <v>157</v>
      </c>
      <c r="C540" s="220"/>
      <c r="D540" s="221"/>
      <c r="E540" s="309"/>
      <c r="F540" s="309"/>
      <c r="G540" s="309"/>
      <c r="H540" s="309"/>
      <c r="I540" s="309"/>
      <c r="J540" s="223"/>
    </row>
    <row r="541" spans="2:11" x14ac:dyDescent="0.25">
      <c r="B541" s="214"/>
      <c r="C541" s="215"/>
      <c r="D541" s="6" t="s">
        <v>158</v>
      </c>
      <c r="E541" s="23" t="e">
        <v>#N/A</v>
      </c>
      <c r="F541" s="23" t="e">
        <v>#N/A</v>
      </c>
      <c r="G541" s="23" t="e">
        <v>#N/A</v>
      </c>
      <c r="H541" s="23" t="e">
        <v>#N/A</v>
      </c>
      <c r="I541" s="23" t="e">
        <v>#N/A</v>
      </c>
      <c r="J541" s="24"/>
    </row>
    <row r="542" spans="2:11" x14ac:dyDescent="0.25">
      <c r="B542" s="214"/>
      <c r="C542" s="215"/>
      <c r="D542" s="6" t="s">
        <v>159</v>
      </c>
      <c r="E542" s="23" t="e">
        <v>#N/A</v>
      </c>
      <c r="F542" s="23" t="e">
        <v>#N/A</v>
      </c>
      <c r="G542" s="23" t="e">
        <v>#N/A</v>
      </c>
      <c r="H542" s="23" t="e">
        <v>#N/A</v>
      </c>
      <c r="I542" s="23" t="e">
        <v>#N/A</v>
      </c>
      <c r="J542" s="24"/>
    </row>
    <row r="543" spans="2:11" x14ac:dyDescent="0.25">
      <c r="B543" s="214"/>
      <c r="C543" s="215"/>
      <c r="D543" s="6" t="s">
        <v>160</v>
      </c>
      <c r="E543" s="23" t="e">
        <v>#N/A</v>
      </c>
      <c r="F543" s="23" t="e">
        <v>#N/A</v>
      </c>
      <c r="G543" s="23" t="e">
        <v>#N/A</v>
      </c>
      <c r="H543" s="23" t="e">
        <v>#N/A</v>
      </c>
      <c r="I543" s="23" t="e">
        <v>#N/A</v>
      </c>
      <c r="J543" s="24"/>
    </row>
    <row r="544" spans="2:11" x14ac:dyDescent="0.25">
      <c r="B544" s="214"/>
      <c r="C544" s="215"/>
      <c r="D544" s="6" t="str">
        <f>IF($H$8=TRUE,"Yield t /ha","")</f>
        <v/>
      </c>
      <c r="E544" s="23"/>
      <c r="F544" s="23"/>
      <c r="G544" s="23"/>
      <c r="H544" s="23"/>
      <c r="I544" s="23"/>
      <c r="J544" s="224"/>
    </row>
    <row r="545" spans="2:11" x14ac:dyDescent="0.25">
      <c r="B545" s="219" t="s">
        <v>162</v>
      </c>
      <c r="C545" s="220"/>
      <c r="D545" s="221"/>
      <c r="E545" s="312"/>
      <c r="F545" s="312"/>
      <c r="G545" s="312"/>
      <c r="H545" s="312"/>
      <c r="I545" s="312"/>
      <c r="J545" s="223"/>
    </row>
    <row r="546" spans="2:11" x14ac:dyDescent="0.25">
      <c r="B546" s="214"/>
      <c r="C546" s="215"/>
      <c r="D546" s="6" t="s">
        <v>163</v>
      </c>
      <c r="E546" s="11" t="s">
        <v>164</v>
      </c>
      <c r="F546" s="11" t="s">
        <v>164</v>
      </c>
      <c r="G546" s="11" t="s">
        <v>164</v>
      </c>
      <c r="H546" s="11" t="s">
        <v>164</v>
      </c>
      <c r="I546" s="11" t="s">
        <v>164</v>
      </c>
      <c r="J546" s="224"/>
      <c r="K546" s="27"/>
    </row>
    <row r="547" spans="2:11" ht="17.25" x14ac:dyDescent="0.25">
      <c r="B547" s="214"/>
      <c r="C547" s="215"/>
      <c r="D547" s="6" t="s">
        <v>165</v>
      </c>
      <c r="E547" s="11">
        <v>230</v>
      </c>
      <c r="F547" s="11">
        <v>230</v>
      </c>
      <c r="G547" s="11">
        <v>230</v>
      </c>
      <c r="H547" s="11">
        <v>230</v>
      </c>
      <c r="I547" s="11">
        <v>230</v>
      </c>
      <c r="J547" s="224"/>
    </row>
    <row r="548" spans="2:11" s="272" customFormat="1" ht="17.25" x14ac:dyDescent="0.25">
      <c r="B548" s="267"/>
      <c r="C548" s="268"/>
      <c r="D548" s="269" t="s">
        <v>166</v>
      </c>
      <c r="E548" s="283">
        <v>0</v>
      </c>
      <c r="F548" s="283">
        <v>0</v>
      </c>
      <c r="G548" s="283">
        <v>0</v>
      </c>
      <c r="H548" s="283">
        <v>0</v>
      </c>
      <c r="I548" s="283">
        <v>0</v>
      </c>
      <c r="J548" s="270"/>
      <c r="K548" s="285"/>
    </row>
    <row r="549" spans="2:11" x14ac:dyDescent="0.25">
      <c r="B549" s="214"/>
      <c r="C549" s="215"/>
      <c r="D549" s="6" t="s">
        <v>167</v>
      </c>
      <c r="E549" s="14" t="e">
        <v>#N/A</v>
      </c>
      <c r="F549" s="14" t="e">
        <v>#N/A</v>
      </c>
      <c r="G549" s="14" t="e">
        <v>#N/A</v>
      </c>
      <c r="H549" s="14" t="e">
        <v>#N/A</v>
      </c>
      <c r="I549" s="14" t="e">
        <v>#N/A</v>
      </c>
      <c r="J549" s="224"/>
    </row>
    <row r="550" spans="2:11" x14ac:dyDescent="0.25">
      <c r="B550" s="219" t="s">
        <v>168</v>
      </c>
      <c r="C550" s="220"/>
      <c r="D550" s="221"/>
      <c r="E550" s="312"/>
      <c r="F550" s="312"/>
      <c r="G550" s="312"/>
      <c r="H550" s="312"/>
      <c r="I550" s="312"/>
      <c r="J550" s="223"/>
    </row>
    <row r="551" spans="2:11" x14ac:dyDescent="0.25">
      <c r="B551" s="214"/>
      <c r="C551" s="215"/>
      <c r="D551" s="6" t="s">
        <v>14</v>
      </c>
      <c r="E551" s="216" t="s">
        <v>15</v>
      </c>
      <c r="F551" s="216" t="s">
        <v>15</v>
      </c>
      <c r="G551" s="216" t="s">
        <v>15</v>
      </c>
      <c r="H551" s="216" t="s">
        <v>15</v>
      </c>
      <c r="I551" s="216" t="s">
        <v>15</v>
      </c>
      <c r="J551" s="218"/>
    </row>
    <row r="552" spans="2:11" x14ac:dyDescent="0.25">
      <c r="B552" s="214"/>
      <c r="C552" s="215"/>
      <c r="D552" s="6" t="s">
        <v>17</v>
      </c>
      <c r="E552" s="14" t="e">
        <v>#N/A</v>
      </c>
      <c r="F552" s="14" t="e">
        <v>#N/A</v>
      </c>
      <c r="G552" s="14" t="e">
        <v>#N/A</v>
      </c>
      <c r="H552" s="14" t="e">
        <v>#N/A</v>
      </c>
      <c r="I552" s="14" t="e">
        <v>#N/A</v>
      </c>
      <c r="J552" s="218"/>
    </row>
    <row r="553" spans="2:11" ht="17.25" x14ac:dyDescent="0.25">
      <c r="B553" s="214"/>
      <c r="C553" s="215"/>
      <c r="D553" s="6" t="s">
        <v>169</v>
      </c>
      <c r="E553" s="266">
        <v>0</v>
      </c>
      <c r="F553" s="266">
        <v>0</v>
      </c>
      <c r="G553" s="266">
        <v>0</v>
      </c>
      <c r="H553" s="266">
        <v>0</v>
      </c>
      <c r="I553" s="266">
        <v>0</v>
      </c>
      <c r="J553" s="218"/>
    </row>
    <row r="554" spans="2:11" x14ac:dyDescent="0.25">
      <c r="B554" s="219" t="s">
        <v>170</v>
      </c>
      <c r="C554" s="220"/>
      <c r="D554" s="221"/>
      <c r="E554" s="312"/>
      <c r="F554" s="312"/>
      <c r="G554" s="312"/>
      <c r="H554" s="312"/>
      <c r="I554" s="312"/>
      <c r="J554" s="223"/>
    </row>
    <row r="555" spans="2:11" x14ac:dyDescent="0.25">
      <c r="B555" s="214"/>
      <c r="C555" s="215"/>
      <c r="D555" s="6" t="s">
        <v>171</v>
      </c>
      <c r="E555" s="14">
        <v>0</v>
      </c>
      <c r="F555" s="14">
        <v>0</v>
      </c>
      <c r="G555" s="14">
        <v>0</v>
      </c>
      <c r="H555" s="14">
        <v>0</v>
      </c>
      <c r="I555" s="14">
        <v>0</v>
      </c>
      <c r="J555" s="224"/>
      <c r="K555" s="27"/>
    </row>
    <row r="556" spans="2:11" ht="17.25" x14ac:dyDescent="0.25">
      <c r="B556" s="273"/>
      <c r="C556" s="274"/>
      <c r="D556" s="6" t="s">
        <v>172</v>
      </c>
      <c r="E556" s="14">
        <v>0</v>
      </c>
      <c r="F556" s="14">
        <v>0</v>
      </c>
      <c r="G556" s="14">
        <v>0</v>
      </c>
      <c r="H556" s="14">
        <v>0</v>
      </c>
      <c r="I556" s="14">
        <v>0</v>
      </c>
      <c r="J556" s="224"/>
      <c r="K556" s="27"/>
    </row>
    <row r="557" spans="2:11" x14ac:dyDescent="0.25">
      <c r="B557" s="275"/>
      <c r="C557" s="276"/>
      <c r="D557" s="277" t="s">
        <v>173</v>
      </c>
      <c r="E557" s="278">
        <v>0</v>
      </c>
      <c r="F557" s="278">
        <v>0</v>
      </c>
      <c r="G557" s="278">
        <v>0</v>
      </c>
      <c r="H557" s="278">
        <v>0</v>
      </c>
      <c r="I557" s="278">
        <v>0</v>
      </c>
      <c r="J557" s="279"/>
      <c r="K557" s="27"/>
    </row>
    <row r="558" spans="2:11" ht="17.25" x14ac:dyDescent="0.25">
      <c r="B558" s="273"/>
      <c r="C558" s="274"/>
      <c r="D558" s="6" t="s">
        <v>172</v>
      </c>
      <c r="E558" s="14">
        <v>0</v>
      </c>
      <c r="F558" s="14">
        <v>0</v>
      </c>
      <c r="G558" s="14">
        <v>0</v>
      </c>
      <c r="H558" s="14">
        <v>0</v>
      </c>
      <c r="I558" s="14">
        <v>0</v>
      </c>
      <c r="J558" s="224"/>
      <c r="K558" s="27"/>
    </row>
    <row r="559" spans="2:11" x14ac:dyDescent="0.25">
      <c r="B559" s="275"/>
      <c r="C559" s="276"/>
      <c r="D559" s="277" t="s">
        <v>174</v>
      </c>
      <c r="E559" s="278">
        <v>0</v>
      </c>
      <c r="F559" s="278">
        <v>0</v>
      </c>
      <c r="G559" s="278">
        <v>0</v>
      </c>
      <c r="H559" s="278">
        <v>0</v>
      </c>
      <c r="I559" s="278">
        <v>0</v>
      </c>
      <c r="J559" s="279"/>
      <c r="K559" s="27"/>
    </row>
    <row r="560" spans="2:11" ht="17.25" x14ac:dyDescent="0.25">
      <c r="B560" s="273"/>
      <c r="C560" s="274"/>
      <c r="D560" s="6" t="s">
        <v>172</v>
      </c>
      <c r="E560" s="14">
        <v>0</v>
      </c>
      <c r="F560" s="14">
        <v>0</v>
      </c>
      <c r="G560" s="14">
        <v>0</v>
      </c>
      <c r="H560" s="14">
        <v>0</v>
      </c>
      <c r="I560" s="14">
        <v>0</v>
      </c>
      <c r="J560" s="224"/>
      <c r="K560" s="27"/>
    </row>
    <row r="561" spans="2:11" x14ac:dyDescent="0.25">
      <c r="B561" s="275"/>
      <c r="C561" s="276"/>
      <c r="D561" s="277" t="s">
        <v>175</v>
      </c>
      <c r="E561" s="278">
        <v>0</v>
      </c>
      <c r="F561" s="278">
        <v>0</v>
      </c>
      <c r="G561" s="278">
        <v>0</v>
      </c>
      <c r="H561" s="278">
        <v>0</v>
      </c>
      <c r="I561" s="278">
        <v>0</v>
      </c>
      <c r="J561" s="279"/>
      <c r="K561" s="27"/>
    </row>
    <row r="562" spans="2:11" ht="17.25" x14ac:dyDescent="0.25">
      <c r="B562" s="273"/>
      <c r="C562" s="274"/>
      <c r="D562" s="6" t="s">
        <v>172</v>
      </c>
      <c r="E562" s="14">
        <v>0</v>
      </c>
      <c r="F562" s="14">
        <v>0</v>
      </c>
      <c r="G562" s="14">
        <v>0</v>
      </c>
      <c r="H562" s="14">
        <v>0</v>
      </c>
      <c r="I562" s="14">
        <v>0</v>
      </c>
      <c r="J562" s="224"/>
      <c r="K562" s="27"/>
    </row>
    <row r="563" spans="2:11" x14ac:dyDescent="0.25">
      <c r="B563" s="275"/>
      <c r="C563" s="276"/>
      <c r="D563" s="277" t="s">
        <v>176</v>
      </c>
      <c r="E563" s="278">
        <v>0</v>
      </c>
      <c r="F563" s="278">
        <v>0</v>
      </c>
      <c r="G563" s="278">
        <v>0</v>
      </c>
      <c r="H563" s="278">
        <v>0</v>
      </c>
      <c r="I563" s="278">
        <v>0</v>
      </c>
      <c r="J563" s="279"/>
      <c r="K563" s="27"/>
    </row>
    <row r="564" spans="2:11" ht="18" thickBot="1" x14ac:dyDescent="0.3">
      <c r="B564" s="280"/>
      <c r="C564" s="281"/>
      <c r="D564" s="25" t="s">
        <v>172</v>
      </c>
      <c r="E564" s="17">
        <v>0</v>
      </c>
      <c r="F564" s="17">
        <v>0</v>
      </c>
      <c r="G564" s="17">
        <v>0</v>
      </c>
      <c r="H564" s="17">
        <v>0</v>
      </c>
      <c r="I564" s="17">
        <v>0</v>
      </c>
      <c r="J564" s="282"/>
      <c r="K564" s="27"/>
    </row>
    <row r="565" spans="2:11" x14ac:dyDescent="0.25">
      <c r="B565" s="261" t="s">
        <v>156</v>
      </c>
      <c r="C565" s="230">
        <f>C539+1</f>
        <v>22</v>
      </c>
      <c r="D565" s="231"/>
      <c r="E565" s="308"/>
      <c r="F565" s="308"/>
      <c r="G565" s="308"/>
      <c r="H565" s="308"/>
      <c r="I565" s="308"/>
      <c r="J565" s="233"/>
    </row>
    <row r="566" spans="2:11" x14ac:dyDescent="0.25">
      <c r="B566" s="219" t="s">
        <v>157</v>
      </c>
      <c r="C566" s="220"/>
      <c r="D566" s="221"/>
      <c r="E566" s="309"/>
      <c r="F566" s="309"/>
      <c r="G566" s="309"/>
      <c r="H566" s="309"/>
      <c r="I566" s="309"/>
      <c r="J566" s="223"/>
    </row>
    <row r="567" spans="2:11" x14ac:dyDescent="0.25">
      <c r="B567" s="214"/>
      <c r="C567" s="215"/>
      <c r="D567" s="6" t="s">
        <v>158</v>
      </c>
      <c r="E567" s="23" t="e">
        <v>#N/A</v>
      </c>
      <c r="F567" s="23" t="e">
        <v>#N/A</v>
      </c>
      <c r="G567" s="23" t="e">
        <v>#N/A</v>
      </c>
      <c r="H567" s="23" t="e">
        <v>#N/A</v>
      </c>
      <c r="I567" s="23" t="e">
        <v>#N/A</v>
      </c>
      <c r="J567" s="24"/>
    </row>
    <row r="568" spans="2:11" x14ac:dyDescent="0.25">
      <c r="B568" s="214"/>
      <c r="C568" s="215"/>
      <c r="D568" s="6" t="s">
        <v>159</v>
      </c>
      <c r="E568" s="23" t="e">
        <v>#N/A</v>
      </c>
      <c r="F568" s="23" t="e">
        <v>#N/A</v>
      </c>
      <c r="G568" s="23" t="e">
        <v>#N/A</v>
      </c>
      <c r="H568" s="23" t="e">
        <v>#N/A</v>
      </c>
      <c r="I568" s="23" t="e">
        <v>#N/A</v>
      </c>
      <c r="J568" s="24"/>
    </row>
    <row r="569" spans="2:11" x14ac:dyDescent="0.25">
      <c r="B569" s="214"/>
      <c r="C569" s="215"/>
      <c r="D569" s="6" t="s">
        <v>160</v>
      </c>
      <c r="E569" s="23" t="e">
        <v>#N/A</v>
      </c>
      <c r="F569" s="23" t="e">
        <v>#N/A</v>
      </c>
      <c r="G569" s="23" t="e">
        <v>#N/A</v>
      </c>
      <c r="H569" s="23" t="e">
        <v>#N/A</v>
      </c>
      <c r="I569" s="23" t="e">
        <v>#N/A</v>
      </c>
      <c r="J569" s="24"/>
    </row>
    <row r="570" spans="2:11" x14ac:dyDescent="0.25">
      <c r="B570" s="214"/>
      <c r="C570" s="215"/>
      <c r="D570" s="6" t="str">
        <f>IF($H$8=TRUE,"Yield t /ha","")</f>
        <v/>
      </c>
      <c r="E570" s="23"/>
      <c r="F570" s="23"/>
      <c r="G570" s="23"/>
      <c r="H570" s="23"/>
      <c r="I570" s="23"/>
      <c r="J570" s="224"/>
    </row>
    <row r="571" spans="2:11" x14ac:dyDescent="0.25">
      <c r="B571" s="219" t="s">
        <v>162</v>
      </c>
      <c r="C571" s="220"/>
      <c r="D571" s="221"/>
      <c r="E571" s="312"/>
      <c r="F571" s="312"/>
      <c r="G571" s="312"/>
      <c r="H571" s="312"/>
      <c r="I571" s="312"/>
      <c r="J571" s="223"/>
    </row>
    <row r="572" spans="2:11" x14ac:dyDescent="0.25">
      <c r="B572" s="214"/>
      <c r="C572" s="215"/>
      <c r="D572" s="6" t="s">
        <v>163</v>
      </c>
      <c r="E572" s="11" t="s">
        <v>164</v>
      </c>
      <c r="F572" s="11" t="s">
        <v>164</v>
      </c>
      <c r="G572" s="11" t="s">
        <v>164</v>
      </c>
      <c r="H572" s="11" t="s">
        <v>164</v>
      </c>
      <c r="I572" s="11" t="s">
        <v>164</v>
      </c>
      <c r="J572" s="224"/>
      <c r="K572" s="27"/>
    </row>
    <row r="573" spans="2:11" ht="17.25" x14ac:dyDescent="0.25">
      <c r="B573" s="214"/>
      <c r="C573" s="215"/>
      <c r="D573" s="6" t="s">
        <v>165</v>
      </c>
      <c r="E573" s="11">
        <v>0</v>
      </c>
      <c r="F573" s="11">
        <v>0</v>
      </c>
      <c r="G573" s="11">
        <v>0</v>
      </c>
      <c r="H573" s="11">
        <v>0</v>
      </c>
      <c r="I573" s="11">
        <v>0</v>
      </c>
      <c r="J573" s="224"/>
    </row>
    <row r="574" spans="2:11" s="272" customFormat="1" ht="17.25" x14ac:dyDescent="0.25">
      <c r="B574" s="267"/>
      <c r="C574" s="268"/>
      <c r="D574" s="269" t="s">
        <v>166</v>
      </c>
      <c r="E574" s="283">
        <v>0</v>
      </c>
      <c r="F574" s="283">
        <v>0</v>
      </c>
      <c r="G574" s="283">
        <v>0</v>
      </c>
      <c r="H574" s="283">
        <v>0</v>
      </c>
      <c r="I574" s="283">
        <v>0</v>
      </c>
      <c r="J574" s="270"/>
      <c r="K574" s="285"/>
    </row>
    <row r="575" spans="2:11" x14ac:dyDescent="0.25">
      <c r="B575" s="214"/>
      <c r="C575" s="215"/>
      <c r="D575" s="6" t="s">
        <v>167</v>
      </c>
      <c r="E575" s="14">
        <v>6</v>
      </c>
      <c r="F575" s="14">
        <v>6</v>
      </c>
      <c r="G575" s="14">
        <v>6</v>
      </c>
      <c r="H575" s="14">
        <v>6</v>
      </c>
      <c r="I575" s="14">
        <v>6</v>
      </c>
      <c r="J575" s="224"/>
    </row>
    <row r="576" spans="2:11" x14ac:dyDescent="0.25">
      <c r="B576" s="219" t="s">
        <v>168</v>
      </c>
      <c r="C576" s="220"/>
      <c r="D576" s="221"/>
      <c r="E576" s="312"/>
      <c r="F576" s="312"/>
      <c r="G576" s="312"/>
      <c r="H576" s="312"/>
      <c r="I576" s="312"/>
      <c r="J576" s="223"/>
    </row>
    <row r="577" spans="2:11" x14ac:dyDescent="0.25">
      <c r="B577" s="214"/>
      <c r="C577" s="215"/>
      <c r="D577" s="6" t="s">
        <v>14</v>
      </c>
      <c r="E577" s="216" t="s">
        <v>15</v>
      </c>
      <c r="F577" s="216" t="s">
        <v>15</v>
      </c>
      <c r="G577" s="216" t="s">
        <v>15</v>
      </c>
      <c r="H577" s="216" t="s">
        <v>15</v>
      </c>
      <c r="I577" s="216" t="s">
        <v>15</v>
      </c>
      <c r="J577" s="218"/>
    </row>
    <row r="578" spans="2:11" x14ac:dyDescent="0.25">
      <c r="B578" s="214"/>
      <c r="C578" s="215"/>
      <c r="D578" s="6" t="s">
        <v>17</v>
      </c>
      <c r="E578" s="14">
        <v>1</v>
      </c>
      <c r="F578" s="14">
        <v>1</v>
      </c>
      <c r="G578" s="14">
        <v>1</v>
      </c>
      <c r="H578" s="14">
        <v>1</v>
      </c>
      <c r="I578" s="14">
        <v>1</v>
      </c>
      <c r="J578" s="218"/>
    </row>
    <row r="579" spans="2:11" ht="17.25" x14ac:dyDescent="0.25">
      <c r="B579" s="214"/>
      <c r="C579" s="215"/>
      <c r="D579" s="6" t="s">
        <v>169</v>
      </c>
      <c r="E579" s="266">
        <v>0</v>
      </c>
      <c r="F579" s="266">
        <v>0</v>
      </c>
      <c r="G579" s="266">
        <v>0</v>
      </c>
      <c r="H579" s="266">
        <v>0</v>
      </c>
      <c r="I579" s="266">
        <v>0</v>
      </c>
      <c r="J579" s="218"/>
    </row>
    <row r="580" spans="2:11" x14ac:dyDescent="0.25">
      <c r="B580" s="219" t="s">
        <v>170</v>
      </c>
      <c r="C580" s="220"/>
      <c r="D580" s="221"/>
      <c r="E580" s="312"/>
      <c r="F580" s="312"/>
      <c r="G580" s="312"/>
      <c r="H580" s="312"/>
      <c r="I580" s="312"/>
      <c r="J580" s="223"/>
    </row>
    <row r="581" spans="2:11" x14ac:dyDescent="0.25">
      <c r="B581" s="214"/>
      <c r="C581" s="215"/>
      <c r="D581" s="6" t="s">
        <v>171</v>
      </c>
      <c r="E581" s="14">
        <v>0</v>
      </c>
      <c r="F581" s="14">
        <v>0</v>
      </c>
      <c r="G581" s="14">
        <v>0</v>
      </c>
      <c r="H581" s="14">
        <v>0</v>
      </c>
      <c r="I581" s="14">
        <v>0</v>
      </c>
      <c r="J581" s="224"/>
      <c r="K581" s="27"/>
    </row>
    <row r="582" spans="2:11" ht="17.25" x14ac:dyDescent="0.25">
      <c r="B582" s="273"/>
      <c r="C582" s="274"/>
      <c r="D582" s="6" t="s">
        <v>172</v>
      </c>
      <c r="E582" s="14">
        <v>0</v>
      </c>
      <c r="F582" s="14">
        <v>0</v>
      </c>
      <c r="G582" s="14">
        <v>0</v>
      </c>
      <c r="H582" s="14">
        <v>0</v>
      </c>
      <c r="I582" s="14">
        <v>0</v>
      </c>
      <c r="J582" s="224"/>
      <c r="K582" s="27"/>
    </row>
    <row r="583" spans="2:11" x14ac:dyDescent="0.25">
      <c r="B583" s="275"/>
      <c r="C583" s="276"/>
      <c r="D583" s="277" t="s">
        <v>173</v>
      </c>
      <c r="E583" s="278">
        <v>0</v>
      </c>
      <c r="F583" s="278">
        <v>0</v>
      </c>
      <c r="G583" s="278">
        <v>0</v>
      </c>
      <c r="H583" s="278">
        <v>0</v>
      </c>
      <c r="I583" s="278">
        <v>0</v>
      </c>
      <c r="J583" s="279"/>
      <c r="K583" s="27"/>
    </row>
    <row r="584" spans="2:11" ht="17.25" x14ac:dyDescent="0.25">
      <c r="B584" s="273"/>
      <c r="C584" s="274"/>
      <c r="D584" s="6" t="s">
        <v>172</v>
      </c>
      <c r="E584" s="14">
        <v>0</v>
      </c>
      <c r="F584" s="14">
        <v>0</v>
      </c>
      <c r="G584" s="14">
        <v>0</v>
      </c>
      <c r="H584" s="14">
        <v>0</v>
      </c>
      <c r="I584" s="14">
        <v>0</v>
      </c>
      <c r="J584" s="224"/>
      <c r="K584" s="27"/>
    </row>
    <row r="585" spans="2:11" x14ac:dyDescent="0.25">
      <c r="B585" s="275"/>
      <c r="C585" s="276"/>
      <c r="D585" s="277" t="s">
        <v>174</v>
      </c>
      <c r="E585" s="278">
        <v>0</v>
      </c>
      <c r="F585" s="278">
        <v>0</v>
      </c>
      <c r="G585" s="278">
        <v>0</v>
      </c>
      <c r="H585" s="278">
        <v>0</v>
      </c>
      <c r="I585" s="278">
        <v>0</v>
      </c>
      <c r="J585" s="279"/>
      <c r="K585" s="27"/>
    </row>
    <row r="586" spans="2:11" ht="17.25" x14ac:dyDescent="0.25">
      <c r="B586" s="273"/>
      <c r="C586" s="274"/>
      <c r="D586" s="6" t="s">
        <v>172</v>
      </c>
      <c r="E586" s="14">
        <v>0</v>
      </c>
      <c r="F586" s="14">
        <v>0</v>
      </c>
      <c r="G586" s="14">
        <v>0</v>
      </c>
      <c r="H586" s="14">
        <v>0</v>
      </c>
      <c r="I586" s="14">
        <v>0</v>
      </c>
      <c r="J586" s="224"/>
      <c r="K586" s="27"/>
    </row>
    <row r="587" spans="2:11" x14ac:dyDescent="0.25">
      <c r="B587" s="275"/>
      <c r="C587" s="276"/>
      <c r="D587" s="277" t="s">
        <v>175</v>
      </c>
      <c r="E587" s="278">
        <v>0</v>
      </c>
      <c r="F587" s="278">
        <v>0</v>
      </c>
      <c r="G587" s="278">
        <v>0</v>
      </c>
      <c r="H587" s="278">
        <v>0</v>
      </c>
      <c r="I587" s="278">
        <v>0</v>
      </c>
      <c r="J587" s="279"/>
      <c r="K587" s="27"/>
    </row>
    <row r="588" spans="2:11" ht="17.25" x14ac:dyDescent="0.25">
      <c r="B588" s="273"/>
      <c r="C588" s="274"/>
      <c r="D588" s="6" t="s">
        <v>172</v>
      </c>
      <c r="E588" s="14">
        <v>0</v>
      </c>
      <c r="F588" s="14">
        <v>0</v>
      </c>
      <c r="G588" s="14">
        <v>0</v>
      </c>
      <c r="H588" s="14">
        <v>0</v>
      </c>
      <c r="I588" s="14">
        <v>0</v>
      </c>
      <c r="J588" s="224"/>
      <c r="K588" s="27"/>
    </row>
    <row r="589" spans="2:11" x14ac:dyDescent="0.25">
      <c r="B589" s="275"/>
      <c r="C589" s="276"/>
      <c r="D589" s="277" t="s">
        <v>176</v>
      </c>
      <c r="E589" s="278">
        <v>0</v>
      </c>
      <c r="F589" s="278">
        <v>0</v>
      </c>
      <c r="G589" s="278">
        <v>0</v>
      </c>
      <c r="H589" s="278">
        <v>0</v>
      </c>
      <c r="I589" s="278">
        <v>0</v>
      </c>
      <c r="J589" s="279"/>
      <c r="K589" s="27"/>
    </row>
    <row r="590" spans="2:11" ht="18" thickBot="1" x14ac:dyDescent="0.3">
      <c r="B590" s="280"/>
      <c r="C590" s="281"/>
      <c r="D590" s="25" t="s">
        <v>172</v>
      </c>
      <c r="E590" s="17">
        <v>0</v>
      </c>
      <c r="F590" s="17">
        <v>0</v>
      </c>
      <c r="G590" s="17">
        <v>0</v>
      </c>
      <c r="H590" s="17">
        <v>0</v>
      </c>
      <c r="I590" s="17">
        <v>0</v>
      </c>
      <c r="J590" s="282"/>
      <c r="K590" s="27"/>
    </row>
    <row r="591" spans="2:11" x14ac:dyDescent="0.25">
      <c r="B591" s="261" t="s">
        <v>156</v>
      </c>
      <c r="C591" s="230">
        <f>C565+1</f>
        <v>23</v>
      </c>
      <c r="D591" s="231"/>
      <c r="E591" s="308"/>
      <c r="F591" s="308"/>
      <c r="G591" s="308"/>
      <c r="H591" s="308"/>
      <c r="I591" s="308"/>
      <c r="J591" s="233"/>
    </row>
    <row r="592" spans="2:11" x14ac:dyDescent="0.25">
      <c r="B592" s="219" t="s">
        <v>157</v>
      </c>
      <c r="C592" s="220"/>
      <c r="D592" s="221"/>
      <c r="E592" s="309"/>
      <c r="F592" s="309"/>
      <c r="G592" s="309"/>
      <c r="H592" s="309"/>
      <c r="I592" s="309"/>
      <c r="J592" s="223"/>
    </row>
    <row r="593" spans="2:11" x14ac:dyDescent="0.25">
      <c r="B593" s="214"/>
      <c r="C593" s="215"/>
      <c r="D593" s="6" t="s">
        <v>158</v>
      </c>
      <c r="E593" s="23" t="e">
        <v>#N/A</v>
      </c>
      <c r="F593" s="23" t="e">
        <v>#N/A</v>
      </c>
      <c r="G593" s="23" t="e">
        <v>#N/A</v>
      </c>
      <c r="H593" s="23" t="e">
        <v>#N/A</v>
      </c>
      <c r="I593" s="23" t="e">
        <v>#N/A</v>
      </c>
      <c r="J593" s="24"/>
    </row>
    <row r="594" spans="2:11" x14ac:dyDescent="0.25">
      <c r="B594" s="214"/>
      <c r="C594" s="215"/>
      <c r="D594" s="6" t="s">
        <v>159</v>
      </c>
      <c r="E594" s="23" t="e">
        <v>#N/A</v>
      </c>
      <c r="F594" s="23" t="e">
        <v>#N/A</v>
      </c>
      <c r="G594" s="23" t="e">
        <v>#N/A</v>
      </c>
      <c r="H594" s="23" t="e">
        <v>#N/A</v>
      </c>
      <c r="I594" s="23" t="e">
        <v>#N/A</v>
      </c>
      <c r="J594" s="24"/>
    </row>
    <row r="595" spans="2:11" x14ac:dyDescent="0.25">
      <c r="B595" s="214"/>
      <c r="C595" s="215"/>
      <c r="D595" s="6" t="s">
        <v>160</v>
      </c>
      <c r="E595" s="23" t="e">
        <v>#N/A</v>
      </c>
      <c r="F595" s="23" t="e">
        <v>#N/A</v>
      </c>
      <c r="G595" s="23" t="e">
        <v>#N/A</v>
      </c>
      <c r="H595" s="23" t="e">
        <v>#N/A</v>
      </c>
      <c r="I595" s="23" t="e">
        <v>#N/A</v>
      </c>
      <c r="J595" s="24"/>
    </row>
    <row r="596" spans="2:11" x14ac:dyDescent="0.25">
      <c r="B596" s="214"/>
      <c r="C596" s="215"/>
      <c r="D596" s="6" t="str">
        <f>IF($H$8=TRUE,"Yield t /ha","")</f>
        <v/>
      </c>
      <c r="E596" s="23"/>
      <c r="F596" s="23"/>
      <c r="G596" s="23"/>
      <c r="H596" s="23"/>
      <c r="I596" s="23"/>
      <c r="J596" s="224"/>
    </row>
    <row r="597" spans="2:11" x14ac:dyDescent="0.25">
      <c r="B597" s="219" t="s">
        <v>162</v>
      </c>
      <c r="C597" s="220"/>
      <c r="D597" s="221"/>
      <c r="E597" s="312"/>
      <c r="F597" s="312"/>
      <c r="G597" s="312"/>
      <c r="H597" s="312"/>
      <c r="I597" s="312"/>
      <c r="J597" s="223"/>
    </row>
    <row r="598" spans="2:11" x14ac:dyDescent="0.25">
      <c r="B598" s="214"/>
      <c r="C598" s="215"/>
      <c r="D598" s="6" t="s">
        <v>163</v>
      </c>
      <c r="E598" s="11" t="s">
        <v>164</v>
      </c>
      <c r="F598" s="11" t="s">
        <v>164</v>
      </c>
      <c r="G598" s="11" t="s">
        <v>164</v>
      </c>
      <c r="H598" s="11" t="s">
        <v>164</v>
      </c>
      <c r="I598" s="11" t="s">
        <v>164</v>
      </c>
      <c r="J598" s="224"/>
      <c r="K598" s="27"/>
    </row>
    <row r="599" spans="2:11" ht="17.25" x14ac:dyDescent="0.25">
      <c r="B599" s="214"/>
      <c r="C599" s="215"/>
      <c r="D599" s="6" t="s">
        <v>165</v>
      </c>
      <c r="E599" s="11">
        <v>0</v>
      </c>
      <c r="F599" s="11">
        <v>0</v>
      </c>
      <c r="G599" s="11">
        <v>0</v>
      </c>
      <c r="H599" s="11">
        <v>0</v>
      </c>
      <c r="I599" s="11">
        <v>0</v>
      </c>
      <c r="J599" s="224"/>
    </row>
    <row r="600" spans="2:11" s="272" customFormat="1" ht="17.25" x14ac:dyDescent="0.25">
      <c r="B600" s="267"/>
      <c r="C600" s="268"/>
      <c r="D600" s="269" t="s">
        <v>166</v>
      </c>
      <c r="E600" s="283">
        <v>0</v>
      </c>
      <c r="F600" s="283">
        <v>0</v>
      </c>
      <c r="G600" s="283">
        <v>0</v>
      </c>
      <c r="H600" s="283">
        <v>0</v>
      </c>
      <c r="I600" s="283">
        <v>0</v>
      </c>
      <c r="J600" s="270"/>
      <c r="K600" s="285"/>
    </row>
    <row r="601" spans="2:11" x14ac:dyDescent="0.25">
      <c r="B601" s="214"/>
      <c r="C601" s="215"/>
      <c r="D601" s="6" t="s">
        <v>167</v>
      </c>
      <c r="E601" s="14">
        <v>6</v>
      </c>
      <c r="F601" s="14">
        <v>6</v>
      </c>
      <c r="G601" s="14">
        <v>6</v>
      </c>
      <c r="H601" s="14">
        <v>6</v>
      </c>
      <c r="I601" s="14">
        <v>6</v>
      </c>
      <c r="J601" s="224"/>
    </row>
    <row r="602" spans="2:11" x14ac:dyDescent="0.25">
      <c r="B602" s="219" t="s">
        <v>168</v>
      </c>
      <c r="C602" s="220"/>
      <c r="D602" s="221"/>
      <c r="E602" s="312"/>
      <c r="F602" s="312"/>
      <c r="G602" s="312"/>
      <c r="H602" s="312"/>
      <c r="I602" s="312"/>
      <c r="J602" s="223"/>
    </row>
    <row r="603" spans="2:11" x14ac:dyDescent="0.25">
      <c r="B603" s="214"/>
      <c r="C603" s="215"/>
      <c r="D603" s="6" t="s">
        <v>14</v>
      </c>
      <c r="E603" s="216" t="s">
        <v>15</v>
      </c>
      <c r="F603" s="216" t="s">
        <v>15</v>
      </c>
      <c r="G603" s="216" t="s">
        <v>15</v>
      </c>
      <c r="H603" s="216" t="s">
        <v>15</v>
      </c>
      <c r="I603" s="216" t="s">
        <v>15</v>
      </c>
      <c r="J603" s="218"/>
    </row>
    <row r="604" spans="2:11" x14ac:dyDescent="0.25">
      <c r="B604" s="214"/>
      <c r="C604" s="215"/>
      <c r="D604" s="6" t="s">
        <v>17</v>
      </c>
      <c r="E604" s="14">
        <v>1</v>
      </c>
      <c r="F604" s="14">
        <v>1</v>
      </c>
      <c r="G604" s="14">
        <v>1</v>
      </c>
      <c r="H604" s="14">
        <v>1</v>
      </c>
      <c r="I604" s="14">
        <v>1</v>
      </c>
      <c r="J604" s="218"/>
    </row>
    <row r="605" spans="2:11" ht="17.25" x14ac:dyDescent="0.25">
      <c r="B605" s="214"/>
      <c r="C605" s="215"/>
      <c r="D605" s="6" t="s">
        <v>169</v>
      </c>
      <c r="E605" s="266">
        <v>0</v>
      </c>
      <c r="F605" s="266">
        <v>0</v>
      </c>
      <c r="G605" s="266">
        <v>0</v>
      </c>
      <c r="H605" s="266">
        <v>0</v>
      </c>
      <c r="I605" s="266">
        <v>0</v>
      </c>
      <c r="J605" s="218"/>
    </row>
    <row r="606" spans="2:11" x14ac:dyDescent="0.25">
      <c r="B606" s="219" t="s">
        <v>170</v>
      </c>
      <c r="C606" s="220"/>
      <c r="D606" s="221"/>
      <c r="E606" s="312"/>
      <c r="F606" s="312"/>
      <c r="G606" s="312"/>
      <c r="H606" s="312"/>
      <c r="I606" s="312"/>
      <c r="J606" s="223"/>
    </row>
    <row r="607" spans="2:11" x14ac:dyDescent="0.25">
      <c r="B607" s="214"/>
      <c r="C607" s="215"/>
      <c r="D607" s="6" t="s">
        <v>171</v>
      </c>
      <c r="E607" s="14">
        <v>0</v>
      </c>
      <c r="F607" s="14">
        <v>0</v>
      </c>
      <c r="G607" s="14">
        <v>0</v>
      </c>
      <c r="H607" s="14">
        <v>0</v>
      </c>
      <c r="I607" s="14">
        <v>0</v>
      </c>
      <c r="J607" s="224"/>
      <c r="K607" s="27"/>
    </row>
    <row r="608" spans="2:11" ht="17.25" x14ac:dyDescent="0.25">
      <c r="B608" s="273"/>
      <c r="C608" s="274"/>
      <c r="D608" s="6" t="s">
        <v>172</v>
      </c>
      <c r="E608" s="14">
        <v>0</v>
      </c>
      <c r="F608" s="14">
        <v>0</v>
      </c>
      <c r="G608" s="14">
        <v>0</v>
      </c>
      <c r="H608" s="14">
        <v>0</v>
      </c>
      <c r="I608" s="14">
        <v>0</v>
      </c>
      <c r="J608" s="224"/>
      <c r="K608" s="27"/>
    </row>
    <row r="609" spans="2:11" x14ac:dyDescent="0.25">
      <c r="B609" s="275"/>
      <c r="C609" s="276"/>
      <c r="D609" s="277" t="s">
        <v>173</v>
      </c>
      <c r="E609" s="278">
        <v>0</v>
      </c>
      <c r="F609" s="278">
        <v>0</v>
      </c>
      <c r="G609" s="278">
        <v>0</v>
      </c>
      <c r="H609" s="278">
        <v>0</v>
      </c>
      <c r="I609" s="278">
        <v>0</v>
      </c>
      <c r="J609" s="279"/>
      <c r="K609" s="27"/>
    </row>
    <row r="610" spans="2:11" ht="17.25" x14ac:dyDescent="0.25">
      <c r="B610" s="273"/>
      <c r="C610" s="274"/>
      <c r="D610" s="6" t="s">
        <v>172</v>
      </c>
      <c r="E610" s="14">
        <v>0</v>
      </c>
      <c r="F610" s="14">
        <v>0</v>
      </c>
      <c r="G610" s="14">
        <v>0</v>
      </c>
      <c r="H610" s="14">
        <v>0</v>
      </c>
      <c r="I610" s="14">
        <v>0</v>
      </c>
      <c r="J610" s="224"/>
      <c r="K610" s="27"/>
    </row>
    <row r="611" spans="2:11" x14ac:dyDescent="0.25">
      <c r="B611" s="275"/>
      <c r="C611" s="276"/>
      <c r="D611" s="277" t="s">
        <v>174</v>
      </c>
      <c r="E611" s="278">
        <v>0</v>
      </c>
      <c r="F611" s="278">
        <v>0</v>
      </c>
      <c r="G611" s="278">
        <v>0</v>
      </c>
      <c r="H611" s="278">
        <v>0</v>
      </c>
      <c r="I611" s="278">
        <v>0</v>
      </c>
      <c r="J611" s="279"/>
      <c r="K611" s="27"/>
    </row>
    <row r="612" spans="2:11" ht="17.25" x14ac:dyDescent="0.25">
      <c r="B612" s="273"/>
      <c r="C612" s="274"/>
      <c r="D612" s="6" t="s">
        <v>172</v>
      </c>
      <c r="E612" s="14">
        <v>0</v>
      </c>
      <c r="F612" s="14">
        <v>0</v>
      </c>
      <c r="G612" s="14">
        <v>0</v>
      </c>
      <c r="H612" s="14">
        <v>0</v>
      </c>
      <c r="I612" s="14">
        <v>0</v>
      </c>
      <c r="J612" s="224"/>
      <c r="K612" s="27"/>
    </row>
    <row r="613" spans="2:11" x14ac:dyDescent="0.25">
      <c r="B613" s="275"/>
      <c r="C613" s="276"/>
      <c r="D613" s="277" t="s">
        <v>175</v>
      </c>
      <c r="E613" s="278">
        <v>0</v>
      </c>
      <c r="F613" s="278">
        <v>0</v>
      </c>
      <c r="G613" s="278">
        <v>0</v>
      </c>
      <c r="H613" s="278">
        <v>0</v>
      </c>
      <c r="I613" s="278">
        <v>0</v>
      </c>
      <c r="J613" s="279"/>
      <c r="K613" s="27"/>
    </row>
    <row r="614" spans="2:11" ht="17.25" x14ac:dyDescent="0.25">
      <c r="B614" s="273"/>
      <c r="C614" s="274"/>
      <c r="D614" s="6" t="s">
        <v>172</v>
      </c>
      <c r="E614" s="14">
        <v>0</v>
      </c>
      <c r="F614" s="14">
        <v>0</v>
      </c>
      <c r="G614" s="14">
        <v>0</v>
      </c>
      <c r="H614" s="14">
        <v>0</v>
      </c>
      <c r="I614" s="14">
        <v>0</v>
      </c>
      <c r="J614" s="224"/>
      <c r="K614" s="27"/>
    </row>
    <row r="615" spans="2:11" x14ac:dyDescent="0.25">
      <c r="B615" s="275"/>
      <c r="C615" s="276"/>
      <c r="D615" s="277" t="s">
        <v>176</v>
      </c>
      <c r="E615" s="278">
        <v>0</v>
      </c>
      <c r="F615" s="278">
        <v>0</v>
      </c>
      <c r="G615" s="278">
        <v>0</v>
      </c>
      <c r="H615" s="278">
        <v>0</v>
      </c>
      <c r="I615" s="278">
        <v>0</v>
      </c>
      <c r="J615" s="279"/>
      <c r="K615" s="27"/>
    </row>
    <row r="616" spans="2:11" ht="18" thickBot="1" x14ac:dyDescent="0.3">
      <c r="B616" s="280"/>
      <c r="C616" s="281"/>
      <c r="D616" s="25" t="s">
        <v>172</v>
      </c>
      <c r="E616" s="17">
        <v>0</v>
      </c>
      <c r="F616" s="17">
        <v>0</v>
      </c>
      <c r="G616" s="17">
        <v>0</v>
      </c>
      <c r="H616" s="17">
        <v>0</v>
      </c>
      <c r="I616" s="17">
        <v>0</v>
      </c>
      <c r="J616" s="282"/>
      <c r="K616" s="27"/>
    </row>
    <row r="617" spans="2:11" x14ac:dyDescent="0.25">
      <c r="B617" s="261" t="s">
        <v>156</v>
      </c>
      <c r="C617" s="230">
        <f>C591+1</f>
        <v>24</v>
      </c>
      <c r="D617" s="231"/>
      <c r="E617" s="308"/>
      <c r="F617" s="308"/>
      <c r="G617" s="308"/>
      <c r="H617" s="308"/>
      <c r="I617" s="308"/>
      <c r="J617" s="233"/>
    </row>
    <row r="618" spans="2:11" x14ac:dyDescent="0.25">
      <c r="B618" s="219" t="s">
        <v>157</v>
      </c>
      <c r="C618" s="220"/>
      <c r="D618" s="221"/>
      <c r="E618" s="309"/>
      <c r="F618" s="309"/>
      <c r="G618" s="309"/>
      <c r="H618" s="309"/>
      <c r="I618" s="309"/>
      <c r="J618" s="223"/>
    </row>
    <row r="619" spans="2:11" x14ac:dyDescent="0.25">
      <c r="B619" s="214"/>
      <c r="C619" s="215"/>
      <c r="D619" s="6" t="s">
        <v>158</v>
      </c>
      <c r="E619" s="23" t="e">
        <v>#N/A</v>
      </c>
      <c r="F619" s="23" t="e">
        <v>#N/A</v>
      </c>
      <c r="G619" s="23" t="e">
        <v>#N/A</v>
      </c>
      <c r="H619" s="23" t="e">
        <v>#N/A</v>
      </c>
      <c r="I619" s="23" t="e">
        <v>#N/A</v>
      </c>
      <c r="J619" s="24"/>
    </row>
    <row r="620" spans="2:11" x14ac:dyDescent="0.25">
      <c r="B620" s="214"/>
      <c r="C620" s="215"/>
      <c r="D620" s="6" t="s">
        <v>159</v>
      </c>
      <c r="E620" s="23" t="e">
        <v>#N/A</v>
      </c>
      <c r="F620" s="23" t="e">
        <v>#N/A</v>
      </c>
      <c r="G620" s="23" t="e">
        <v>#N/A</v>
      </c>
      <c r="H620" s="23" t="e">
        <v>#N/A</v>
      </c>
      <c r="I620" s="23" t="e">
        <v>#N/A</v>
      </c>
      <c r="J620" s="24"/>
    </row>
    <row r="621" spans="2:11" x14ac:dyDescent="0.25">
      <c r="B621" s="214"/>
      <c r="C621" s="215"/>
      <c r="D621" s="6" t="s">
        <v>160</v>
      </c>
      <c r="E621" s="23" t="e">
        <v>#N/A</v>
      </c>
      <c r="F621" s="23" t="e">
        <v>#N/A</v>
      </c>
      <c r="G621" s="23" t="e">
        <v>#N/A</v>
      </c>
      <c r="H621" s="23" t="e">
        <v>#N/A</v>
      </c>
      <c r="I621" s="23" t="e">
        <v>#N/A</v>
      </c>
      <c r="J621" s="24"/>
    </row>
    <row r="622" spans="2:11" x14ac:dyDescent="0.25">
      <c r="B622" s="214"/>
      <c r="C622" s="215"/>
      <c r="D622" s="6" t="str">
        <f>IF($H$8=TRUE,"Yield t /ha","")</f>
        <v/>
      </c>
      <c r="E622" s="23"/>
      <c r="F622" s="23"/>
      <c r="G622" s="23"/>
      <c r="H622" s="23"/>
      <c r="I622" s="23"/>
      <c r="J622" s="224"/>
    </row>
    <row r="623" spans="2:11" x14ac:dyDescent="0.25">
      <c r="B623" s="219" t="s">
        <v>162</v>
      </c>
      <c r="C623" s="220"/>
      <c r="D623" s="221"/>
      <c r="E623" s="312"/>
      <c r="F623" s="312"/>
      <c r="G623" s="312"/>
      <c r="H623" s="312"/>
      <c r="I623" s="312"/>
      <c r="J623" s="223"/>
    </row>
    <row r="624" spans="2:11" x14ac:dyDescent="0.25">
      <c r="B624" s="214"/>
      <c r="C624" s="215"/>
      <c r="D624" s="6" t="s">
        <v>163</v>
      </c>
      <c r="E624" s="11" t="s">
        <v>164</v>
      </c>
      <c r="F624" s="11" t="s">
        <v>164</v>
      </c>
      <c r="G624" s="11" t="s">
        <v>164</v>
      </c>
      <c r="H624" s="11" t="s">
        <v>164</v>
      </c>
      <c r="I624" s="11" t="s">
        <v>164</v>
      </c>
      <c r="J624" s="224"/>
      <c r="K624" s="27"/>
    </row>
    <row r="625" spans="2:11" ht="17.25" x14ac:dyDescent="0.25">
      <c r="B625" s="214"/>
      <c r="C625" s="215"/>
      <c r="D625" s="6" t="s">
        <v>165</v>
      </c>
      <c r="E625" s="11">
        <v>0</v>
      </c>
      <c r="F625" s="11">
        <v>0</v>
      </c>
      <c r="G625" s="11">
        <v>0</v>
      </c>
      <c r="H625" s="11">
        <v>0</v>
      </c>
      <c r="I625" s="11">
        <v>0</v>
      </c>
      <c r="J625" s="224"/>
    </row>
    <row r="626" spans="2:11" s="272" customFormat="1" ht="17.25" x14ac:dyDescent="0.25">
      <c r="B626" s="267"/>
      <c r="C626" s="268"/>
      <c r="D626" s="269" t="s">
        <v>166</v>
      </c>
      <c r="E626" s="283">
        <v>0</v>
      </c>
      <c r="F626" s="283">
        <v>0</v>
      </c>
      <c r="G626" s="283">
        <v>0</v>
      </c>
      <c r="H626" s="283">
        <v>0</v>
      </c>
      <c r="I626" s="283">
        <v>0</v>
      </c>
      <c r="J626" s="270"/>
      <c r="K626" s="285"/>
    </row>
    <row r="627" spans="2:11" x14ac:dyDescent="0.25">
      <c r="B627" s="214"/>
      <c r="C627" s="215"/>
      <c r="D627" s="6" t="s">
        <v>167</v>
      </c>
      <c r="E627" s="14">
        <v>6</v>
      </c>
      <c r="F627" s="14">
        <v>6</v>
      </c>
      <c r="G627" s="14">
        <v>6</v>
      </c>
      <c r="H627" s="14">
        <v>6</v>
      </c>
      <c r="I627" s="14">
        <v>6</v>
      </c>
      <c r="J627" s="224"/>
    </row>
    <row r="628" spans="2:11" x14ac:dyDescent="0.25">
      <c r="B628" s="219" t="s">
        <v>168</v>
      </c>
      <c r="C628" s="220"/>
      <c r="D628" s="221"/>
      <c r="E628" s="312"/>
      <c r="F628" s="312"/>
      <c r="G628" s="312"/>
      <c r="H628" s="312"/>
      <c r="I628" s="312"/>
      <c r="J628" s="223"/>
    </row>
    <row r="629" spans="2:11" x14ac:dyDescent="0.25">
      <c r="B629" s="214"/>
      <c r="C629" s="215"/>
      <c r="D629" s="6" t="s">
        <v>14</v>
      </c>
      <c r="E629" s="216" t="s">
        <v>15</v>
      </c>
      <c r="F629" s="216" t="s">
        <v>15</v>
      </c>
      <c r="G629" s="216" t="s">
        <v>15</v>
      </c>
      <c r="H629" s="216" t="s">
        <v>15</v>
      </c>
      <c r="I629" s="216" t="s">
        <v>15</v>
      </c>
      <c r="J629" s="218"/>
    </row>
    <row r="630" spans="2:11" x14ac:dyDescent="0.25">
      <c r="B630" s="214"/>
      <c r="C630" s="215"/>
      <c r="D630" s="6" t="s">
        <v>17</v>
      </c>
      <c r="E630" s="14">
        <v>1</v>
      </c>
      <c r="F630" s="14">
        <v>1</v>
      </c>
      <c r="G630" s="14">
        <v>1</v>
      </c>
      <c r="H630" s="14">
        <v>1</v>
      </c>
      <c r="I630" s="14">
        <v>1</v>
      </c>
      <c r="J630" s="218"/>
    </row>
    <row r="631" spans="2:11" ht="17.25" x14ac:dyDescent="0.25">
      <c r="B631" s="214"/>
      <c r="C631" s="215"/>
      <c r="D631" s="6" t="s">
        <v>169</v>
      </c>
      <c r="E631" s="266">
        <v>0</v>
      </c>
      <c r="F631" s="266">
        <v>0</v>
      </c>
      <c r="G631" s="266">
        <v>0</v>
      </c>
      <c r="H631" s="266">
        <v>0</v>
      </c>
      <c r="I631" s="266">
        <v>0</v>
      </c>
      <c r="J631" s="218"/>
    </row>
    <row r="632" spans="2:11" x14ac:dyDescent="0.25">
      <c r="B632" s="219" t="s">
        <v>170</v>
      </c>
      <c r="C632" s="220"/>
      <c r="D632" s="221"/>
      <c r="E632" s="312"/>
      <c r="F632" s="312"/>
      <c r="G632" s="312"/>
      <c r="H632" s="312"/>
      <c r="I632" s="312"/>
      <c r="J632" s="223"/>
    </row>
    <row r="633" spans="2:11" x14ac:dyDescent="0.25">
      <c r="B633" s="214"/>
      <c r="C633" s="215"/>
      <c r="D633" s="6" t="s">
        <v>171</v>
      </c>
      <c r="E633" s="14">
        <v>0</v>
      </c>
      <c r="F633" s="14">
        <v>0</v>
      </c>
      <c r="G633" s="14">
        <v>0</v>
      </c>
      <c r="H633" s="14">
        <v>0</v>
      </c>
      <c r="I633" s="14">
        <v>0</v>
      </c>
      <c r="J633" s="224"/>
      <c r="K633" s="27"/>
    </row>
    <row r="634" spans="2:11" ht="17.25" x14ac:dyDescent="0.25">
      <c r="B634" s="273"/>
      <c r="C634" s="274"/>
      <c r="D634" s="6" t="s">
        <v>172</v>
      </c>
      <c r="E634" s="14">
        <v>0</v>
      </c>
      <c r="F634" s="14">
        <v>0</v>
      </c>
      <c r="G634" s="14">
        <v>0</v>
      </c>
      <c r="H634" s="14">
        <v>0</v>
      </c>
      <c r="I634" s="14">
        <v>0</v>
      </c>
      <c r="J634" s="224"/>
      <c r="K634" s="27"/>
    </row>
    <row r="635" spans="2:11" x14ac:dyDescent="0.25">
      <c r="B635" s="275"/>
      <c r="C635" s="276"/>
      <c r="D635" s="277" t="s">
        <v>173</v>
      </c>
      <c r="E635" s="278">
        <v>0</v>
      </c>
      <c r="F635" s="278">
        <v>0</v>
      </c>
      <c r="G635" s="278">
        <v>0</v>
      </c>
      <c r="H635" s="278">
        <v>0</v>
      </c>
      <c r="I635" s="278">
        <v>0</v>
      </c>
      <c r="J635" s="279"/>
      <c r="K635" s="27"/>
    </row>
    <row r="636" spans="2:11" ht="17.25" x14ac:dyDescent="0.25">
      <c r="B636" s="273"/>
      <c r="C636" s="274"/>
      <c r="D636" s="6" t="s">
        <v>172</v>
      </c>
      <c r="E636" s="14">
        <v>0</v>
      </c>
      <c r="F636" s="14">
        <v>0</v>
      </c>
      <c r="G636" s="14">
        <v>0</v>
      </c>
      <c r="H636" s="14">
        <v>0</v>
      </c>
      <c r="I636" s="14">
        <v>0</v>
      </c>
      <c r="J636" s="224"/>
      <c r="K636" s="27"/>
    </row>
    <row r="637" spans="2:11" x14ac:dyDescent="0.25">
      <c r="B637" s="275"/>
      <c r="C637" s="276"/>
      <c r="D637" s="277" t="s">
        <v>174</v>
      </c>
      <c r="E637" s="278">
        <v>0</v>
      </c>
      <c r="F637" s="278">
        <v>0</v>
      </c>
      <c r="G637" s="278">
        <v>0</v>
      </c>
      <c r="H637" s="278">
        <v>0</v>
      </c>
      <c r="I637" s="278">
        <v>0</v>
      </c>
      <c r="J637" s="279"/>
      <c r="K637" s="27"/>
    </row>
    <row r="638" spans="2:11" ht="17.25" x14ac:dyDescent="0.25">
      <c r="B638" s="273"/>
      <c r="C638" s="274"/>
      <c r="D638" s="6" t="s">
        <v>172</v>
      </c>
      <c r="E638" s="14">
        <v>0</v>
      </c>
      <c r="F638" s="14">
        <v>0</v>
      </c>
      <c r="G638" s="14">
        <v>0</v>
      </c>
      <c r="H638" s="14">
        <v>0</v>
      </c>
      <c r="I638" s="14">
        <v>0</v>
      </c>
      <c r="J638" s="224"/>
      <c r="K638" s="27"/>
    </row>
    <row r="639" spans="2:11" x14ac:dyDescent="0.25">
      <c r="B639" s="275"/>
      <c r="C639" s="276"/>
      <c r="D639" s="277" t="s">
        <v>175</v>
      </c>
      <c r="E639" s="278">
        <v>0</v>
      </c>
      <c r="F639" s="278">
        <v>0</v>
      </c>
      <c r="G639" s="278">
        <v>0</v>
      </c>
      <c r="H639" s="278">
        <v>0</v>
      </c>
      <c r="I639" s="278">
        <v>0</v>
      </c>
      <c r="J639" s="279"/>
      <c r="K639" s="27"/>
    </row>
    <row r="640" spans="2:11" ht="17.25" x14ac:dyDescent="0.25">
      <c r="B640" s="273"/>
      <c r="C640" s="274"/>
      <c r="D640" s="6" t="s">
        <v>172</v>
      </c>
      <c r="E640" s="14">
        <v>0</v>
      </c>
      <c r="F640" s="14">
        <v>0</v>
      </c>
      <c r="G640" s="14">
        <v>0</v>
      </c>
      <c r="H640" s="14">
        <v>0</v>
      </c>
      <c r="I640" s="14">
        <v>0</v>
      </c>
      <c r="J640" s="224"/>
      <c r="K640" s="27"/>
    </row>
    <row r="641" spans="2:11" x14ac:dyDescent="0.25">
      <c r="B641" s="275"/>
      <c r="C641" s="276"/>
      <c r="D641" s="277" t="s">
        <v>176</v>
      </c>
      <c r="E641" s="278">
        <v>0</v>
      </c>
      <c r="F641" s="278">
        <v>0</v>
      </c>
      <c r="G641" s="278">
        <v>0</v>
      </c>
      <c r="H641" s="278">
        <v>0</v>
      </c>
      <c r="I641" s="278">
        <v>0</v>
      </c>
      <c r="J641" s="279"/>
      <c r="K641" s="27"/>
    </row>
    <row r="642" spans="2:11" ht="18" thickBot="1" x14ac:dyDescent="0.3">
      <c r="B642" s="280"/>
      <c r="C642" s="281"/>
      <c r="D642" s="25" t="s">
        <v>172</v>
      </c>
      <c r="E642" s="17">
        <v>0</v>
      </c>
      <c r="F642" s="17">
        <v>0</v>
      </c>
      <c r="G642" s="17">
        <v>0</v>
      </c>
      <c r="H642" s="17">
        <v>0</v>
      </c>
      <c r="I642" s="17">
        <v>0</v>
      </c>
      <c r="J642" s="282"/>
      <c r="K642" s="27"/>
    </row>
    <row r="643" spans="2:11" x14ac:dyDescent="0.25">
      <c r="B643" s="261" t="s">
        <v>156</v>
      </c>
      <c r="C643" s="230">
        <f>C617+1</f>
        <v>25</v>
      </c>
      <c r="D643" s="231"/>
      <c r="E643" s="308"/>
      <c r="F643" s="308"/>
      <c r="G643" s="308"/>
      <c r="H643" s="308"/>
      <c r="I643" s="308"/>
      <c r="J643" s="233"/>
    </row>
    <row r="644" spans="2:11" x14ac:dyDescent="0.25">
      <c r="B644" s="219" t="s">
        <v>157</v>
      </c>
      <c r="C644" s="220"/>
      <c r="D644" s="221"/>
      <c r="E644" s="309"/>
      <c r="F644" s="309"/>
      <c r="G644" s="309"/>
      <c r="H644" s="309"/>
      <c r="I644" s="309"/>
      <c r="J644" s="223"/>
    </row>
    <row r="645" spans="2:11" x14ac:dyDescent="0.25">
      <c r="B645" s="214"/>
      <c r="C645" s="215"/>
      <c r="D645" s="6" t="s">
        <v>158</v>
      </c>
      <c r="E645" s="23" t="e">
        <v>#N/A</v>
      </c>
      <c r="F645" s="23" t="e">
        <v>#N/A</v>
      </c>
      <c r="G645" s="23" t="e">
        <v>#N/A</v>
      </c>
      <c r="H645" s="23" t="e">
        <v>#N/A</v>
      </c>
      <c r="I645" s="23" t="e">
        <v>#N/A</v>
      </c>
      <c r="J645" s="24"/>
    </row>
    <row r="646" spans="2:11" x14ac:dyDescent="0.25">
      <c r="B646" s="214"/>
      <c r="C646" s="215"/>
      <c r="D646" s="6" t="s">
        <v>159</v>
      </c>
      <c r="E646" s="23" t="e">
        <v>#N/A</v>
      </c>
      <c r="F646" s="23" t="e">
        <v>#N/A</v>
      </c>
      <c r="G646" s="23" t="e">
        <v>#N/A</v>
      </c>
      <c r="H646" s="23" t="e">
        <v>#N/A</v>
      </c>
      <c r="I646" s="23" t="e">
        <v>#N/A</v>
      </c>
      <c r="J646" s="24"/>
    </row>
    <row r="647" spans="2:11" x14ac:dyDescent="0.25">
      <c r="B647" s="214"/>
      <c r="C647" s="215"/>
      <c r="D647" s="6" t="s">
        <v>160</v>
      </c>
      <c r="E647" s="23" t="e">
        <v>#N/A</v>
      </c>
      <c r="F647" s="23" t="e">
        <v>#N/A</v>
      </c>
      <c r="G647" s="23" t="e">
        <v>#N/A</v>
      </c>
      <c r="H647" s="23" t="e">
        <v>#N/A</v>
      </c>
      <c r="I647" s="23" t="e">
        <v>#N/A</v>
      </c>
      <c r="J647" s="24"/>
    </row>
    <row r="648" spans="2:11" x14ac:dyDescent="0.25">
      <c r="B648" s="214"/>
      <c r="C648" s="215"/>
      <c r="D648" s="6" t="str">
        <f>IF($H$8=TRUE,"Yield t /ha","")</f>
        <v/>
      </c>
      <c r="E648" s="23"/>
      <c r="F648" s="23"/>
      <c r="G648" s="23"/>
      <c r="H648" s="23"/>
      <c r="I648" s="23"/>
      <c r="J648" s="224"/>
    </row>
    <row r="649" spans="2:11" x14ac:dyDescent="0.25">
      <c r="B649" s="219" t="s">
        <v>162</v>
      </c>
      <c r="C649" s="220"/>
      <c r="D649" s="221"/>
      <c r="E649" s="312"/>
      <c r="F649" s="312"/>
      <c r="G649" s="312"/>
      <c r="H649" s="312"/>
      <c r="I649" s="312"/>
      <c r="J649" s="223"/>
    </row>
    <row r="650" spans="2:11" x14ac:dyDescent="0.25">
      <c r="B650" s="214"/>
      <c r="C650" s="215"/>
      <c r="D650" s="6" t="s">
        <v>163</v>
      </c>
      <c r="E650" s="11" t="s">
        <v>164</v>
      </c>
      <c r="F650" s="11" t="s">
        <v>164</v>
      </c>
      <c r="G650" s="11" t="s">
        <v>164</v>
      </c>
      <c r="H650" s="11" t="s">
        <v>164</v>
      </c>
      <c r="I650" s="11" t="s">
        <v>164</v>
      </c>
      <c r="J650" s="224"/>
      <c r="K650" s="27"/>
    </row>
    <row r="651" spans="2:11" ht="17.25" x14ac:dyDescent="0.25">
      <c r="B651" s="214"/>
      <c r="C651" s="215"/>
      <c r="D651" s="6" t="s">
        <v>165</v>
      </c>
      <c r="E651" s="11">
        <v>0</v>
      </c>
      <c r="F651" s="11">
        <v>0</v>
      </c>
      <c r="G651" s="11">
        <v>0</v>
      </c>
      <c r="H651" s="11">
        <v>0</v>
      </c>
      <c r="I651" s="11">
        <v>0</v>
      </c>
      <c r="J651" s="224"/>
    </row>
    <row r="652" spans="2:11" s="272" customFormat="1" ht="17.25" x14ac:dyDescent="0.25">
      <c r="B652" s="267"/>
      <c r="C652" s="268"/>
      <c r="D652" s="269" t="s">
        <v>166</v>
      </c>
      <c r="E652" s="283">
        <v>0</v>
      </c>
      <c r="F652" s="283">
        <v>0</v>
      </c>
      <c r="G652" s="283">
        <v>0</v>
      </c>
      <c r="H652" s="283">
        <v>0</v>
      </c>
      <c r="I652" s="283">
        <v>0</v>
      </c>
      <c r="J652" s="270"/>
      <c r="K652" s="285"/>
    </row>
    <row r="653" spans="2:11" x14ac:dyDescent="0.25">
      <c r="B653" s="214"/>
      <c r="C653" s="215"/>
      <c r="D653" s="6" t="s">
        <v>167</v>
      </c>
      <c r="E653" s="14">
        <v>6</v>
      </c>
      <c r="F653" s="14">
        <v>6</v>
      </c>
      <c r="G653" s="14">
        <v>6</v>
      </c>
      <c r="H653" s="14">
        <v>6</v>
      </c>
      <c r="I653" s="14">
        <v>6</v>
      </c>
      <c r="J653" s="224"/>
    </row>
    <row r="654" spans="2:11" x14ac:dyDescent="0.25">
      <c r="B654" s="219" t="s">
        <v>168</v>
      </c>
      <c r="C654" s="220"/>
      <c r="D654" s="221"/>
      <c r="E654" s="312"/>
      <c r="F654" s="312"/>
      <c r="G654" s="312"/>
      <c r="H654" s="312"/>
      <c r="I654" s="312"/>
      <c r="J654" s="223"/>
    </row>
    <row r="655" spans="2:11" x14ac:dyDescent="0.25">
      <c r="B655" s="214"/>
      <c r="C655" s="215"/>
      <c r="D655" s="6" t="s">
        <v>14</v>
      </c>
      <c r="E655" s="216" t="s">
        <v>15</v>
      </c>
      <c r="F655" s="216" t="s">
        <v>15</v>
      </c>
      <c r="G655" s="216" t="s">
        <v>15</v>
      </c>
      <c r="H655" s="216" t="s">
        <v>15</v>
      </c>
      <c r="I655" s="216" t="s">
        <v>15</v>
      </c>
      <c r="J655" s="218"/>
    </row>
    <row r="656" spans="2:11" x14ac:dyDescent="0.25">
      <c r="B656" s="214"/>
      <c r="C656" s="215"/>
      <c r="D656" s="6" t="s">
        <v>17</v>
      </c>
      <c r="E656" s="14">
        <v>1</v>
      </c>
      <c r="F656" s="14">
        <v>1</v>
      </c>
      <c r="G656" s="14">
        <v>1</v>
      </c>
      <c r="H656" s="14">
        <v>1</v>
      </c>
      <c r="I656" s="14">
        <v>1</v>
      </c>
      <c r="J656" s="218"/>
    </row>
    <row r="657" spans="2:11" ht="17.25" x14ac:dyDescent="0.25">
      <c r="B657" s="214"/>
      <c r="C657" s="215"/>
      <c r="D657" s="6" t="s">
        <v>169</v>
      </c>
      <c r="E657" s="266">
        <v>0</v>
      </c>
      <c r="F657" s="266">
        <v>0</v>
      </c>
      <c r="G657" s="266">
        <v>0</v>
      </c>
      <c r="H657" s="266">
        <v>0</v>
      </c>
      <c r="I657" s="266">
        <v>0</v>
      </c>
      <c r="J657" s="218"/>
    </row>
    <row r="658" spans="2:11" x14ac:dyDescent="0.25">
      <c r="B658" s="219" t="s">
        <v>170</v>
      </c>
      <c r="C658" s="220"/>
      <c r="D658" s="221"/>
      <c r="E658" s="312"/>
      <c r="F658" s="312"/>
      <c r="G658" s="312"/>
      <c r="H658" s="312"/>
      <c r="I658" s="312"/>
      <c r="J658" s="223"/>
    </row>
    <row r="659" spans="2:11" x14ac:dyDescent="0.25">
      <c r="B659" s="214"/>
      <c r="C659" s="215"/>
      <c r="D659" s="6" t="s">
        <v>171</v>
      </c>
      <c r="E659" s="14">
        <v>0</v>
      </c>
      <c r="F659" s="14">
        <v>0</v>
      </c>
      <c r="G659" s="14">
        <v>0</v>
      </c>
      <c r="H659" s="14">
        <v>0</v>
      </c>
      <c r="I659" s="14">
        <v>0</v>
      </c>
      <c r="J659" s="224"/>
      <c r="K659" s="27"/>
    </row>
    <row r="660" spans="2:11" ht="17.25" x14ac:dyDescent="0.25">
      <c r="B660" s="273"/>
      <c r="C660" s="274"/>
      <c r="D660" s="6" t="s">
        <v>172</v>
      </c>
      <c r="E660" s="14">
        <v>0</v>
      </c>
      <c r="F660" s="14">
        <v>0</v>
      </c>
      <c r="G660" s="14">
        <v>0</v>
      </c>
      <c r="H660" s="14">
        <v>0</v>
      </c>
      <c r="I660" s="14">
        <v>0</v>
      </c>
      <c r="J660" s="224"/>
      <c r="K660" s="27"/>
    </row>
    <row r="661" spans="2:11" x14ac:dyDescent="0.25">
      <c r="B661" s="275"/>
      <c r="C661" s="276"/>
      <c r="D661" s="277" t="s">
        <v>173</v>
      </c>
      <c r="E661" s="278">
        <v>0</v>
      </c>
      <c r="F661" s="278">
        <v>0</v>
      </c>
      <c r="G661" s="278">
        <v>0</v>
      </c>
      <c r="H661" s="278">
        <v>0</v>
      </c>
      <c r="I661" s="278">
        <v>0</v>
      </c>
      <c r="J661" s="279"/>
      <c r="K661" s="27"/>
    </row>
    <row r="662" spans="2:11" ht="17.25" x14ac:dyDescent="0.25">
      <c r="B662" s="273"/>
      <c r="C662" s="274"/>
      <c r="D662" s="6" t="s">
        <v>172</v>
      </c>
      <c r="E662" s="14">
        <v>0</v>
      </c>
      <c r="F662" s="14">
        <v>0</v>
      </c>
      <c r="G662" s="14">
        <v>0</v>
      </c>
      <c r="H662" s="14">
        <v>0</v>
      </c>
      <c r="I662" s="14">
        <v>0</v>
      </c>
      <c r="J662" s="224"/>
      <c r="K662" s="27"/>
    </row>
    <row r="663" spans="2:11" x14ac:dyDescent="0.25">
      <c r="B663" s="275"/>
      <c r="C663" s="276"/>
      <c r="D663" s="277" t="s">
        <v>174</v>
      </c>
      <c r="E663" s="278">
        <v>0</v>
      </c>
      <c r="F663" s="278">
        <v>0</v>
      </c>
      <c r="G663" s="278">
        <v>0</v>
      </c>
      <c r="H663" s="278">
        <v>0</v>
      </c>
      <c r="I663" s="278">
        <v>0</v>
      </c>
      <c r="J663" s="279"/>
      <c r="K663" s="27"/>
    </row>
    <row r="664" spans="2:11" ht="17.25" x14ac:dyDescent="0.25">
      <c r="B664" s="273"/>
      <c r="C664" s="274"/>
      <c r="D664" s="6" t="s">
        <v>172</v>
      </c>
      <c r="E664" s="14">
        <v>0</v>
      </c>
      <c r="F664" s="14">
        <v>0</v>
      </c>
      <c r="G664" s="14">
        <v>0</v>
      </c>
      <c r="H664" s="14">
        <v>0</v>
      </c>
      <c r="I664" s="14">
        <v>0</v>
      </c>
      <c r="J664" s="224"/>
      <c r="K664" s="27"/>
    </row>
    <row r="665" spans="2:11" x14ac:dyDescent="0.25">
      <c r="B665" s="275"/>
      <c r="C665" s="276"/>
      <c r="D665" s="277" t="s">
        <v>175</v>
      </c>
      <c r="E665" s="278">
        <v>0</v>
      </c>
      <c r="F665" s="278">
        <v>0</v>
      </c>
      <c r="G665" s="278">
        <v>0</v>
      </c>
      <c r="H665" s="278">
        <v>0</v>
      </c>
      <c r="I665" s="278">
        <v>0</v>
      </c>
      <c r="J665" s="279"/>
      <c r="K665" s="27"/>
    </row>
    <row r="666" spans="2:11" ht="17.25" x14ac:dyDescent="0.25">
      <c r="B666" s="273"/>
      <c r="C666" s="274"/>
      <c r="D666" s="6" t="s">
        <v>172</v>
      </c>
      <c r="E666" s="14">
        <v>0</v>
      </c>
      <c r="F666" s="14">
        <v>0</v>
      </c>
      <c r="G666" s="14">
        <v>0</v>
      </c>
      <c r="H666" s="14">
        <v>0</v>
      </c>
      <c r="I666" s="14">
        <v>0</v>
      </c>
      <c r="J666" s="224"/>
      <c r="K666" s="27"/>
    </row>
    <row r="667" spans="2:11" x14ac:dyDescent="0.25">
      <c r="B667" s="275"/>
      <c r="C667" s="276"/>
      <c r="D667" s="277" t="s">
        <v>176</v>
      </c>
      <c r="E667" s="278">
        <v>0</v>
      </c>
      <c r="F667" s="278">
        <v>0</v>
      </c>
      <c r="G667" s="278">
        <v>0</v>
      </c>
      <c r="H667" s="278">
        <v>0</v>
      </c>
      <c r="I667" s="278">
        <v>0</v>
      </c>
      <c r="J667" s="279"/>
      <c r="K667" s="27"/>
    </row>
    <row r="668" spans="2:11" ht="18" thickBot="1" x14ac:dyDescent="0.3">
      <c r="B668" s="280"/>
      <c r="C668" s="281"/>
      <c r="D668" s="25" t="s">
        <v>172</v>
      </c>
      <c r="E668" s="17">
        <v>0</v>
      </c>
      <c r="F668" s="17">
        <v>0</v>
      </c>
      <c r="G668" s="17">
        <v>0</v>
      </c>
      <c r="H668" s="17">
        <v>0</v>
      </c>
      <c r="I668" s="17">
        <v>0</v>
      </c>
      <c r="J668" s="282"/>
      <c r="K668" s="27"/>
    </row>
    <row r="669" spans="2:11" x14ac:dyDescent="0.25">
      <c r="B669" s="261" t="s">
        <v>156</v>
      </c>
      <c r="C669" s="230">
        <f>C643+1</f>
        <v>26</v>
      </c>
      <c r="D669" s="231"/>
      <c r="E669" s="308"/>
      <c r="F669" s="308"/>
      <c r="G669" s="308"/>
      <c r="H669" s="308"/>
      <c r="I669" s="308"/>
      <c r="J669" s="233"/>
    </row>
    <row r="670" spans="2:11" x14ac:dyDescent="0.25">
      <c r="B670" s="219" t="s">
        <v>157</v>
      </c>
      <c r="C670" s="220"/>
      <c r="D670" s="221"/>
      <c r="E670" s="309"/>
      <c r="F670" s="309"/>
      <c r="G670" s="309"/>
      <c r="H670" s="309"/>
      <c r="I670" s="309"/>
      <c r="J670" s="223"/>
    </row>
    <row r="671" spans="2:11" x14ac:dyDescent="0.25">
      <c r="B671" s="214"/>
      <c r="C671" s="215"/>
      <c r="D671" s="6" t="s">
        <v>158</v>
      </c>
      <c r="E671" s="23" t="e">
        <v>#N/A</v>
      </c>
      <c r="F671" s="23" t="e">
        <v>#N/A</v>
      </c>
      <c r="G671" s="23" t="e">
        <v>#N/A</v>
      </c>
      <c r="H671" s="23" t="e">
        <v>#N/A</v>
      </c>
      <c r="I671" s="23" t="e">
        <v>#N/A</v>
      </c>
      <c r="J671" s="24"/>
    </row>
    <row r="672" spans="2:11" x14ac:dyDescent="0.25">
      <c r="B672" s="214"/>
      <c r="C672" s="215"/>
      <c r="D672" s="6" t="s">
        <v>159</v>
      </c>
      <c r="E672" s="23" t="e">
        <v>#N/A</v>
      </c>
      <c r="F672" s="23" t="e">
        <v>#N/A</v>
      </c>
      <c r="G672" s="23" t="e">
        <v>#N/A</v>
      </c>
      <c r="H672" s="23" t="e">
        <v>#N/A</v>
      </c>
      <c r="I672" s="23" t="e">
        <v>#N/A</v>
      </c>
      <c r="J672" s="24"/>
    </row>
    <row r="673" spans="2:11" x14ac:dyDescent="0.25">
      <c r="B673" s="214"/>
      <c r="C673" s="215"/>
      <c r="D673" s="6" t="s">
        <v>160</v>
      </c>
      <c r="E673" s="23" t="e">
        <v>#N/A</v>
      </c>
      <c r="F673" s="23" t="e">
        <v>#N/A</v>
      </c>
      <c r="G673" s="23" t="e">
        <v>#N/A</v>
      </c>
      <c r="H673" s="23" t="e">
        <v>#N/A</v>
      </c>
      <c r="I673" s="23" t="e">
        <v>#N/A</v>
      </c>
      <c r="J673" s="24"/>
    </row>
    <row r="674" spans="2:11" x14ac:dyDescent="0.25">
      <c r="B674" s="214"/>
      <c r="C674" s="215"/>
      <c r="D674" s="6" t="str">
        <f>IF($H$8=TRUE,"Yield t /ha","")</f>
        <v/>
      </c>
      <c r="E674" s="23"/>
      <c r="F674" s="23"/>
      <c r="G674" s="23"/>
      <c r="H674" s="23"/>
      <c r="I674" s="23"/>
      <c r="J674" s="224"/>
    </row>
    <row r="675" spans="2:11" x14ac:dyDescent="0.25">
      <c r="B675" s="219" t="s">
        <v>162</v>
      </c>
      <c r="C675" s="220"/>
      <c r="D675" s="221"/>
      <c r="E675" s="312"/>
      <c r="F675" s="312"/>
      <c r="G675" s="312"/>
      <c r="H675" s="312"/>
      <c r="I675" s="312"/>
      <c r="J675" s="223"/>
    </row>
    <row r="676" spans="2:11" x14ac:dyDescent="0.25">
      <c r="B676" s="214"/>
      <c r="C676" s="215"/>
      <c r="D676" s="6" t="s">
        <v>163</v>
      </c>
      <c r="E676" s="11" t="s">
        <v>164</v>
      </c>
      <c r="F676" s="11" t="s">
        <v>164</v>
      </c>
      <c r="G676" s="11" t="s">
        <v>164</v>
      </c>
      <c r="H676" s="11" t="s">
        <v>164</v>
      </c>
      <c r="I676" s="11" t="s">
        <v>164</v>
      </c>
      <c r="J676" s="224"/>
      <c r="K676" s="27"/>
    </row>
    <row r="677" spans="2:11" ht="17.25" x14ac:dyDescent="0.25">
      <c r="B677" s="214"/>
      <c r="C677" s="215"/>
      <c r="D677" s="6" t="s">
        <v>165</v>
      </c>
      <c r="E677" s="11">
        <v>0</v>
      </c>
      <c r="F677" s="11">
        <v>0</v>
      </c>
      <c r="G677" s="11">
        <v>0</v>
      </c>
      <c r="H677" s="11">
        <v>0</v>
      </c>
      <c r="I677" s="11">
        <v>0</v>
      </c>
      <c r="J677" s="224"/>
    </row>
    <row r="678" spans="2:11" s="272" customFormat="1" ht="17.25" x14ac:dyDescent="0.25">
      <c r="B678" s="267"/>
      <c r="C678" s="268"/>
      <c r="D678" s="269" t="s">
        <v>166</v>
      </c>
      <c r="E678" s="283">
        <v>0</v>
      </c>
      <c r="F678" s="283">
        <v>0</v>
      </c>
      <c r="G678" s="283">
        <v>0</v>
      </c>
      <c r="H678" s="283">
        <v>0</v>
      </c>
      <c r="I678" s="283">
        <v>0</v>
      </c>
      <c r="J678" s="270"/>
      <c r="K678" s="285"/>
    </row>
    <row r="679" spans="2:11" x14ac:dyDescent="0.25">
      <c r="B679" s="214"/>
      <c r="C679" s="215"/>
      <c r="D679" s="6" t="s">
        <v>167</v>
      </c>
      <c r="E679" s="14">
        <v>6</v>
      </c>
      <c r="F679" s="14">
        <v>6</v>
      </c>
      <c r="G679" s="14">
        <v>6</v>
      </c>
      <c r="H679" s="14">
        <v>6</v>
      </c>
      <c r="I679" s="14">
        <v>6</v>
      </c>
      <c r="J679" s="224"/>
    </row>
    <row r="680" spans="2:11" x14ac:dyDescent="0.25">
      <c r="B680" s="219" t="s">
        <v>168</v>
      </c>
      <c r="C680" s="220"/>
      <c r="D680" s="221"/>
      <c r="E680" s="312"/>
      <c r="F680" s="312"/>
      <c r="G680" s="312"/>
      <c r="H680" s="312"/>
      <c r="I680" s="312"/>
      <c r="J680" s="223"/>
    </row>
    <row r="681" spans="2:11" x14ac:dyDescent="0.25">
      <c r="B681" s="214"/>
      <c r="C681" s="215"/>
      <c r="D681" s="6" t="s">
        <v>14</v>
      </c>
      <c r="E681" s="216" t="s">
        <v>15</v>
      </c>
      <c r="F681" s="216" t="s">
        <v>15</v>
      </c>
      <c r="G681" s="216" t="s">
        <v>15</v>
      </c>
      <c r="H681" s="216" t="s">
        <v>15</v>
      </c>
      <c r="I681" s="216" t="s">
        <v>15</v>
      </c>
      <c r="J681" s="218"/>
    </row>
    <row r="682" spans="2:11" x14ac:dyDescent="0.25">
      <c r="B682" s="214"/>
      <c r="C682" s="215"/>
      <c r="D682" s="6" t="s">
        <v>17</v>
      </c>
      <c r="E682" s="14">
        <v>1</v>
      </c>
      <c r="F682" s="14">
        <v>1</v>
      </c>
      <c r="G682" s="14">
        <v>1</v>
      </c>
      <c r="H682" s="14">
        <v>1</v>
      </c>
      <c r="I682" s="14">
        <v>1</v>
      </c>
      <c r="J682" s="218"/>
    </row>
    <row r="683" spans="2:11" ht="17.25" x14ac:dyDescent="0.25">
      <c r="B683" s="214"/>
      <c r="C683" s="215"/>
      <c r="D683" s="6" t="s">
        <v>169</v>
      </c>
      <c r="E683" s="266">
        <v>0</v>
      </c>
      <c r="F683" s="266">
        <v>0</v>
      </c>
      <c r="G683" s="266">
        <v>0</v>
      </c>
      <c r="H683" s="266">
        <v>0</v>
      </c>
      <c r="I683" s="266">
        <v>0</v>
      </c>
      <c r="J683" s="218"/>
    </row>
    <row r="684" spans="2:11" x14ac:dyDescent="0.25">
      <c r="B684" s="219" t="s">
        <v>170</v>
      </c>
      <c r="C684" s="220"/>
      <c r="D684" s="221"/>
      <c r="E684" s="312"/>
      <c r="F684" s="312"/>
      <c r="G684" s="312"/>
      <c r="H684" s="312"/>
      <c r="I684" s="312"/>
      <c r="J684" s="223"/>
    </row>
    <row r="685" spans="2:11" x14ac:dyDescent="0.25">
      <c r="B685" s="214"/>
      <c r="C685" s="215"/>
      <c r="D685" s="6" t="s">
        <v>171</v>
      </c>
      <c r="E685" s="14">
        <v>0</v>
      </c>
      <c r="F685" s="14">
        <v>0</v>
      </c>
      <c r="G685" s="14">
        <v>0</v>
      </c>
      <c r="H685" s="14">
        <v>0</v>
      </c>
      <c r="I685" s="14">
        <v>0</v>
      </c>
      <c r="J685" s="224"/>
      <c r="K685" s="27"/>
    </row>
    <row r="686" spans="2:11" ht="17.25" x14ac:dyDescent="0.25">
      <c r="B686" s="273"/>
      <c r="C686" s="274"/>
      <c r="D686" s="6" t="s">
        <v>172</v>
      </c>
      <c r="E686" s="14">
        <v>0</v>
      </c>
      <c r="F686" s="14">
        <v>0</v>
      </c>
      <c r="G686" s="14">
        <v>0</v>
      </c>
      <c r="H686" s="14">
        <v>0</v>
      </c>
      <c r="I686" s="14">
        <v>0</v>
      </c>
      <c r="J686" s="224"/>
      <c r="K686" s="27"/>
    </row>
    <row r="687" spans="2:11" x14ac:dyDescent="0.25">
      <c r="B687" s="275"/>
      <c r="C687" s="276"/>
      <c r="D687" s="277" t="s">
        <v>173</v>
      </c>
      <c r="E687" s="278">
        <v>0</v>
      </c>
      <c r="F687" s="278">
        <v>0</v>
      </c>
      <c r="G687" s="278">
        <v>0</v>
      </c>
      <c r="H687" s="278">
        <v>0</v>
      </c>
      <c r="I687" s="278">
        <v>0</v>
      </c>
      <c r="J687" s="279"/>
      <c r="K687" s="27"/>
    </row>
    <row r="688" spans="2:11" ht="17.25" x14ac:dyDescent="0.25">
      <c r="B688" s="273"/>
      <c r="C688" s="274"/>
      <c r="D688" s="6" t="s">
        <v>172</v>
      </c>
      <c r="E688" s="14">
        <v>0</v>
      </c>
      <c r="F688" s="14">
        <v>0</v>
      </c>
      <c r="G688" s="14">
        <v>0</v>
      </c>
      <c r="H688" s="14">
        <v>0</v>
      </c>
      <c r="I688" s="14">
        <v>0</v>
      </c>
      <c r="J688" s="224"/>
      <c r="K688" s="27"/>
    </row>
    <row r="689" spans="2:11" x14ac:dyDescent="0.25">
      <c r="B689" s="275"/>
      <c r="C689" s="276"/>
      <c r="D689" s="277" t="s">
        <v>174</v>
      </c>
      <c r="E689" s="278">
        <v>0</v>
      </c>
      <c r="F689" s="278">
        <v>0</v>
      </c>
      <c r="G689" s="278">
        <v>0</v>
      </c>
      <c r="H689" s="278">
        <v>0</v>
      </c>
      <c r="I689" s="278">
        <v>0</v>
      </c>
      <c r="J689" s="279"/>
      <c r="K689" s="27"/>
    </row>
    <row r="690" spans="2:11" ht="17.25" x14ac:dyDescent="0.25">
      <c r="B690" s="273"/>
      <c r="C690" s="274"/>
      <c r="D690" s="6" t="s">
        <v>172</v>
      </c>
      <c r="E690" s="14">
        <v>0</v>
      </c>
      <c r="F690" s="14">
        <v>0</v>
      </c>
      <c r="G690" s="14">
        <v>0</v>
      </c>
      <c r="H690" s="14">
        <v>0</v>
      </c>
      <c r="I690" s="14">
        <v>0</v>
      </c>
      <c r="J690" s="224"/>
      <c r="K690" s="27"/>
    </row>
    <row r="691" spans="2:11" x14ac:dyDescent="0.25">
      <c r="B691" s="275"/>
      <c r="C691" s="276"/>
      <c r="D691" s="277" t="s">
        <v>175</v>
      </c>
      <c r="E691" s="278">
        <v>0</v>
      </c>
      <c r="F691" s="278">
        <v>0</v>
      </c>
      <c r="G691" s="278">
        <v>0</v>
      </c>
      <c r="H691" s="278">
        <v>0</v>
      </c>
      <c r="I691" s="278">
        <v>0</v>
      </c>
      <c r="J691" s="279"/>
      <c r="K691" s="27"/>
    </row>
    <row r="692" spans="2:11" ht="17.25" x14ac:dyDescent="0.25">
      <c r="B692" s="273"/>
      <c r="C692" s="274"/>
      <c r="D692" s="6" t="s">
        <v>172</v>
      </c>
      <c r="E692" s="14">
        <v>0</v>
      </c>
      <c r="F692" s="14">
        <v>0</v>
      </c>
      <c r="G692" s="14">
        <v>0</v>
      </c>
      <c r="H692" s="14">
        <v>0</v>
      </c>
      <c r="I692" s="14">
        <v>0</v>
      </c>
      <c r="J692" s="224"/>
      <c r="K692" s="27"/>
    </row>
    <row r="693" spans="2:11" x14ac:dyDescent="0.25">
      <c r="B693" s="275"/>
      <c r="C693" s="276"/>
      <c r="D693" s="277" t="s">
        <v>176</v>
      </c>
      <c r="E693" s="278">
        <v>0</v>
      </c>
      <c r="F693" s="278">
        <v>0</v>
      </c>
      <c r="G693" s="278">
        <v>0</v>
      </c>
      <c r="H693" s="278">
        <v>0</v>
      </c>
      <c r="I693" s="278">
        <v>0</v>
      </c>
      <c r="J693" s="279"/>
      <c r="K693" s="27"/>
    </row>
    <row r="694" spans="2:11" ht="18" thickBot="1" x14ac:dyDescent="0.3">
      <c r="B694" s="280"/>
      <c r="C694" s="281"/>
      <c r="D694" s="25" t="s">
        <v>172</v>
      </c>
      <c r="E694" s="17">
        <v>0</v>
      </c>
      <c r="F694" s="17">
        <v>0</v>
      </c>
      <c r="G694" s="17">
        <v>0</v>
      </c>
      <c r="H694" s="17">
        <v>0</v>
      </c>
      <c r="I694" s="17">
        <v>0</v>
      </c>
      <c r="J694" s="282"/>
      <c r="K694" s="27"/>
    </row>
    <row r="695" spans="2:11" x14ac:dyDescent="0.25">
      <c r="B695" s="261" t="s">
        <v>156</v>
      </c>
      <c r="C695" s="230">
        <f>C669+1</f>
        <v>27</v>
      </c>
      <c r="D695" s="231"/>
      <c r="E695" s="308"/>
      <c r="F695" s="308"/>
      <c r="G695" s="308"/>
      <c r="H695" s="308"/>
      <c r="I695" s="308"/>
      <c r="J695" s="233"/>
    </row>
    <row r="696" spans="2:11" x14ac:dyDescent="0.25">
      <c r="B696" s="219" t="s">
        <v>157</v>
      </c>
      <c r="C696" s="220"/>
      <c r="D696" s="221"/>
      <c r="E696" s="309"/>
      <c r="F696" s="309"/>
      <c r="G696" s="309"/>
      <c r="H696" s="309"/>
      <c r="I696" s="309"/>
      <c r="J696" s="223"/>
    </row>
    <row r="697" spans="2:11" x14ac:dyDescent="0.25">
      <c r="B697" s="214"/>
      <c r="C697" s="215"/>
      <c r="D697" s="6" t="s">
        <v>158</v>
      </c>
      <c r="E697" s="23" t="e">
        <v>#N/A</v>
      </c>
      <c r="F697" s="23" t="e">
        <v>#N/A</v>
      </c>
      <c r="G697" s="23" t="e">
        <v>#N/A</v>
      </c>
      <c r="H697" s="23" t="e">
        <v>#N/A</v>
      </c>
      <c r="I697" s="23" t="e">
        <v>#N/A</v>
      </c>
      <c r="J697" s="24"/>
    </row>
    <row r="698" spans="2:11" x14ac:dyDescent="0.25">
      <c r="B698" s="214"/>
      <c r="C698" s="215"/>
      <c r="D698" s="6" t="s">
        <v>159</v>
      </c>
      <c r="E698" s="23" t="e">
        <v>#N/A</v>
      </c>
      <c r="F698" s="23" t="e">
        <v>#N/A</v>
      </c>
      <c r="G698" s="23" t="e">
        <v>#N/A</v>
      </c>
      <c r="H698" s="23" t="e">
        <v>#N/A</v>
      </c>
      <c r="I698" s="23" t="e">
        <v>#N/A</v>
      </c>
      <c r="J698" s="24"/>
    </row>
    <row r="699" spans="2:11" x14ac:dyDescent="0.25">
      <c r="B699" s="214"/>
      <c r="C699" s="215"/>
      <c r="D699" s="6" t="s">
        <v>160</v>
      </c>
      <c r="E699" s="23" t="e">
        <v>#N/A</v>
      </c>
      <c r="F699" s="23" t="e">
        <v>#N/A</v>
      </c>
      <c r="G699" s="23" t="e">
        <v>#N/A</v>
      </c>
      <c r="H699" s="23" t="e">
        <v>#N/A</v>
      </c>
      <c r="I699" s="23" t="e">
        <v>#N/A</v>
      </c>
      <c r="J699" s="24"/>
    </row>
    <row r="700" spans="2:11" x14ac:dyDescent="0.25">
      <c r="B700" s="214"/>
      <c r="C700" s="215"/>
      <c r="D700" s="6" t="str">
        <f>IF($H$8=TRUE,"Yield t /ha","")</f>
        <v/>
      </c>
      <c r="E700" s="23"/>
      <c r="F700" s="23"/>
      <c r="G700" s="23"/>
      <c r="H700" s="23"/>
      <c r="I700" s="23"/>
      <c r="J700" s="224"/>
    </row>
    <row r="701" spans="2:11" x14ac:dyDescent="0.25">
      <c r="B701" s="219" t="s">
        <v>162</v>
      </c>
      <c r="C701" s="220"/>
      <c r="D701" s="221"/>
      <c r="E701" s="312"/>
      <c r="F701" s="312"/>
      <c r="G701" s="312"/>
      <c r="H701" s="312"/>
      <c r="I701" s="312"/>
      <c r="J701" s="223"/>
    </row>
    <row r="702" spans="2:11" x14ac:dyDescent="0.25">
      <c r="B702" s="214"/>
      <c r="C702" s="215"/>
      <c r="D702" s="6" t="s">
        <v>163</v>
      </c>
      <c r="E702" s="11" t="s">
        <v>164</v>
      </c>
      <c r="F702" s="11" t="s">
        <v>164</v>
      </c>
      <c r="G702" s="11" t="s">
        <v>164</v>
      </c>
      <c r="H702" s="11" t="s">
        <v>164</v>
      </c>
      <c r="I702" s="11" t="s">
        <v>164</v>
      </c>
      <c r="J702" s="224"/>
      <c r="K702" s="27"/>
    </row>
    <row r="703" spans="2:11" ht="17.25" x14ac:dyDescent="0.25">
      <c r="B703" s="214"/>
      <c r="C703" s="215"/>
      <c r="D703" s="6" t="s">
        <v>165</v>
      </c>
      <c r="E703" s="11">
        <v>0</v>
      </c>
      <c r="F703" s="11">
        <v>0</v>
      </c>
      <c r="G703" s="11">
        <v>0</v>
      </c>
      <c r="H703" s="11">
        <v>0</v>
      </c>
      <c r="I703" s="11">
        <v>0</v>
      </c>
      <c r="J703" s="224"/>
    </row>
    <row r="704" spans="2:11" s="272" customFormat="1" ht="17.25" x14ac:dyDescent="0.25">
      <c r="B704" s="267"/>
      <c r="C704" s="268"/>
      <c r="D704" s="269" t="s">
        <v>166</v>
      </c>
      <c r="E704" s="283">
        <v>0</v>
      </c>
      <c r="F704" s="283">
        <v>0</v>
      </c>
      <c r="G704" s="283">
        <v>0</v>
      </c>
      <c r="H704" s="283">
        <v>0</v>
      </c>
      <c r="I704" s="283">
        <v>0</v>
      </c>
      <c r="J704" s="270"/>
      <c r="K704" s="285"/>
    </row>
    <row r="705" spans="2:11" x14ac:dyDescent="0.25">
      <c r="B705" s="214"/>
      <c r="C705" s="215"/>
      <c r="D705" s="6" t="s">
        <v>167</v>
      </c>
      <c r="E705" s="14">
        <v>6</v>
      </c>
      <c r="F705" s="14">
        <v>6</v>
      </c>
      <c r="G705" s="14">
        <v>6</v>
      </c>
      <c r="H705" s="14">
        <v>6</v>
      </c>
      <c r="I705" s="14">
        <v>6</v>
      </c>
      <c r="J705" s="224"/>
    </row>
    <row r="706" spans="2:11" x14ac:dyDescent="0.25">
      <c r="B706" s="219" t="s">
        <v>168</v>
      </c>
      <c r="C706" s="220"/>
      <c r="D706" s="221"/>
      <c r="E706" s="312"/>
      <c r="F706" s="312"/>
      <c r="G706" s="312"/>
      <c r="H706" s="312"/>
      <c r="I706" s="312"/>
      <c r="J706" s="223"/>
    </row>
    <row r="707" spans="2:11" x14ac:dyDescent="0.25">
      <c r="B707" s="214"/>
      <c r="C707" s="215"/>
      <c r="D707" s="6" t="s">
        <v>14</v>
      </c>
      <c r="E707" s="216" t="s">
        <v>15</v>
      </c>
      <c r="F707" s="216" t="s">
        <v>15</v>
      </c>
      <c r="G707" s="216" t="s">
        <v>15</v>
      </c>
      <c r="H707" s="216" t="s">
        <v>15</v>
      </c>
      <c r="I707" s="216" t="s">
        <v>15</v>
      </c>
      <c r="J707" s="218"/>
    </row>
    <row r="708" spans="2:11" x14ac:dyDescent="0.25">
      <c r="B708" s="214"/>
      <c r="C708" s="215"/>
      <c r="D708" s="6" t="s">
        <v>17</v>
      </c>
      <c r="E708" s="14">
        <v>1</v>
      </c>
      <c r="F708" s="14">
        <v>1</v>
      </c>
      <c r="G708" s="14">
        <v>1</v>
      </c>
      <c r="H708" s="14">
        <v>1</v>
      </c>
      <c r="I708" s="14">
        <v>1</v>
      </c>
      <c r="J708" s="218"/>
    </row>
    <row r="709" spans="2:11" ht="17.25" x14ac:dyDescent="0.25">
      <c r="B709" s="214"/>
      <c r="C709" s="215"/>
      <c r="D709" s="6" t="s">
        <v>169</v>
      </c>
      <c r="E709" s="266">
        <v>0</v>
      </c>
      <c r="F709" s="266">
        <v>0</v>
      </c>
      <c r="G709" s="266">
        <v>0</v>
      </c>
      <c r="H709" s="266">
        <v>0</v>
      </c>
      <c r="I709" s="266">
        <v>0</v>
      </c>
      <c r="J709" s="218"/>
    </row>
    <row r="710" spans="2:11" x14ac:dyDescent="0.25">
      <c r="B710" s="219" t="s">
        <v>170</v>
      </c>
      <c r="C710" s="220"/>
      <c r="D710" s="221"/>
      <c r="E710" s="312"/>
      <c r="F710" s="312"/>
      <c r="G710" s="312"/>
      <c r="H710" s="312"/>
      <c r="I710" s="312"/>
      <c r="J710" s="223"/>
    </row>
    <row r="711" spans="2:11" x14ac:dyDescent="0.25">
      <c r="B711" s="214"/>
      <c r="C711" s="215"/>
      <c r="D711" s="6" t="s">
        <v>171</v>
      </c>
      <c r="E711" s="14">
        <v>0</v>
      </c>
      <c r="F711" s="14">
        <v>0</v>
      </c>
      <c r="G711" s="14">
        <v>0</v>
      </c>
      <c r="H711" s="14">
        <v>0</v>
      </c>
      <c r="I711" s="14">
        <v>0</v>
      </c>
      <c r="J711" s="224"/>
      <c r="K711" s="27"/>
    </row>
    <row r="712" spans="2:11" ht="17.25" x14ac:dyDescent="0.25">
      <c r="B712" s="273"/>
      <c r="C712" s="274"/>
      <c r="D712" s="6" t="s">
        <v>172</v>
      </c>
      <c r="E712" s="14">
        <v>0</v>
      </c>
      <c r="F712" s="14">
        <v>0</v>
      </c>
      <c r="G712" s="14">
        <v>0</v>
      </c>
      <c r="H712" s="14">
        <v>0</v>
      </c>
      <c r="I712" s="14">
        <v>0</v>
      </c>
      <c r="J712" s="224"/>
      <c r="K712" s="27"/>
    </row>
    <row r="713" spans="2:11" x14ac:dyDescent="0.25">
      <c r="B713" s="275"/>
      <c r="C713" s="276"/>
      <c r="D713" s="277" t="s">
        <v>173</v>
      </c>
      <c r="E713" s="278">
        <v>0</v>
      </c>
      <c r="F713" s="278">
        <v>0</v>
      </c>
      <c r="G713" s="278">
        <v>0</v>
      </c>
      <c r="H713" s="278">
        <v>0</v>
      </c>
      <c r="I713" s="278">
        <v>0</v>
      </c>
      <c r="J713" s="279"/>
      <c r="K713" s="27"/>
    </row>
    <row r="714" spans="2:11" ht="17.25" x14ac:dyDescent="0.25">
      <c r="B714" s="273"/>
      <c r="C714" s="274"/>
      <c r="D714" s="6" t="s">
        <v>172</v>
      </c>
      <c r="E714" s="14">
        <v>0</v>
      </c>
      <c r="F714" s="14">
        <v>0</v>
      </c>
      <c r="G714" s="14">
        <v>0</v>
      </c>
      <c r="H714" s="14">
        <v>0</v>
      </c>
      <c r="I714" s="14">
        <v>0</v>
      </c>
      <c r="J714" s="224"/>
      <c r="K714" s="27"/>
    </row>
    <row r="715" spans="2:11" x14ac:dyDescent="0.25">
      <c r="B715" s="275"/>
      <c r="C715" s="276"/>
      <c r="D715" s="277" t="s">
        <v>174</v>
      </c>
      <c r="E715" s="278">
        <v>0</v>
      </c>
      <c r="F715" s="278">
        <v>0</v>
      </c>
      <c r="G715" s="278">
        <v>0</v>
      </c>
      <c r="H715" s="278">
        <v>0</v>
      </c>
      <c r="I715" s="278">
        <v>0</v>
      </c>
      <c r="J715" s="279"/>
      <c r="K715" s="27"/>
    </row>
    <row r="716" spans="2:11" ht="17.25" x14ac:dyDescent="0.25">
      <c r="B716" s="273"/>
      <c r="C716" s="274"/>
      <c r="D716" s="6" t="s">
        <v>172</v>
      </c>
      <c r="E716" s="14">
        <v>0</v>
      </c>
      <c r="F716" s="14">
        <v>0</v>
      </c>
      <c r="G716" s="14">
        <v>0</v>
      </c>
      <c r="H716" s="14">
        <v>0</v>
      </c>
      <c r="I716" s="14">
        <v>0</v>
      </c>
      <c r="J716" s="224"/>
      <c r="K716" s="27"/>
    </row>
    <row r="717" spans="2:11" x14ac:dyDescent="0.25">
      <c r="B717" s="275"/>
      <c r="C717" s="276"/>
      <c r="D717" s="277" t="s">
        <v>175</v>
      </c>
      <c r="E717" s="278">
        <v>0</v>
      </c>
      <c r="F717" s="278">
        <v>0</v>
      </c>
      <c r="G717" s="278">
        <v>0</v>
      </c>
      <c r="H717" s="278">
        <v>0</v>
      </c>
      <c r="I717" s="278">
        <v>0</v>
      </c>
      <c r="J717" s="279"/>
      <c r="K717" s="27"/>
    </row>
    <row r="718" spans="2:11" ht="17.25" x14ac:dyDescent="0.25">
      <c r="B718" s="273"/>
      <c r="C718" s="274"/>
      <c r="D718" s="6" t="s">
        <v>172</v>
      </c>
      <c r="E718" s="14">
        <v>0</v>
      </c>
      <c r="F718" s="14">
        <v>0</v>
      </c>
      <c r="G718" s="14">
        <v>0</v>
      </c>
      <c r="H718" s="14">
        <v>0</v>
      </c>
      <c r="I718" s="14">
        <v>0</v>
      </c>
      <c r="J718" s="224"/>
      <c r="K718" s="27"/>
    </row>
    <row r="719" spans="2:11" x14ac:dyDescent="0.25">
      <c r="B719" s="275"/>
      <c r="C719" s="276"/>
      <c r="D719" s="277" t="s">
        <v>176</v>
      </c>
      <c r="E719" s="278">
        <v>0</v>
      </c>
      <c r="F719" s="278">
        <v>0</v>
      </c>
      <c r="G719" s="278">
        <v>0</v>
      </c>
      <c r="H719" s="278">
        <v>0</v>
      </c>
      <c r="I719" s="278">
        <v>0</v>
      </c>
      <c r="J719" s="279"/>
      <c r="K719" s="27"/>
    </row>
    <row r="720" spans="2:11" ht="18" thickBot="1" x14ac:dyDescent="0.3">
      <c r="B720" s="280"/>
      <c r="C720" s="281"/>
      <c r="D720" s="25" t="s">
        <v>172</v>
      </c>
      <c r="E720" s="17">
        <v>0</v>
      </c>
      <c r="F720" s="17">
        <v>0</v>
      </c>
      <c r="G720" s="17">
        <v>0</v>
      </c>
      <c r="H720" s="17">
        <v>0</v>
      </c>
      <c r="I720" s="17">
        <v>0</v>
      </c>
      <c r="J720" s="282"/>
      <c r="K720" s="27"/>
    </row>
    <row r="721" spans="2:11" x14ac:dyDescent="0.25">
      <c r="B721" s="261" t="s">
        <v>156</v>
      </c>
      <c r="C721" s="230">
        <f>C695+1</f>
        <v>28</v>
      </c>
      <c r="D721" s="231"/>
      <c r="E721" s="308"/>
      <c r="F721" s="308"/>
      <c r="G721" s="308"/>
      <c r="H721" s="308"/>
      <c r="I721" s="308"/>
      <c r="J721" s="233"/>
    </row>
    <row r="722" spans="2:11" x14ac:dyDescent="0.25">
      <c r="B722" s="219" t="s">
        <v>157</v>
      </c>
      <c r="C722" s="220"/>
      <c r="D722" s="221"/>
      <c r="E722" s="309"/>
      <c r="F722" s="309"/>
      <c r="G722" s="309"/>
      <c r="H722" s="309"/>
      <c r="I722" s="309"/>
      <c r="J722" s="223"/>
    </row>
    <row r="723" spans="2:11" x14ac:dyDescent="0.25">
      <c r="B723" s="214"/>
      <c r="C723" s="215"/>
      <c r="D723" s="6" t="s">
        <v>158</v>
      </c>
      <c r="E723" s="23" t="e">
        <v>#N/A</v>
      </c>
      <c r="F723" s="23" t="e">
        <v>#N/A</v>
      </c>
      <c r="G723" s="23" t="e">
        <v>#N/A</v>
      </c>
      <c r="H723" s="23" t="e">
        <v>#N/A</v>
      </c>
      <c r="I723" s="23" t="e">
        <v>#N/A</v>
      </c>
      <c r="J723" s="24"/>
    </row>
    <row r="724" spans="2:11" x14ac:dyDescent="0.25">
      <c r="B724" s="214"/>
      <c r="C724" s="215"/>
      <c r="D724" s="6" t="s">
        <v>159</v>
      </c>
      <c r="E724" s="23" t="e">
        <v>#N/A</v>
      </c>
      <c r="F724" s="23" t="e">
        <v>#N/A</v>
      </c>
      <c r="G724" s="23" t="e">
        <v>#N/A</v>
      </c>
      <c r="H724" s="23" t="e">
        <v>#N/A</v>
      </c>
      <c r="I724" s="23" t="e">
        <v>#N/A</v>
      </c>
      <c r="J724" s="24"/>
    </row>
    <row r="725" spans="2:11" x14ac:dyDescent="0.25">
      <c r="B725" s="214"/>
      <c r="C725" s="215"/>
      <c r="D725" s="6" t="s">
        <v>160</v>
      </c>
      <c r="E725" s="23" t="e">
        <v>#N/A</v>
      </c>
      <c r="F725" s="23" t="e">
        <v>#N/A</v>
      </c>
      <c r="G725" s="23" t="e">
        <v>#N/A</v>
      </c>
      <c r="H725" s="23" t="e">
        <v>#N/A</v>
      </c>
      <c r="I725" s="23" t="e">
        <v>#N/A</v>
      </c>
      <c r="J725" s="24"/>
    </row>
    <row r="726" spans="2:11" x14ac:dyDescent="0.25">
      <c r="B726" s="214"/>
      <c r="C726" s="215"/>
      <c r="D726" s="6" t="str">
        <f>IF($H$8=TRUE,"Yield t /ha","")</f>
        <v/>
      </c>
      <c r="E726" s="23"/>
      <c r="F726" s="23"/>
      <c r="G726" s="23"/>
      <c r="H726" s="23"/>
      <c r="I726" s="23"/>
      <c r="J726" s="224"/>
    </row>
    <row r="727" spans="2:11" x14ac:dyDescent="0.25">
      <c r="B727" s="219" t="s">
        <v>162</v>
      </c>
      <c r="C727" s="220"/>
      <c r="D727" s="221"/>
      <c r="E727" s="312"/>
      <c r="F727" s="312"/>
      <c r="G727" s="312"/>
      <c r="H727" s="312"/>
      <c r="I727" s="312"/>
      <c r="J727" s="223"/>
    </row>
    <row r="728" spans="2:11" x14ac:dyDescent="0.25">
      <c r="B728" s="214"/>
      <c r="C728" s="215"/>
      <c r="D728" s="6" t="s">
        <v>163</v>
      </c>
      <c r="E728" s="11" t="s">
        <v>164</v>
      </c>
      <c r="F728" s="11" t="s">
        <v>164</v>
      </c>
      <c r="G728" s="11" t="s">
        <v>164</v>
      </c>
      <c r="H728" s="11" t="s">
        <v>164</v>
      </c>
      <c r="I728" s="11" t="s">
        <v>164</v>
      </c>
      <c r="J728" s="224"/>
      <c r="K728" s="27"/>
    </row>
    <row r="729" spans="2:11" ht="17.25" x14ac:dyDescent="0.25">
      <c r="B729" s="214"/>
      <c r="C729" s="215"/>
      <c r="D729" s="6" t="s">
        <v>165</v>
      </c>
      <c r="E729" s="11">
        <v>0</v>
      </c>
      <c r="F729" s="11">
        <v>0</v>
      </c>
      <c r="G729" s="11">
        <v>0</v>
      </c>
      <c r="H729" s="11">
        <v>0</v>
      </c>
      <c r="I729" s="11">
        <v>0</v>
      </c>
      <c r="J729" s="224"/>
    </row>
    <row r="730" spans="2:11" s="272" customFormat="1" ht="17.25" x14ac:dyDescent="0.25">
      <c r="B730" s="267"/>
      <c r="C730" s="268"/>
      <c r="D730" s="269" t="s">
        <v>166</v>
      </c>
      <c r="E730" s="283">
        <v>0</v>
      </c>
      <c r="F730" s="283">
        <v>0</v>
      </c>
      <c r="G730" s="283">
        <v>0</v>
      </c>
      <c r="H730" s="283">
        <v>0</v>
      </c>
      <c r="I730" s="283">
        <v>0</v>
      </c>
      <c r="J730" s="270"/>
      <c r="K730" s="285"/>
    </row>
    <row r="731" spans="2:11" x14ac:dyDescent="0.25">
      <c r="B731" s="214"/>
      <c r="C731" s="215"/>
      <c r="D731" s="6" t="s">
        <v>167</v>
      </c>
      <c r="E731" s="14">
        <v>6</v>
      </c>
      <c r="F731" s="14">
        <v>6</v>
      </c>
      <c r="G731" s="14">
        <v>6</v>
      </c>
      <c r="H731" s="14">
        <v>6</v>
      </c>
      <c r="I731" s="14">
        <v>6</v>
      </c>
      <c r="J731" s="224"/>
    </row>
    <row r="732" spans="2:11" x14ac:dyDescent="0.25">
      <c r="B732" s="219" t="s">
        <v>168</v>
      </c>
      <c r="C732" s="220"/>
      <c r="D732" s="221"/>
      <c r="E732" s="312"/>
      <c r="F732" s="312"/>
      <c r="G732" s="312"/>
      <c r="H732" s="312"/>
      <c r="I732" s="312"/>
      <c r="J732" s="223"/>
    </row>
    <row r="733" spans="2:11" x14ac:dyDescent="0.25">
      <c r="B733" s="214"/>
      <c r="C733" s="215"/>
      <c r="D733" s="6" t="s">
        <v>14</v>
      </c>
      <c r="E733" s="216" t="s">
        <v>15</v>
      </c>
      <c r="F733" s="216" t="s">
        <v>15</v>
      </c>
      <c r="G733" s="216" t="s">
        <v>15</v>
      </c>
      <c r="H733" s="216" t="s">
        <v>15</v>
      </c>
      <c r="I733" s="216" t="s">
        <v>15</v>
      </c>
      <c r="J733" s="218"/>
    </row>
    <row r="734" spans="2:11" x14ac:dyDescent="0.25">
      <c r="B734" s="214"/>
      <c r="C734" s="215"/>
      <c r="D734" s="6" t="s">
        <v>17</v>
      </c>
      <c r="E734" s="14">
        <v>1</v>
      </c>
      <c r="F734" s="14">
        <v>1</v>
      </c>
      <c r="G734" s="14">
        <v>1</v>
      </c>
      <c r="H734" s="14">
        <v>1</v>
      </c>
      <c r="I734" s="14">
        <v>1</v>
      </c>
      <c r="J734" s="218"/>
    </row>
    <row r="735" spans="2:11" ht="17.25" x14ac:dyDescent="0.25">
      <c r="B735" s="214"/>
      <c r="C735" s="215"/>
      <c r="D735" s="6" t="s">
        <v>169</v>
      </c>
      <c r="E735" s="266">
        <v>0</v>
      </c>
      <c r="F735" s="266">
        <v>0</v>
      </c>
      <c r="G735" s="266">
        <v>0</v>
      </c>
      <c r="H735" s="266">
        <v>0</v>
      </c>
      <c r="I735" s="266">
        <v>0</v>
      </c>
      <c r="J735" s="218"/>
    </row>
    <row r="736" spans="2:11" x14ac:dyDescent="0.25">
      <c r="B736" s="219" t="s">
        <v>170</v>
      </c>
      <c r="C736" s="220"/>
      <c r="D736" s="221"/>
      <c r="E736" s="312"/>
      <c r="F736" s="312"/>
      <c r="G736" s="312"/>
      <c r="H736" s="312"/>
      <c r="I736" s="312"/>
      <c r="J736" s="223"/>
    </row>
    <row r="737" spans="2:11" x14ac:dyDescent="0.25">
      <c r="B737" s="214"/>
      <c r="C737" s="215"/>
      <c r="D737" s="6" t="s">
        <v>171</v>
      </c>
      <c r="E737" s="14">
        <v>0</v>
      </c>
      <c r="F737" s="14">
        <v>0</v>
      </c>
      <c r="G737" s="14">
        <v>0</v>
      </c>
      <c r="H737" s="14">
        <v>0</v>
      </c>
      <c r="I737" s="14">
        <v>0</v>
      </c>
      <c r="J737" s="224"/>
      <c r="K737" s="27"/>
    </row>
    <row r="738" spans="2:11" ht="17.25" x14ac:dyDescent="0.25">
      <c r="B738" s="273"/>
      <c r="C738" s="274"/>
      <c r="D738" s="6" t="s">
        <v>172</v>
      </c>
      <c r="E738" s="14">
        <v>0</v>
      </c>
      <c r="F738" s="14">
        <v>0</v>
      </c>
      <c r="G738" s="14">
        <v>0</v>
      </c>
      <c r="H738" s="14">
        <v>0</v>
      </c>
      <c r="I738" s="14">
        <v>0</v>
      </c>
      <c r="J738" s="224"/>
      <c r="K738" s="27"/>
    </row>
    <row r="739" spans="2:11" x14ac:dyDescent="0.25">
      <c r="B739" s="275"/>
      <c r="C739" s="276"/>
      <c r="D739" s="277" t="s">
        <v>173</v>
      </c>
      <c r="E739" s="278">
        <v>0</v>
      </c>
      <c r="F739" s="278">
        <v>0</v>
      </c>
      <c r="G739" s="278">
        <v>0</v>
      </c>
      <c r="H739" s="278">
        <v>0</v>
      </c>
      <c r="I739" s="278">
        <v>0</v>
      </c>
      <c r="J739" s="279"/>
      <c r="K739" s="27"/>
    </row>
    <row r="740" spans="2:11" ht="17.25" x14ac:dyDescent="0.25">
      <c r="B740" s="273"/>
      <c r="C740" s="274"/>
      <c r="D740" s="6" t="s">
        <v>172</v>
      </c>
      <c r="E740" s="14">
        <v>0</v>
      </c>
      <c r="F740" s="14">
        <v>0</v>
      </c>
      <c r="G740" s="14">
        <v>0</v>
      </c>
      <c r="H740" s="14">
        <v>0</v>
      </c>
      <c r="I740" s="14">
        <v>0</v>
      </c>
      <c r="J740" s="224"/>
      <c r="K740" s="27"/>
    </row>
    <row r="741" spans="2:11" x14ac:dyDescent="0.25">
      <c r="B741" s="275"/>
      <c r="C741" s="276"/>
      <c r="D741" s="277" t="s">
        <v>174</v>
      </c>
      <c r="E741" s="278">
        <v>0</v>
      </c>
      <c r="F741" s="278">
        <v>0</v>
      </c>
      <c r="G741" s="278">
        <v>0</v>
      </c>
      <c r="H741" s="278">
        <v>0</v>
      </c>
      <c r="I741" s="278">
        <v>0</v>
      </c>
      <c r="J741" s="279"/>
      <c r="K741" s="27"/>
    </row>
    <row r="742" spans="2:11" ht="17.25" x14ac:dyDescent="0.25">
      <c r="B742" s="273"/>
      <c r="C742" s="274"/>
      <c r="D742" s="6" t="s">
        <v>172</v>
      </c>
      <c r="E742" s="14">
        <v>0</v>
      </c>
      <c r="F742" s="14">
        <v>0</v>
      </c>
      <c r="G742" s="14">
        <v>0</v>
      </c>
      <c r="H742" s="14">
        <v>0</v>
      </c>
      <c r="I742" s="14">
        <v>0</v>
      </c>
      <c r="J742" s="224"/>
      <c r="K742" s="27"/>
    </row>
    <row r="743" spans="2:11" x14ac:dyDescent="0.25">
      <c r="B743" s="275"/>
      <c r="C743" s="276"/>
      <c r="D743" s="277" t="s">
        <v>175</v>
      </c>
      <c r="E743" s="278">
        <v>0</v>
      </c>
      <c r="F743" s="278">
        <v>0</v>
      </c>
      <c r="G743" s="278">
        <v>0</v>
      </c>
      <c r="H743" s="278">
        <v>0</v>
      </c>
      <c r="I743" s="278">
        <v>0</v>
      </c>
      <c r="J743" s="279"/>
      <c r="K743" s="27"/>
    </row>
    <row r="744" spans="2:11" ht="17.25" x14ac:dyDescent="0.25">
      <c r="B744" s="273"/>
      <c r="C744" s="274"/>
      <c r="D744" s="6" t="s">
        <v>172</v>
      </c>
      <c r="E744" s="14">
        <v>0</v>
      </c>
      <c r="F744" s="14">
        <v>0</v>
      </c>
      <c r="G744" s="14">
        <v>0</v>
      </c>
      <c r="H744" s="14">
        <v>0</v>
      </c>
      <c r="I744" s="14">
        <v>0</v>
      </c>
      <c r="J744" s="224"/>
      <c r="K744" s="27"/>
    </row>
    <row r="745" spans="2:11" x14ac:dyDescent="0.25">
      <c r="B745" s="275"/>
      <c r="C745" s="276"/>
      <c r="D745" s="277" t="s">
        <v>176</v>
      </c>
      <c r="E745" s="278">
        <v>0</v>
      </c>
      <c r="F745" s="278">
        <v>0</v>
      </c>
      <c r="G745" s="278">
        <v>0</v>
      </c>
      <c r="H745" s="278">
        <v>0</v>
      </c>
      <c r="I745" s="278">
        <v>0</v>
      </c>
      <c r="J745" s="279"/>
      <c r="K745" s="27"/>
    </row>
    <row r="746" spans="2:11" ht="18" thickBot="1" x14ac:dyDescent="0.3">
      <c r="B746" s="280"/>
      <c r="C746" s="281"/>
      <c r="D746" s="25" t="s">
        <v>172</v>
      </c>
      <c r="E746" s="17">
        <v>0</v>
      </c>
      <c r="F746" s="17">
        <v>0</v>
      </c>
      <c r="G746" s="17">
        <v>0</v>
      </c>
      <c r="H746" s="17">
        <v>0</v>
      </c>
      <c r="I746" s="17">
        <v>0</v>
      </c>
      <c r="J746" s="282"/>
      <c r="K746" s="27"/>
    </row>
    <row r="747" spans="2:11" x14ac:dyDescent="0.25">
      <c r="B747" s="261" t="s">
        <v>156</v>
      </c>
      <c r="C747" s="230">
        <f>C721+1</f>
        <v>29</v>
      </c>
      <c r="D747" s="231"/>
      <c r="E747" s="308"/>
      <c r="F747" s="308"/>
      <c r="G747" s="308"/>
      <c r="H747" s="308"/>
      <c r="I747" s="308"/>
      <c r="J747" s="233"/>
    </row>
    <row r="748" spans="2:11" x14ac:dyDescent="0.25">
      <c r="B748" s="219" t="s">
        <v>157</v>
      </c>
      <c r="C748" s="220"/>
      <c r="D748" s="221"/>
      <c r="E748" s="309"/>
      <c r="F748" s="309"/>
      <c r="G748" s="309"/>
      <c r="H748" s="309"/>
      <c r="I748" s="309"/>
      <c r="J748" s="223"/>
    </row>
    <row r="749" spans="2:11" x14ac:dyDescent="0.25">
      <c r="B749" s="214"/>
      <c r="C749" s="215"/>
      <c r="D749" s="6" t="s">
        <v>158</v>
      </c>
      <c r="E749" s="23" t="e">
        <v>#N/A</v>
      </c>
      <c r="F749" s="23" t="e">
        <v>#N/A</v>
      </c>
      <c r="G749" s="23" t="e">
        <v>#N/A</v>
      </c>
      <c r="H749" s="23" t="e">
        <v>#N/A</v>
      </c>
      <c r="I749" s="23" t="e">
        <v>#N/A</v>
      </c>
      <c r="J749" s="24"/>
    </row>
    <row r="750" spans="2:11" x14ac:dyDescent="0.25">
      <c r="B750" s="214"/>
      <c r="C750" s="215"/>
      <c r="D750" s="6" t="s">
        <v>159</v>
      </c>
      <c r="E750" s="23" t="e">
        <v>#N/A</v>
      </c>
      <c r="F750" s="23" t="e">
        <v>#N/A</v>
      </c>
      <c r="G750" s="23" t="e">
        <v>#N/A</v>
      </c>
      <c r="H750" s="23" t="e">
        <v>#N/A</v>
      </c>
      <c r="I750" s="23" t="e">
        <v>#N/A</v>
      </c>
      <c r="J750" s="24"/>
    </row>
    <row r="751" spans="2:11" x14ac:dyDescent="0.25">
      <c r="B751" s="214"/>
      <c r="C751" s="215"/>
      <c r="D751" s="6" t="s">
        <v>160</v>
      </c>
      <c r="E751" s="23" t="e">
        <v>#N/A</v>
      </c>
      <c r="F751" s="23" t="e">
        <v>#N/A</v>
      </c>
      <c r="G751" s="23" t="e">
        <v>#N/A</v>
      </c>
      <c r="H751" s="23" t="e">
        <v>#N/A</v>
      </c>
      <c r="I751" s="23" t="e">
        <v>#N/A</v>
      </c>
      <c r="J751" s="24"/>
    </row>
    <row r="752" spans="2:11" x14ac:dyDescent="0.25">
      <c r="B752" s="214"/>
      <c r="C752" s="215"/>
      <c r="D752" s="6" t="str">
        <f>IF($H$8=TRUE,"Yield t /ha","")</f>
        <v/>
      </c>
      <c r="E752" s="23"/>
      <c r="F752" s="23"/>
      <c r="G752" s="23"/>
      <c r="H752" s="23"/>
      <c r="I752" s="23"/>
      <c r="J752" s="224"/>
    </row>
    <row r="753" spans="2:11" x14ac:dyDescent="0.25">
      <c r="B753" s="219" t="s">
        <v>162</v>
      </c>
      <c r="C753" s="220"/>
      <c r="D753" s="221"/>
      <c r="E753" s="312"/>
      <c r="F753" s="312"/>
      <c r="G753" s="312"/>
      <c r="H753" s="312"/>
      <c r="I753" s="312"/>
      <c r="J753" s="223"/>
    </row>
    <row r="754" spans="2:11" x14ac:dyDescent="0.25">
      <c r="B754" s="214"/>
      <c r="C754" s="215"/>
      <c r="D754" s="6" t="s">
        <v>163</v>
      </c>
      <c r="E754" s="11" t="s">
        <v>164</v>
      </c>
      <c r="F754" s="11" t="s">
        <v>164</v>
      </c>
      <c r="G754" s="11" t="s">
        <v>164</v>
      </c>
      <c r="H754" s="11" t="s">
        <v>164</v>
      </c>
      <c r="I754" s="11" t="s">
        <v>164</v>
      </c>
      <c r="J754" s="224"/>
      <c r="K754" s="27"/>
    </row>
    <row r="755" spans="2:11" ht="17.25" x14ac:dyDescent="0.25">
      <c r="B755" s="214"/>
      <c r="C755" s="215"/>
      <c r="D755" s="6" t="s">
        <v>165</v>
      </c>
      <c r="E755" s="11">
        <v>0</v>
      </c>
      <c r="F755" s="11">
        <v>0</v>
      </c>
      <c r="G755" s="11">
        <v>0</v>
      </c>
      <c r="H755" s="11">
        <v>0</v>
      </c>
      <c r="I755" s="11">
        <v>0</v>
      </c>
      <c r="J755" s="224"/>
    </row>
    <row r="756" spans="2:11" s="272" customFormat="1" ht="17.25" x14ac:dyDescent="0.25">
      <c r="B756" s="267"/>
      <c r="C756" s="268"/>
      <c r="D756" s="269" t="s">
        <v>166</v>
      </c>
      <c r="E756" s="283">
        <v>0</v>
      </c>
      <c r="F756" s="283">
        <v>0</v>
      </c>
      <c r="G756" s="283">
        <v>0</v>
      </c>
      <c r="H756" s="283">
        <v>0</v>
      </c>
      <c r="I756" s="283">
        <v>0</v>
      </c>
      <c r="J756" s="270"/>
      <c r="K756" s="285"/>
    </row>
    <row r="757" spans="2:11" x14ac:dyDescent="0.25">
      <c r="B757" s="214"/>
      <c r="C757" s="215"/>
      <c r="D757" s="6" t="s">
        <v>167</v>
      </c>
      <c r="E757" s="14">
        <v>6</v>
      </c>
      <c r="F757" s="14">
        <v>6</v>
      </c>
      <c r="G757" s="14">
        <v>6</v>
      </c>
      <c r="H757" s="14">
        <v>6</v>
      </c>
      <c r="I757" s="14">
        <v>6</v>
      </c>
      <c r="J757" s="224"/>
    </row>
    <row r="758" spans="2:11" x14ac:dyDescent="0.25">
      <c r="B758" s="219" t="s">
        <v>168</v>
      </c>
      <c r="C758" s="220"/>
      <c r="D758" s="221"/>
      <c r="E758" s="312"/>
      <c r="F758" s="312"/>
      <c r="G758" s="312"/>
      <c r="H758" s="312"/>
      <c r="I758" s="312"/>
      <c r="J758" s="223"/>
    </row>
    <row r="759" spans="2:11" x14ac:dyDescent="0.25">
      <c r="B759" s="214"/>
      <c r="C759" s="215"/>
      <c r="D759" s="6" t="s">
        <v>14</v>
      </c>
      <c r="E759" s="216" t="s">
        <v>15</v>
      </c>
      <c r="F759" s="216" t="s">
        <v>15</v>
      </c>
      <c r="G759" s="216" t="s">
        <v>15</v>
      </c>
      <c r="H759" s="216" t="s">
        <v>15</v>
      </c>
      <c r="I759" s="216" t="s">
        <v>15</v>
      </c>
      <c r="J759" s="218"/>
    </row>
    <row r="760" spans="2:11" x14ac:dyDescent="0.25">
      <c r="B760" s="214"/>
      <c r="C760" s="215"/>
      <c r="D760" s="6" t="s">
        <v>17</v>
      </c>
      <c r="E760" s="14">
        <v>1</v>
      </c>
      <c r="F760" s="14">
        <v>1</v>
      </c>
      <c r="G760" s="14">
        <v>1</v>
      </c>
      <c r="H760" s="14">
        <v>1</v>
      </c>
      <c r="I760" s="14">
        <v>1</v>
      </c>
      <c r="J760" s="218"/>
    </row>
    <row r="761" spans="2:11" ht="17.25" x14ac:dyDescent="0.25">
      <c r="B761" s="214"/>
      <c r="C761" s="215"/>
      <c r="D761" s="6" t="s">
        <v>169</v>
      </c>
      <c r="E761" s="266">
        <v>0</v>
      </c>
      <c r="F761" s="266">
        <v>0</v>
      </c>
      <c r="G761" s="266">
        <v>0</v>
      </c>
      <c r="H761" s="266">
        <v>0</v>
      </c>
      <c r="I761" s="266">
        <v>0</v>
      </c>
      <c r="J761" s="218"/>
    </row>
    <row r="762" spans="2:11" x14ac:dyDescent="0.25">
      <c r="B762" s="219" t="s">
        <v>170</v>
      </c>
      <c r="C762" s="220"/>
      <c r="D762" s="221"/>
      <c r="E762" s="312"/>
      <c r="F762" s="312"/>
      <c r="G762" s="312"/>
      <c r="H762" s="312"/>
      <c r="I762" s="312"/>
      <c r="J762" s="223"/>
    </row>
    <row r="763" spans="2:11" x14ac:dyDescent="0.25">
      <c r="B763" s="214"/>
      <c r="C763" s="215"/>
      <c r="D763" s="6" t="s">
        <v>171</v>
      </c>
      <c r="E763" s="14">
        <v>0</v>
      </c>
      <c r="F763" s="14">
        <v>0</v>
      </c>
      <c r="G763" s="14">
        <v>0</v>
      </c>
      <c r="H763" s="14">
        <v>0</v>
      </c>
      <c r="I763" s="14">
        <v>0</v>
      </c>
      <c r="J763" s="224"/>
      <c r="K763" s="27"/>
    </row>
    <row r="764" spans="2:11" ht="17.25" x14ac:dyDescent="0.25">
      <c r="B764" s="273"/>
      <c r="C764" s="274"/>
      <c r="D764" s="6" t="s">
        <v>172</v>
      </c>
      <c r="E764" s="14">
        <v>0</v>
      </c>
      <c r="F764" s="14">
        <v>0</v>
      </c>
      <c r="G764" s="14">
        <v>0</v>
      </c>
      <c r="H764" s="14">
        <v>0</v>
      </c>
      <c r="I764" s="14">
        <v>0</v>
      </c>
      <c r="J764" s="224"/>
      <c r="K764" s="27"/>
    </row>
    <row r="765" spans="2:11" x14ac:dyDescent="0.25">
      <c r="B765" s="275"/>
      <c r="C765" s="276"/>
      <c r="D765" s="277" t="s">
        <v>173</v>
      </c>
      <c r="E765" s="278">
        <v>0</v>
      </c>
      <c r="F765" s="278">
        <v>0</v>
      </c>
      <c r="G765" s="278">
        <v>0</v>
      </c>
      <c r="H765" s="278">
        <v>0</v>
      </c>
      <c r="I765" s="278">
        <v>0</v>
      </c>
      <c r="J765" s="279"/>
      <c r="K765" s="27"/>
    </row>
    <row r="766" spans="2:11" ht="17.25" x14ac:dyDescent="0.25">
      <c r="B766" s="273"/>
      <c r="C766" s="274"/>
      <c r="D766" s="6" t="s">
        <v>172</v>
      </c>
      <c r="E766" s="14">
        <v>0</v>
      </c>
      <c r="F766" s="14">
        <v>0</v>
      </c>
      <c r="G766" s="14">
        <v>0</v>
      </c>
      <c r="H766" s="14">
        <v>0</v>
      </c>
      <c r="I766" s="14">
        <v>0</v>
      </c>
      <c r="J766" s="224"/>
      <c r="K766" s="27"/>
    </row>
    <row r="767" spans="2:11" x14ac:dyDescent="0.25">
      <c r="B767" s="275"/>
      <c r="C767" s="276"/>
      <c r="D767" s="277" t="s">
        <v>174</v>
      </c>
      <c r="E767" s="278">
        <v>0</v>
      </c>
      <c r="F767" s="278">
        <v>0</v>
      </c>
      <c r="G767" s="278">
        <v>0</v>
      </c>
      <c r="H767" s="278">
        <v>0</v>
      </c>
      <c r="I767" s="278">
        <v>0</v>
      </c>
      <c r="J767" s="279"/>
      <c r="K767" s="27"/>
    </row>
    <row r="768" spans="2:11" ht="17.25" x14ac:dyDescent="0.25">
      <c r="B768" s="273"/>
      <c r="C768" s="274"/>
      <c r="D768" s="6" t="s">
        <v>172</v>
      </c>
      <c r="E768" s="14">
        <v>0</v>
      </c>
      <c r="F768" s="14">
        <v>0</v>
      </c>
      <c r="G768" s="14">
        <v>0</v>
      </c>
      <c r="H768" s="14">
        <v>0</v>
      </c>
      <c r="I768" s="14">
        <v>0</v>
      </c>
      <c r="J768" s="224"/>
      <c r="K768" s="27"/>
    </row>
    <row r="769" spans="2:11" x14ac:dyDescent="0.25">
      <c r="B769" s="275"/>
      <c r="C769" s="276"/>
      <c r="D769" s="277" t="s">
        <v>175</v>
      </c>
      <c r="E769" s="278">
        <v>0</v>
      </c>
      <c r="F769" s="278">
        <v>0</v>
      </c>
      <c r="G769" s="278">
        <v>0</v>
      </c>
      <c r="H769" s="278">
        <v>0</v>
      </c>
      <c r="I769" s="278">
        <v>0</v>
      </c>
      <c r="J769" s="279"/>
      <c r="K769" s="27"/>
    </row>
    <row r="770" spans="2:11" ht="17.25" x14ac:dyDescent="0.25">
      <c r="B770" s="273"/>
      <c r="C770" s="274"/>
      <c r="D770" s="6" t="s">
        <v>172</v>
      </c>
      <c r="E770" s="14">
        <v>0</v>
      </c>
      <c r="F770" s="14">
        <v>0</v>
      </c>
      <c r="G770" s="14">
        <v>0</v>
      </c>
      <c r="H770" s="14">
        <v>0</v>
      </c>
      <c r="I770" s="14">
        <v>0</v>
      </c>
      <c r="J770" s="224"/>
      <c r="K770" s="27"/>
    </row>
    <row r="771" spans="2:11" x14ac:dyDescent="0.25">
      <c r="B771" s="275"/>
      <c r="C771" s="276"/>
      <c r="D771" s="277" t="s">
        <v>176</v>
      </c>
      <c r="E771" s="278">
        <v>0</v>
      </c>
      <c r="F771" s="278">
        <v>0</v>
      </c>
      <c r="G771" s="278">
        <v>0</v>
      </c>
      <c r="H771" s="278">
        <v>0</v>
      </c>
      <c r="I771" s="278">
        <v>0</v>
      </c>
      <c r="J771" s="279"/>
      <c r="K771" s="27"/>
    </row>
    <row r="772" spans="2:11" ht="18" thickBot="1" x14ac:dyDescent="0.3">
      <c r="B772" s="280"/>
      <c r="C772" s="281"/>
      <c r="D772" s="25" t="s">
        <v>172</v>
      </c>
      <c r="E772" s="17">
        <v>0</v>
      </c>
      <c r="F772" s="17">
        <v>0</v>
      </c>
      <c r="G772" s="17">
        <v>0</v>
      </c>
      <c r="H772" s="17">
        <v>0</v>
      </c>
      <c r="I772" s="17">
        <v>0</v>
      </c>
      <c r="J772" s="282"/>
      <c r="K772" s="27"/>
    </row>
    <row r="773" spans="2:11" x14ac:dyDescent="0.25">
      <c r="B773" s="261" t="s">
        <v>156</v>
      </c>
      <c r="C773" s="230">
        <f>C747+1</f>
        <v>30</v>
      </c>
      <c r="D773" s="231"/>
      <c r="E773" s="308"/>
      <c r="F773" s="308"/>
      <c r="G773" s="308"/>
      <c r="H773" s="308"/>
      <c r="I773" s="308"/>
      <c r="J773" s="233"/>
    </row>
    <row r="774" spans="2:11" x14ac:dyDescent="0.25">
      <c r="B774" s="219" t="s">
        <v>157</v>
      </c>
      <c r="C774" s="220"/>
      <c r="D774" s="221"/>
      <c r="E774" s="309"/>
      <c r="F774" s="309"/>
      <c r="G774" s="309"/>
      <c r="H774" s="309"/>
      <c r="I774" s="309"/>
      <c r="J774" s="223"/>
    </row>
    <row r="775" spans="2:11" x14ac:dyDescent="0.25">
      <c r="B775" s="214"/>
      <c r="C775" s="215"/>
      <c r="D775" s="6" t="s">
        <v>158</v>
      </c>
      <c r="E775" s="23" t="e">
        <v>#N/A</v>
      </c>
      <c r="F775" s="23" t="e">
        <v>#N/A</v>
      </c>
      <c r="G775" s="23" t="e">
        <v>#N/A</v>
      </c>
      <c r="H775" s="23" t="e">
        <v>#N/A</v>
      </c>
      <c r="I775" s="23" t="e">
        <v>#N/A</v>
      </c>
      <c r="J775" s="24"/>
    </row>
    <row r="776" spans="2:11" x14ac:dyDescent="0.25">
      <c r="B776" s="214"/>
      <c r="C776" s="215"/>
      <c r="D776" s="6" t="s">
        <v>159</v>
      </c>
      <c r="E776" s="23" t="e">
        <v>#N/A</v>
      </c>
      <c r="F776" s="23" t="e">
        <v>#N/A</v>
      </c>
      <c r="G776" s="23" t="e">
        <v>#N/A</v>
      </c>
      <c r="H776" s="23" t="e">
        <v>#N/A</v>
      </c>
      <c r="I776" s="23" t="e">
        <v>#N/A</v>
      </c>
      <c r="J776" s="24"/>
    </row>
    <row r="777" spans="2:11" x14ac:dyDescent="0.25">
      <c r="B777" s="214"/>
      <c r="C777" s="215"/>
      <c r="D777" s="6" t="s">
        <v>160</v>
      </c>
      <c r="E777" s="23" t="e">
        <v>#N/A</v>
      </c>
      <c r="F777" s="23" t="e">
        <v>#N/A</v>
      </c>
      <c r="G777" s="23" t="e">
        <v>#N/A</v>
      </c>
      <c r="H777" s="23" t="e">
        <v>#N/A</v>
      </c>
      <c r="I777" s="23" t="e">
        <v>#N/A</v>
      </c>
      <c r="J777" s="24"/>
    </row>
    <row r="778" spans="2:11" x14ac:dyDescent="0.25">
      <c r="B778" s="214"/>
      <c r="C778" s="215"/>
      <c r="D778" s="6" t="str">
        <f>IF($H$8=TRUE,"Yield t /ha","")</f>
        <v/>
      </c>
      <c r="E778" s="23"/>
      <c r="F778" s="23"/>
      <c r="G778" s="23"/>
      <c r="H778" s="23"/>
      <c r="I778" s="23"/>
      <c r="J778" s="224"/>
    </row>
    <row r="779" spans="2:11" x14ac:dyDescent="0.25">
      <c r="B779" s="219" t="s">
        <v>162</v>
      </c>
      <c r="C779" s="220"/>
      <c r="D779" s="221"/>
      <c r="E779" s="312"/>
      <c r="F779" s="312"/>
      <c r="G779" s="312"/>
      <c r="H779" s="312"/>
      <c r="I779" s="312"/>
      <c r="J779" s="223"/>
    </row>
    <row r="780" spans="2:11" x14ac:dyDescent="0.25">
      <c r="B780" s="214"/>
      <c r="C780" s="215"/>
      <c r="D780" s="6" t="s">
        <v>163</v>
      </c>
      <c r="E780" s="11" t="s">
        <v>164</v>
      </c>
      <c r="F780" s="11" t="s">
        <v>164</v>
      </c>
      <c r="G780" s="11" t="s">
        <v>164</v>
      </c>
      <c r="H780" s="11" t="s">
        <v>164</v>
      </c>
      <c r="I780" s="11" t="s">
        <v>164</v>
      </c>
      <c r="J780" s="224"/>
      <c r="K780" s="27"/>
    </row>
    <row r="781" spans="2:11" ht="17.25" x14ac:dyDescent="0.25">
      <c r="B781" s="214"/>
      <c r="C781" s="215"/>
      <c r="D781" s="6" t="s">
        <v>165</v>
      </c>
      <c r="E781" s="11">
        <v>0</v>
      </c>
      <c r="F781" s="11">
        <v>0</v>
      </c>
      <c r="G781" s="11">
        <v>0</v>
      </c>
      <c r="H781" s="11">
        <v>0</v>
      </c>
      <c r="I781" s="11">
        <v>0</v>
      </c>
      <c r="J781" s="224"/>
    </row>
    <row r="782" spans="2:11" s="272" customFormat="1" ht="17.25" x14ac:dyDescent="0.25">
      <c r="B782" s="267"/>
      <c r="C782" s="268"/>
      <c r="D782" s="269" t="s">
        <v>166</v>
      </c>
      <c r="E782" s="283">
        <v>0</v>
      </c>
      <c r="F782" s="283">
        <v>0</v>
      </c>
      <c r="G782" s="283">
        <v>0</v>
      </c>
      <c r="H782" s="283">
        <v>0</v>
      </c>
      <c r="I782" s="283">
        <v>0</v>
      </c>
      <c r="J782" s="270"/>
      <c r="K782" s="285"/>
    </row>
    <row r="783" spans="2:11" x14ac:dyDescent="0.25">
      <c r="B783" s="214"/>
      <c r="C783" s="215"/>
      <c r="D783" s="6" t="s">
        <v>167</v>
      </c>
      <c r="E783" s="14">
        <v>6</v>
      </c>
      <c r="F783" s="14">
        <v>6</v>
      </c>
      <c r="G783" s="14">
        <v>6</v>
      </c>
      <c r="H783" s="14">
        <v>6</v>
      </c>
      <c r="I783" s="14">
        <v>6</v>
      </c>
      <c r="J783" s="224"/>
    </row>
    <row r="784" spans="2:11" x14ac:dyDescent="0.25">
      <c r="B784" s="219" t="s">
        <v>168</v>
      </c>
      <c r="C784" s="220"/>
      <c r="D784" s="221"/>
      <c r="E784" s="312"/>
      <c r="F784" s="312"/>
      <c r="G784" s="312"/>
      <c r="H784" s="312"/>
      <c r="I784" s="312"/>
      <c r="J784" s="223"/>
    </row>
    <row r="785" spans="2:11" x14ac:dyDescent="0.25">
      <c r="B785" s="214"/>
      <c r="C785" s="215"/>
      <c r="D785" s="6" t="s">
        <v>14</v>
      </c>
      <c r="E785" s="216" t="s">
        <v>15</v>
      </c>
      <c r="F785" s="216" t="s">
        <v>15</v>
      </c>
      <c r="G785" s="216" t="s">
        <v>15</v>
      </c>
      <c r="H785" s="216" t="s">
        <v>15</v>
      </c>
      <c r="I785" s="216" t="s">
        <v>15</v>
      </c>
      <c r="J785" s="218"/>
    </row>
    <row r="786" spans="2:11" x14ac:dyDescent="0.25">
      <c r="B786" s="214"/>
      <c r="C786" s="215"/>
      <c r="D786" s="6" t="s">
        <v>17</v>
      </c>
      <c r="E786" s="14">
        <v>1</v>
      </c>
      <c r="F786" s="14">
        <v>1</v>
      </c>
      <c r="G786" s="14">
        <v>1</v>
      </c>
      <c r="H786" s="14">
        <v>1</v>
      </c>
      <c r="I786" s="14">
        <v>1</v>
      </c>
      <c r="J786" s="218"/>
    </row>
    <row r="787" spans="2:11" ht="17.25" x14ac:dyDescent="0.25">
      <c r="B787" s="214"/>
      <c r="C787" s="215"/>
      <c r="D787" s="6" t="s">
        <v>169</v>
      </c>
      <c r="E787" s="266">
        <v>0</v>
      </c>
      <c r="F787" s="266">
        <v>0</v>
      </c>
      <c r="G787" s="266">
        <v>0</v>
      </c>
      <c r="H787" s="266">
        <v>0</v>
      </c>
      <c r="I787" s="266">
        <v>0</v>
      </c>
      <c r="J787" s="218"/>
    </row>
    <row r="788" spans="2:11" x14ac:dyDescent="0.25">
      <c r="B788" s="219" t="s">
        <v>170</v>
      </c>
      <c r="C788" s="220"/>
      <c r="D788" s="221"/>
      <c r="E788" s="312"/>
      <c r="F788" s="312"/>
      <c r="G788" s="312"/>
      <c r="H788" s="312"/>
      <c r="I788" s="312"/>
      <c r="J788" s="223"/>
    </row>
    <row r="789" spans="2:11" x14ac:dyDescent="0.25">
      <c r="B789" s="214"/>
      <c r="C789" s="215"/>
      <c r="D789" s="6" t="s">
        <v>171</v>
      </c>
      <c r="E789" s="14">
        <v>0</v>
      </c>
      <c r="F789" s="14">
        <v>0</v>
      </c>
      <c r="G789" s="14">
        <v>0</v>
      </c>
      <c r="H789" s="14">
        <v>0</v>
      </c>
      <c r="I789" s="14">
        <v>0</v>
      </c>
      <c r="J789" s="224"/>
      <c r="K789" s="27"/>
    </row>
    <row r="790" spans="2:11" ht="17.25" x14ac:dyDescent="0.25">
      <c r="B790" s="273"/>
      <c r="C790" s="274"/>
      <c r="D790" s="6" t="s">
        <v>172</v>
      </c>
      <c r="E790" s="14">
        <v>0</v>
      </c>
      <c r="F790" s="14">
        <v>0</v>
      </c>
      <c r="G790" s="14">
        <v>0</v>
      </c>
      <c r="H790" s="14">
        <v>0</v>
      </c>
      <c r="I790" s="14">
        <v>0</v>
      </c>
      <c r="J790" s="224"/>
      <c r="K790" s="27"/>
    </row>
    <row r="791" spans="2:11" x14ac:dyDescent="0.25">
      <c r="B791" s="275"/>
      <c r="C791" s="276"/>
      <c r="D791" s="277" t="s">
        <v>173</v>
      </c>
      <c r="E791" s="278">
        <v>0</v>
      </c>
      <c r="F791" s="278">
        <v>0</v>
      </c>
      <c r="G791" s="278">
        <v>0</v>
      </c>
      <c r="H791" s="278">
        <v>0</v>
      </c>
      <c r="I791" s="278">
        <v>0</v>
      </c>
      <c r="J791" s="279"/>
      <c r="K791" s="27"/>
    </row>
    <row r="792" spans="2:11" ht="17.25" x14ac:dyDescent="0.25">
      <c r="B792" s="273"/>
      <c r="C792" s="274"/>
      <c r="D792" s="6" t="s">
        <v>172</v>
      </c>
      <c r="E792" s="14">
        <v>0</v>
      </c>
      <c r="F792" s="14">
        <v>0</v>
      </c>
      <c r="G792" s="14">
        <v>0</v>
      </c>
      <c r="H792" s="14">
        <v>0</v>
      </c>
      <c r="I792" s="14">
        <v>0</v>
      </c>
      <c r="J792" s="224"/>
      <c r="K792" s="27"/>
    </row>
    <row r="793" spans="2:11" x14ac:dyDescent="0.25">
      <c r="B793" s="275"/>
      <c r="C793" s="276"/>
      <c r="D793" s="277" t="s">
        <v>174</v>
      </c>
      <c r="E793" s="278">
        <v>0</v>
      </c>
      <c r="F793" s="278">
        <v>0</v>
      </c>
      <c r="G793" s="278">
        <v>0</v>
      </c>
      <c r="H793" s="278">
        <v>0</v>
      </c>
      <c r="I793" s="278">
        <v>0</v>
      </c>
      <c r="J793" s="279"/>
      <c r="K793" s="27"/>
    </row>
    <row r="794" spans="2:11" ht="17.25" x14ac:dyDescent="0.25">
      <c r="B794" s="273"/>
      <c r="C794" s="274"/>
      <c r="D794" s="6" t="s">
        <v>172</v>
      </c>
      <c r="E794" s="14">
        <v>0</v>
      </c>
      <c r="F794" s="14">
        <v>0</v>
      </c>
      <c r="G794" s="14">
        <v>0</v>
      </c>
      <c r="H794" s="14">
        <v>0</v>
      </c>
      <c r="I794" s="14">
        <v>0</v>
      </c>
      <c r="J794" s="224"/>
      <c r="K794" s="27"/>
    </row>
    <row r="795" spans="2:11" x14ac:dyDescent="0.25">
      <c r="B795" s="275"/>
      <c r="C795" s="276"/>
      <c r="D795" s="277" t="s">
        <v>175</v>
      </c>
      <c r="E795" s="278">
        <v>0</v>
      </c>
      <c r="F795" s="278">
        <v>0</v>
      </c>
      <c r="G795" s="278">
        <v>0</v>
      </c>
      <c r="H795" s="278">
        <v>0</v>
      </c>
      <c r="I795" s="278">
        <v>0</v>
      </c>
      <c r="J795" s="279"/>
      <c r="K795" s="27"/>
    </row>
    <row r="796" spans="2:11" ht="17.25" x14ac:dyDescent="0.25">
      <c r="B796" s="273"/>
      <c r="C796" s="274"/>
      <c r="D796" s="6" t="s">
        <v>172</v>
      </c>
      <c r="E796" s="14">
        <v>0</v>
      </c>
      <c r="F796" s="14">
        <v>0</v>
      </c>
      <c r="G796" s="14">
        <v>0</v>
      </c>
      <c r="H796" s="14">
        <v>0</v>
      </c>
      <c r="I796" s="14">
        <v>0</v>
      </c>
      <c r="J796" s="224"/>
      <c r="K796" s="27"/>
    </row>
    <row r="797" spans="2:11" x14ac:dyDescent="0.25">
      <c r="B797" s="275"/>
      <c r="C797" s="276"/>
      <c r="D797" s="277" t="s">
        <v>176</v>
      </c>
      <c r="E797" s="278">
        <v>0</v>
      </c>
      <c r="F797" s="278">
        <v>0</v>
      </c>
      <c r="G797" s="278">
        <v>0</v>
      </c>
      <c r="H797" s="278">
        <v>0</v>
      </c>
      <c r="I797" s="278">
        <v>0</v>
      </c>
      <c r="J797" s="279"/>
      <c r="K797" s="27"/>
    </row>
    <row r="798" spans="2:11" ht="18" thickBot="1" x14ac:dyDescent="0.3">
      <c r="B798" s="280"/>
      <c r="C798" s="281"/>
      <c r="D798" s="25" t="s">
        <v>172</v>
      </c>
      <c r="E798" s="17">
        <v>0</v>
      </c>
      <c r="F798" s="17">
        <v>0</v>
      </c>
      <c r="G798" s="17">
        <v>0</v>
      </c>
      <c r="H798" s="17">
        <v>0</v>
      </c>
      <c r="I798" s="17">
        <v>0</v>
      </c>
      <c r="J798" s="282"/>
      <c r="K798" s="27"/>
    </row>
  </sheetData>
  <mergeCells count="1">
    <mergeCell ref="H10:I10"/>
  </mergeCells>
  <conditionalFormatting sqref="E18:I18">
    <cfRule type="cellIs" dxfId="4" priority="1" stopIfTrue="1" operator="equal">
      <formula>"None"</formula>
    </cfRule>
  </conditionalFormatting>
  <conditionalFormatting sqref="E18:I18">
    <cfRule type="expression" dxfId="3" priority="2" stopIfTrue="1">
      <formula>E18=#REF!</formula>
    </cfRule>
  </conditionalFormatting>
  <conditionalFormatting sqref="E18:I18">
    <cfRule type="expression" dxfId="2" priority="3">
      <formula>"not($E$27=$E$28)"</formula>
    </cfRule>
  </conditionalFormatting>
  <conditionalFormatting sqref="E544:I544 E570:I570 E596:I596 E622:I622 E648:I648 E674:I674 E700:I700 E726:I726 E752:I752 E778:I778 E76:I76 E102:I102 E128:I128 E154:I154 E180:I180 E206:I206 E232:I232 E258:I258 E284:I284 E310:I310 E336:I336 E362:I362 E388:I388 E414:I414 E440:I440 E466:I466 E492:I492 E518:I518">
    <cfRule type="expression" dxfId="1" priority="7">
      <formula>$H$8=FALSE</formula>
    </cfRule>
    <cfRule type="expression" dxfId="0" priority="8">
      <formula>$H$8=TRUE</formula>
    </cfRule>
  </conditionalFormatting>
  <dataValidations count="3">
    <dataValidation type="list" allowBlank="1" showInputMessage="1" showErrorMessage="1" sqref="E31:I31 E57:I57" xr:uid="{EA02C606-2B8A-4260-8762-0168F46DD7E4}">
      <formula1>A1C_ORGANICWASTES</formula1>
    </dataValidation>
    <dataValidation type="list" allowBlank="1" showInputMessage="1" showErrorMessage="1" sqref="E780:I780 E754:I754 E728:I728 E702:I702 E676:I676 E650:I650 E624:I624 E598:I598 E572:I572 E546:I546 E520:I520 E494:I494 E468:I468 E442:I442 E416:I416 E390:I390 E364:I364 E338:I338 E312:I312 E286:I286 E260:I260 E234:I234 E208:I208 E182:I182 E156:I156 E130:I130 E104:I104 E78:I78 E26:I26 E52:I52" xr:uid="{0983949C-280B-4794-8AC1-56A1F3AA9716}">
      <formula1>A1C_FERTTYPES</formula1>
    </dataValidation>
    <dataValidation type="list" allowBlank="1" showInputMessage="1" showErrorMessage="1" sqref="E551:I551 E525:I525 E499:I499 E473:I473 E447:I447 E421:I421 E395:I395" xr:uid="{2DF2987D-6846-4403-AADB-2DD95F7D9EBE}">
      <formula1>$C$39:$K$39</formula1>
    </dataValidation>
  </dataValidation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8AA2624E-1CB5-4293-BA51-992511523E4D}">
          <x14:formula1>
            <xm:f>'C:\Users\soi450\Documents\Courses\BI4016 - Honours Projects\2019\Y-Zofie Hobzikova - Whole farm modelling in India or Ethiopia\Modelling\[ORATOR V1.0.28 - broke.xlsm]A1c. Parameters for SOM calcs'!#REF!</xm:f>
          </x14:formula1>
          <xm:sqref>E343:I343 E369:I369</xm:sqref>
        </x14:dataValidation>
        <x14:dataValidation type="list" allowBlank="1" showInputMessage="1" showErrorMessage="1" xr:uid="{47E905BF-D334-4D89-8D60-A7395EFCE153}">
          <x14:formula1>
            <xm:f>'E:\ORATOR_Excel\v34\[ORATOR V1.0.34.xlsm]A1c. Parameters for SOM calcs'!#REF!</xm:f>
          </x14:formula1>
          <xm:sqref>E291:I291 E317:I317 E83:I83 E109:I109 E135:I135 E161:I161 E187:I187 E213:I213 E239:I239 E265:I265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66DB4-8286-4EC6-ACD4-E0ED4710A32C}">
  <dimension ref="B1:AX70"/>
  <sheetViews>
    <sheetView workbookViewId="0">
      <selection activeCell="F15" sqref="F15"/>
    </sheetView>
  </sheetViews>
  <sheetFormatPr defaultColWidth="9.140625" defaultRowHeight="15" x14ac:dyDescent="0.25"/>
  <cols>
    <col min="1" max="1" width="0.85546875" style="10" customWidth="1"/>
    <col min="2" max="2" width="43.5703125" style="10" customWidth="1"/>
    <col min="3" max="3" width="3.28515625" style="10" customWidth="1"/>
    <col min="4" max="4" width="12.85546875" style="10" customWidth="1"/>
    <col min="5" max="5" width="10.42578125" style="10" customWidth="1"/>
    <col min="6" max="8" width="10.7109375" style="26" customWidth="1"/>
    <col min="9" max="9" width="10.7109375" style="27" customWidth="1"/>
    <col min="10" max="15" width="10.7109375" style="10" customWidth="1"/>
    <col min="16" max="16" width="1.7109375" style="10" customWidth="1"/>
    <col min="17" max="22" width="9.140625" style="10"/>
    <col min="23" max="23" width="1.7109375" style="10" customWidth="1"/>
    <col min="24" max="16384" width="9.140625" style="10"/>
  </cols>
  <sheetData>
    <row r="1" spans="2:50" ht="3" customHeight="1" x14ac:dyDescent="0.25"/>
    <row r="2" spans="2:50" ht="15.95" customHeight="1" x14ac:dyDescent="0.25">
      <c r="B2" s="28" t="s">
        <v>24</v>
      </c>
      <c r="C2" s="29"/>
      <c r="D2" s="30"/>
      <c r="E2" s="30"/>
      <c r="F2" s="30"/>
      <c r="G2" s="30"/>
      <c r="H2" s="30"/>
      <c r="I2" s="30"/>
      <c r="J2" s="30"/>
      <c r="K2" s="30"/>
      <c r="L2" s="30"/>
      <c r="M2" s="30"/>
      <c r="N2" s="30"/>
      <c r="O2" s="31"/>
      <c r="P2" s="32"/>
    </row>
    <row r="3" spans="2:50" ht="15.95" customHeight="1" x14ac:dyDescent="0.25">
      <c r="B3" s="33"/>
      <c r="C3" s="34"/>
      <c r="D3" s="35"/>
      <c r="E3" s="35"/>
      <c r="F3" s="36"/>
      <c r="G3" s="36"/>
      <c r="H3" s="36"/>
      <c r="I3" s="35"/>
      <c r="J3" s="35"/>
      <c r="K3" s="35"/>
      <c r="L3" s="35"/>
      <c r="M3" s="35"/>
      <c r="N3" s="35"/>
      <c r="O3" s="37"/>
      <c r="P3" s="32"/>
    </row>
    <row r="4" spans="2:50" ht="15.95" customHeight="1" x14ac:dyDescent="0.25">
      <c r="B4" s="38" t="s">
        <v>25</v>
      </c>
      <c r="C4" s="34"/>
      <c r="D4" s="35"/>
      <c r="E4" s="35"/>
      <c r="F4" s="35"/>
      <c r="G4" s="35"/>
      <c r="H4" s="35"/>
      <c r="I4" s="35"/>
      <c r="J4" s="35"/>
      <c r="K4" s="35"/>
      <c r="L4" s="35"/>
      <c r="M4" s="35"/>
      <c r="N4" s="35"/>
      <c r="O4" s="37"/>
      <c r="P4" s="32"/>
    </row>
    <row r="5" spans="2:50" ht="15.95" customHeight="1" x14ac:dyDescent="0.25">
      <c r="B5" s="33"/>
      <c r="C5" s="34"/>
      <c r="D5" s="35"/>
      <c r="E5" s="35"/>
      <c r="F5" s="35"/>
      <c r="G5" s="35"/>
      <c r="H5" s="35"/>
      <c r="I5" s="35"/>
      <c r="J5" s="35"/>
      <c r="K5" s="35"/>
      <c r="L5" s="35"/>
      <c r="M5" s="35"/>
      <c r="N5" s="35"/>
      <c r="O5" s="37"/>
      <c r="P5" s="32"/>
    </row>
    <row r="6" spans="2:50" ht="15.95" customHeight="1" x14ac:dyDescent="0.25">
      <c r="B6" s="33"/>
      <c r="C6" s="39"/>
      <c r="D6" s="40" t="s">
        <v>26</v>
      </c>
      <c r="E6" s="40"/>
      <c r="F6" s="30"/>
      <c r="G6" s="30"/>
      <c r="H6" s="30"/>
      <c r="I6" s="531" t="s">
        <v>27</v>
      </c>
      <c r="J6" s="532"/>
      <c r="K6" s="532"/>
      <c r="L6" s="533"/>
      <c r="M6" s="41" t="s">
        <v>28</v>
      </c>
      <c r="N6" s="42"/>
      <c r="O6" s="43"/>
      <c r="P6" s="44"/>
    </row>
    <row r="7" spans="2:50" ht="15.95" customHeight="1" x14ac:dyDescent="0.25">
      <c r="B7" s="33"/>
      <c r="C7" s="45"/>
      <c r="D7" s="35"/>
      <c r="E7" s="46" t="s">
        <v>29</v>
      </c>
      <c r="F7" s="46" t="s">
        <v>30</v>
      </c>
      <c r="G7" s="47">
        <v>100</v>
      </c>
      <c r="H7" s="35" t="s">
        <v>31</v>
      </c>
      <c r="I7" s="534" t="s">
        <v>32</v>
      </c>
      <c r="J7" s="535"/>
      <c r="K7" s="535"/>
      <c r="L7" s="536"/>
      <c r="M7" s="48" t="s">
        <v>33</v>
      </c>
      <c r="N7" s="48"/>
      <c r="O7" s="49"/>
      <c r="P7" s="44"/>
    </row>
    <row r="8" spans="2:50" ht="15.95" customHeight="1" x14ac:dyDescent="0.25">
      <c r="B8" s="50"/>
      <c r="C8" s="45"/>
      <c r="D8" s="35"/>
      <c r="E8" s="46" t="s">
        <v>34</v>
      </c>
      <c r="F8" s="46" t="s">
        <v>35</v>
      </c>
      <c r="G8" s="47">
        <v>100</v>
      </c>
      <c r="H8" s="35" t="s">
        <v>31</v>
      </c>
      <c r="I8" s="534"/>
      <c r="J8" s="535"/>
      <c r="K8" s="535"/>
      <c r="L8" s="536"/>
      <c r="M8" s="48"/>
      <c r="N8" s="48"/>
      <c r="O8" s="49"/>
      <c r="P8" s="44"/>
    </row>
    <row r="9" spans="2:50" ht="15.95" customHeight="1" x14ac:dyDescent="0.25">
      <c r="B9" s="50"/>
      <c r="C9" s="51"/>
      <c r="D9" s="52"/>
      <c r="E9" s="52"/>
      <c r="F9" s="52"/>
      <c r="G9" s="52"/>
      <c r="H9" s="52"/>
      <c r="I9" s="537"/>
      <c r="J9" s="538"/>
      <c r="K9" s="538"/>
      <c r="L9" s="539"/>
      <c r="M9" s="53"/>
      <c r="N9" s="53"/>
      <c r="O9" s="54"/>
      <c r="P9" s="44"/>
    </row>
    <row r="10" spans="2:50" s="32" customFormat="1" ht="4.9000000000000004" customHeight="1" thickBot="1" x14ac:dyDescent="0.3">
      <c r="B10" s="50"/>
      <c r="C10" s="55"/>
      <c r="D10" s="35"/>
      <c r="E10" s="35"/>
      <c r="F10" s="35"/>
      <c r="G10" s="35"/>
      <c r="H10" s="35"/>
      <c r="I10" s="35"/>
      <c r="J10" s="35"/>
      <c r="K10" s="56"/>
      <c r="L10" s="56"/>
      <c r="M10" s="56"/>
      <c r="N10" s="56"/>
      <c r="O10" s="57"/>
    </row>
    <row r="11" spans="2:50" s="32" customFormat="1" ht="15.95" customHeight="1" x14ac:dyDescent="0.25">
      <c r="B11" s="50"/>
      <c r="C11" s="55"/>
      <c r="D11" s="1"/>
      <c r="E11" s="1"/>
      <c r="F11" s="8" t="s">
        <v>36</v>
      </c>
      <c r="G11" s="2">
        <v>26</v>
      </c>
      <c r="H11" s="35"/>
      <c r="I11" s="35"/>
      <c r="J11" s="35"/>
      <c r="K11" s="56"/>
      <c r="L11" s="56"/>
      <c r="M11" s="56"/>
      <c r="N11" s="56"/>
      <c r="O11" s="57"/>
      <c r="Q11" s="58" t="s">
        <v>37</v>
      </c>
      <c r="R11" s="59"/>
      <c r="S11" s="59"/>
      <c r="T11" s="59"/>
      <c r="U11" s="59"/>
      <c r="V11" s="59"/>
      <c r="W11" s="59"/>
      <c r="X11" s="59"/>
      <c r="Y11" s="59"/>
      <c r="Z11" s="59"/>
      <c r="AA11" s="59"/>
      <c r="AB11" s="60"/>
      <c r="AD11" s="61" t="s">
        <v>38</v>
      </c>
      <c r="AE11" s="62"/>
      <c r="AF11" s="62"/>
      <c r="AG11" s="62"/>
      <c r="AH11" s="62"/>
      <c r="AI11" s="62"/>
      <c r="AJ11" s="62"/>
      <c r="AK11" s="62"/>
      <c r="AL11" s="62"/>
      <c r="AM11" s="63"/>
      <c r="AO11" s="61" t="s">
        <v>39</v>
      </c>
      <c r="AP11" s="62"/>
      <c r="AQ11" s="62"/>
      <c r="AR11" s="62"/>
      <c r="AS11" s="62"/>
      <c r="AT11" s="62"/>
      <c r="AU11" s="62"/>
      <c r="AV11" s="62"/>
      <c r="AW11" s="62"/>
      <c r="AX11" s="63"/>
    </row>
    <row r="12" spans="2:50" ht="4.9000000000000004" customHeight="1" x14ac:dyDescent="0.25">
      <c r="B12" s="64"/>
      <c r="C12" s="52"/>
      <c r="D12" s="52"/>
      <c r="E12" s="52"/>
      <c r="F12" s="52"/>
      <c r="G12" s="52"/>
      <c r="H12" s="52"/>
      <c r="I12" s="52"/>
      <c r="J12" s="52"/>
      <c r="K12" s="52"/>
      <c r="L12" s="52"/>
      <c r="M12" s="52"/>
      <c r="N12" s="52"/>
      <c r="O12" s="65"/>
      <c r="P12" s="32"/>
      <c r="Q12" s="66"/>
      <c r="R12" s="67"/>
      <c r="S12" s="67"/>
      <c r="T12" s="67"/>
      <c r="U12" s="67"/>
      <c r="V12" s="67"/>
      <c r="W12" s="67"/>
      <c r="X12" s="67"/>
      <c r="Y12" s="67"/>
      <c r="Z12" s="67"/>
      <c r="AA12" s="67"/>
      <c r="AB12" s="68"/>
      <c r="AD12" s="69"/>
      <c r="AE12" s="70"/>
      <c r="AF12" s="70"/>
      <c r="AG12" s="70"/>
      <c r="AH12" s="70"/>
      <c r="AI12" s="70"/>
      <c r="AJ12" s="70"/>
      <c r="AK12" s="70"/>
      <c r="AL12" s="70"/>
      <c r="AM12" s="71"/>
      <c r="AO12" s="69"/>
      <c r="AP12" s="70"/>
      <c r="AQ12" s="70"/>
      <c r="AR12" s="70"/>
      <c r="AS12" s="70"/>
      <c r="AT12" s="70"/>
      <c r="AU12" s="70"/>
      <c r="AV12" s="70"/>
      <c r="AW12" s="70"/>
      <c r="AX12" s="71"/>
    </row>
    <row r="13" spans="2:50" ht="5.0999999999999996" customHeight="1" thickBot="1" x14ac:dyDescent="0.3">
      <c r="I13" s="9"/>
      <c r="J13" s="32"/>
      <c r="K13" s="72"/>
      <c r="L13" s="32"/>
      <c r="M13" s="73"/>
      <c r="N13" s="32"/>
      <c r="O13" s="32"/>
      <c r="P13" s="32"/>
      <c r="Q13" s="66"/>
      <c r="R13" s="67"/>
      <c r="S13" s="67"/>
      <c r="T13" s="67"/>
      <c r="U13" s="67"/>
      <c r="V13" s="67"/>
      <c r="W13" s="67"/>
      <c r="X13" s="67"/>
      <c r="Y13" s="67"/>
      <c r="Z13" s="67"/>
      <c r="AA13" s="67"/>
      <c r="AB13" s="68"/>
      <c r="AD13" s="74"/>
      <c r="AE13" s="75"/>
      <c r="AF13" s="75"/>
      <c r="AG13" s="75"/>
      <c r="AH13" s="75"/>
      <c r="AI13" s="75"/>
      <c r="AJ13" s="75"/>
      <c r="AK13" s="75"/>
      <c r="AL13" s="75"/>
      <c r="AM13" s="76"/>
      <c r="AO13" s="74"/>
      <c r="AP13" s="75"/>
      <c r="AQ13" s="75"/>
      <c r="AR13" s="75"/>
      <c r="AS13" s="75"/>
      <c r="AT13" s="75"/>
      <c r="AU13" s="75"/>
      <c r="AV13" s="75"/>
      <c r="AW13" s="75"/>
      <c r="AX13" s="76"/>
    </row>
    <row r="14" spans="2:50" ht="17.25" customHeight="1" x14ac:dyDescent="0.25">
      <c r="B14" s="77" t="s">
        <v>40</v>
      </c>
      <c r="C14" s="3"/>
      <c r="D14" s="3"/>
      <c r="E14" s="78" t="s">
        <v>41</v>
      </c>
      <c r="F14" s="79" t="s">
        <v>42</v>
      </c>
      <c r="G14" s="80">
        <v>2</v>
      </c>
      <c r="H14" s="80">
        <v>3</v>
      </c>
      <c r="I14" s="81">
        <v>4</v>
      </c>
      <c r="J14" s="80">
        <v>5</v>
      </c>
      <c r="K14" s="80">
        <v>6</v>
      </c>
      <c r="L14" s="80">
        <v>7</v>
      </c>
      <c r="M14" s="80">
        <v>8</v>
      </c>
      <c r="N14" s="80">
        <v>9</v>
      </c>
      <c r="O14" s="82">
        <v>10</v>
      </c>
      <c r="P14" s="32"/>
      <c r="Q14" s="529" t="s">
        <v>43</v>
      </c>
      <c r="R14" s="83"/>
      <c r="S14" s="83"/>
      <c r="T14" s="83"/>
      <c r="U14" s="83"/>
      <c r="V14" s="83"/>
      <c r="W14" s="83"/>
      <c r="X14" s="83"/>
      <c r="Y14" s="83"/>
      <c r="Z14" s="83"/>
      <c r="AA14" s="83"/>
      <c r="AB14" s="84"/>
      <c r="AD14" s="79" t="s">
        <v>42</v>
      </c>
      <c r="AE14" s="80">
        <v>2</v>
      </c>
      <c r="AF14" s="80">
        <v>3</v>
      </c>
      <c r="AG14" s="81">
        <v>4</v>
      </c>
      <c r="AH14" s="80">
        <v>5</v>
      </c>
      <c r="AI14" s="80">
        <v>6</v>
      </c>
      <c r="AJ14" s="80">
        <v>7</v>
      </c>
      <c r="AK14" s="80">
        <v>8</v>
      </c>
      <c r="AL14" s="80">
        <v>9</v>
      </c>
      <c r="AM14" s="82">
        <v>10</v>
      </c>
      <c r="AO14" s="79" t="s">
        <v>42</v>
      </c>
      <c r="AP14" s="80">
        <v>2</v>
      </c>
      <c r="AQ14" s="80">
        <v>3</v>
      </c>
      <c r="AR14" s="81">
        <v>4</v>
      </c>
      <c r="AS14" s="80">
        <v>5</v>
      </c>
      <c r="AT14" s="80">
        <v>6</v>
      </c>
      <c r="AU14" s="80">
        <v>7</v>
      </c>
      <c r="AV14" s="80">
        <v>8</v>
      </c>
      <c r="AW14" s="80">
        <v>9</v>
      </c>
      <c r="AX14" s="82">
        <v>10</v>
      </c>
    </row>
    <row r="15" spans="2:50" ht="15" customHeight="1" x14ac:dyDescent="0.25">
      <c r="B15" s="85" t="s">
        <v>44</v>
      </c>
      <c r="C15" s="86">
        <v>1</v>
      </c>
      <c r="D15" s="87" t="e">
        <v>#VALUE!</v>
      </c>
      <c r="E15" s="87"/>
      <c r="F15" s="88">
        <v>2014</v>
      </c>
      <c r="G15" s="4">
        <v>2014</v>
      </c>
      <c r="H15" s="4">
        <v>2014</v>
      </c>
      <c r="I15" s="4">
        <v>2014</v>
      </c>
      <c r="J15" s="4">
        <v>2014</v>
      </c>
      <c r="K15" s="4">
        <v>2014</v>
      </c>
      <c r="L15" s="4">
        <v>2014</v>
      </c>
      <c r="M15" s="4">
        <v>2014</v>
      </c>
      <c r="N15" s="4">
        <v>2014</v>
      </c>
      <c r="O15" s="89">
        <v>2014</v>
      </c>
      <c r="P15" s="32"/>
      <c r="Q15" s="530"/>
      <c r="R15" s="90"/>
      <c r="S15" s="90"/>
      <c r="T15" s="90"/>
      <c r="U15" s="90"/>
      <c r="V15" s="90"/>
      <c r="W15" s="90"/>
      <c r="X15" s="90"/>
      <c r="Y15" s="90"/>
      <c r="Z15" s="90"/>
      <c r="AA15" s="90"/>
      <c r="AB15" s="91"/>
      <c r="AD15" s="88">
        <v>2005</v>
      </c>
      <c r="AE15" s="4">
        <v>2006</v>
      </c>
      <c r="AF15" s="4">
        <v>2007</v>
      </c>
      <c r="AG15" s="4">
        <v>2008</v>
      </c>
      <c r="AH15" s="4">
        <v>2009</v>
      </c>
      <c r="AI15" s="4">
        <v>2010</v>
      </c>
      <c r="AJ15" s="4">
        <v>2011</v>
      </c>
      <c r="AK15" s="4">
        <v>2012</v>
      </c>
      <c r="AL15" s="4">
        <v>2013</v>
      </c>
      <c r="AM15" s="89">
        <v>2014</v>
      </c>
      <c r="AO15" s="88">
        <v>2014</v>
      </c>
      <c r="AP15" s="4">
        <v>2014</v>
      </c>
      <c r="AQ15" s="4">
        <v>2014</v>
      </c>
      <c r="AR15" s="4">
        <v>2014</v>
      </c>
      <c r="AS15" s="4">
        <v>2014</v>
      </c>
      <c r="AT15" s="4">
        <v>2014</v>
      </c>
      <c r="AU15" s="4">
        <v>2014</v>
      </c>
      <c r="AV15" s="4">
        <v>2014</v>
      </c>
      <c r="AW15" s="4">
        <v>2014</v>
      </c>
      <c r="AX15" s="89">
        <v>2014</v>
      </c>
    </row>
    <row r="16" spans="2:50" x14ac:dyDescent="0.25">
      <c r="B16" s="5"/>
      <c r="C16" s="92"/>
      <c r="D16" s="6" t="s">
        <v>45</v>
      </c>
      <c r="E16" s="93" t="str">
        <f t="shared" ref="E16:E27" si="0">IF(F16&gt;IN2_WETSEASON_RAIN_TYPICAL,"Wet","Dry")</f>
        <v>Dry</v>
      </c>
      <c r="F16" s="94">
        <v>6.3</v>
      </c>
      <c r="G16" s="14">
        <v>6.3</v>
      </c>
      <c r="H16" s="14">
        <v>6.3</v>
      </c>
      <c r="I16" s="14">
        <v>6.3</v>
      </c>
      <c r="J16" s="14">
        <v>6.3</v>
      </c>
      <c r="K16" s="14">
        <v>6.3</v>
      </c>
      <c r="L16" s="14">
        <v>6.3</v>
      </c>
      <c r="M16" s="14">
        <v>6.3</v>
      </c>
      <c r="N16" s="14">
        <v>6.3</v>
      </c>
      <c r="O16" s="95">
        <v>6.3</v>
      </c>
      <c r="P16" s="32"/>
      <c r="Q16" s="96">
        <f t="shared" ref="Q16:Q27" si="1">AVERAGE(F16:O16)</f>
        <v>6.2999999999999989</v>
      </c>
      <c r="R16" s="97">
        <f t="shared" ref="R16:Z27" si="2">$Q16</f>
        <v>6.2999999999999989</v>
      </c>
      <c r="S16" s="97">
        <f t="shared" si="2"/>
        <v>6.2999999999999989</v>
      </c>
      <c r="T16" s="97">
        <f t="shared" si="2"/>
        <v>6.2999999999999989</v>
      </c>
      <c r="U16" s="97">
        <f t="shared" si="2"/>
        <v>6.2999999999999989</v>
      </c>
      <c r="V16" s="97">
        <f t="shared" si="2"/>
        <v>6.2999999999999989</v>
      </c>
      <c r="W16" s="97">
        <f t="shared" si="2"/>
        <v>6.2999999999999989</v>
      </c>
      <c r="X16" s="97">
        <f t="shared" si="2"/>
        <v>6.2999999999999989</v>
      </c>
      <c r="Y16" s="97">
        <f t="shared" si="2"/>
        <v>6.2999999999999989</v>
      </c>
      <c r="Z16" s="97">
        <f t="shared" si="2"/>
        <v>6.2999999999999989</v>
      </c>
      <c r="AA16" s="97"/>
      <c r="AB16" s="24"/>
      <c r="AD16" s="98">
        <v>38.999999999999993</v>
      </c>
      <c r="AE16" s="23">
        <v>4.9000000000000004</v>
      </c>
      <c r="AF16" s="23">
        <v>12.7</v>
      </c>
      <c r="AG16" s="99">
        <v>0</v>
      </c>
      <c r="AH16" s="23">
        <v>33.1</v>
      </c>
      <c r="AI16" s="23">
        <v>29.400000000000002</v>
      </c>
      <c r="AJ16" s="23">
        <v>8.8000000000000007</v>
      </c>
      <c r="AK16" s="23">
        <v>0</v>
      </c>
      <c r="AL16" s="23">
        <v>10.399999999999999</v>
      </c>
      <c r="AM16" s="100">
        <v>6.3</v>
      </c>
      <c r="AO16" s="98">
        <v>6.3</v>
      </c>
      <c r="AP16" s="23">
        <v>6.3</v>
      </c>
      <c r="AQ16" s="23">
        <v>6.3</v>
      </c>
      <c r="AR16" s="99">
        <v>6.3</v>
      </c>
      <c r="AS16" s="23">
        <v>6.3</v>
      </c>
      <c r="AT16" s="23">
        <v>6.3</v>
      </c>
      <c r="AU16" s="23">
        <v>6.3</v>
      </c>
      <c r="AV16" s="23">
        <v>6.3</v>
      </c>
      <c r="AW16" s="23">
        <v>6.3</v>
      </c>
      <c r="AX16" s="100">
        <v>6.3</v>
      </c>
    </row>
    <row r="17" spans="2:50" x14ac:dyDescent="0.25">
      <c r="B17" s="5"/>
      <c r="C17" s="92"/>
      <c r="D17" s="6" t="s">
        <v>46</v>
      </c>
      <c r="E17" s="93" t="str">
        <f t="shared" si="0"/>
        <v>Dry</v>
      </c>
      <c r="F17" s="94">
        <v>59.2</v>
      </c>
      <c r="G17" s="14">
        <v>59.2</v>
      </c>
      <c r="H17" s="14">
        <v>59.2</v>
      </c>
      <c r="I17" s="14">
        <v>59.2</v>
      </c>
      <c r="J17" s="14">
        <v>59.2</v>
      </c>
      <c r="K17" s="14">
        <v>59.2</v>
      </c>
      <c r="L17" s="14">
        <v>59.2</v>
      </c>
      <c r="M17" s="14">
        <v>59.2</v>
      </c>
      <c r="N17" s="14">
        <v>59.2</v>
      </c>
      <c r="O17" s="95">
        <v>59.2</v>
      </c>
      <c r="P17" s="32"/>
      <c r="Q17" s="15">
        <f t="shared" si="1"/>
        <v>59.2</v>
      </c>
      <c r="R17" s="97">
        <f t="shared" si="2"/>
        <v>59.2</v>
      </c>
      <c r="S17" s="97">
        <f t="shared" si="2"/>
        <v>59.2</v>
      </c>
      <c r="T17" s="97">
        <f t="shared" si="2"/>
        <v>59.2</v>
      </c>
      <c r="U17" s="97">
        <f t="shared" si="2"/>
        <v>59.2</v>
      </c>
      <c r="V17" s="97">
        <f t="shared" si="2"/>
        <v>59.2</v>
      </c>
      <c r="W17" s="97">
        <f t="shared" si="2"/>
        <v>59.2</v>
      </c>
      <c r="X17" s="97">
        <f t="shared" si="2"/>
        <v>59.2</v>
      </c>
      <c r="Y17" s="97">
        <f t="shared" si="2"/>
        <v>59.2</v>
      </c>
      <c r="Z17" s="97">
        <f t="shared" si="2"/>
        <v>59.2</v>
      </c>
      <c r="AA17" s="97"/>
      <c r="AB17" s="24"/>
      <c r="AD17" s="98">
        <v>7.7</v>
      </c>
      <c r="AE17" s="23">
        <v>40.6</v>
      </c>
      <c r="AF17" s="23">
        <v>93.699999999999989</v>
      </c>
      <c r="AG17" s="99">
        <v>1</v>
      </c>
      <c r="AH17" s="23">
        <v>34.599999999999994</v>
      </c>
      <c r="AI17" s="23">
        <v>93.800000000000011</v>
      </c>
      <c r="AJ17" s="23">
        <v>21</v>
      </c>
      <c r="AK17" s="23">
        <v>0</v>
      </c>
      <c r="AL17" s="23">
        <v>6</v>
      </c>
      <c r="AM17" s="100">
        <v>59.2</v>
      </c>
      <c r="AO17" s="98">
        <v>59.2</v>
      </c>
      <c r="AP17" s="23">
        <v>59.2</v>
      </c>
      <c r="AQ17" s="23">
        <v>59.2</v>
      </c>
      <c r="AR17" s="99">
        <v>59.2</v>
      </c>
      <c r="AS17" s="23">
        <v>59.2</v>
      </c>
      <c r="AT17" s="23">
        <v>59.2</v>
      </c>
      <c r="AU17" s="23">
        <v>59.2</v>
      </c>
      <c r="AV17" s="23">
        <v>59.2</v>
      </c>
      <c r="AW17" s="23">
        <v>59.2</v>
      </c>
      <c r="AX17" s="100">
        <v>59.2</v>
      </c>
    </row>
    <row r="18" spans="2:50" x14ac:dyDescent="0.25">
      <c r="B18" s="5"/>
      <c r="C18" s="92"/>
      <c r="D18" s="6" t="s">
        <v>47</v>
      </c>
      <c r="E18" s="93" t="str">
        <f t="shared" si="0"/>
        <v>Wet</v>
      </c>
      <c r="F18" s="94">
        <v>108.5</v>
      </c>
      <c r="G18" s="14">
        <v>108.5</v>
      </c>
      <c r="H18" s="14">
        <v>108.5</v>
      </c>
      <c r="I18" s="14">
        <v>108.5</v>
      </c>
      <c r="J18" s="14">
        <v>108.5</v>
      </c>
      <c r="K18" s="14">
        <v>108.5</v>
      </c>
      <c r="L18" s="14">
        <v>108.5</v>
      </c>
      <c r="M18" s="14">
        <v>108.5</v>
      </c>
      <c r="N18" s="14">
        <v>108.5</v>
      </c>
      <c r="O18" s="95">
        <v>108.5</v>
      </c>
      <c r="P18" s="32"/>
      <c r="Q18" s="15">
        <f t="shared" si="1"/>
        <v>108.5</v>
      </c>
      <c r="R18" s="97">
        <f t="shared" si="2"/>
        <v>108.5</v>
      </c>
      <c r="S18" s="97">
        <f t="shared" si="2"/>
        <v>108.5</v>
      </c>
      <c r="T18" s="97">
        <f t="shared" si="2"/>
        <v>108.5</v>
      </c>
      <c r="U18" s="97">
        <f t="shared" si="2"/>
        <v>108.5</v>
      </c>
      <c r="V18" s="97">
        <f t="shared" si="2"/>
        <v>108.5</v>
      </c>
      <c r="W18" s="97">
        <f t="shared" si="2"/>
        <v>108.5</v>
      </c>
      <c r="X18" s="97">
        <f t="shared" si="2"/>
        <v>108.5</v>
      </c>
      <c r="Y18" s="97">
        <f t="shared" si="2"/>
        <v>108.5</v>
      </c>
      <c r="Z18" s="97">
        <f t="shared" si="2"/>
        <v>108.5</v>
      </c>
      <c r="AA18" s="97"/>
      <c r="AB18" s="24"/>
      <c r="AD18" s="98">
        <v>66.099999999999994</v>
      </c>
      <c r="AE18" s="23">
        <v>137.29999999999998</v>
      </c>
      <c r="AF18" s="23">
        <v>85.100000000000009</v>
      </c>
      <c r="AG18" s="99">
        <v>26.2</v>
      </c>
      <c r="AH18" s="23">
        <v>83.399999999999991</v>
      </c>
      <c r="AI18" s="23">
        <v>131.49999999999997</v>
      </c>
      <c r="AJ18" s="23">
        <v>48.4</v>
      </c>
      <c r="AK18" s="23">
        <v>26.900000000000002</v>
      </c>
      <c r="AL18" s="23">
        <v>110.99999999999999</v>
      </c>
      <c r="AM18" s="100">
        <v>108.5</v>
      </c>
      <c r="AO18" s="98">
        <v>108.5</v>
      </c>
      <c r="AP18" s="23">
        <v>108.5</v>
      </c>
      <c r="AQ18" s="23">
        <v>108.5</v>
      </c>
      <c r="AR18" s="99">
        <v>108.5</v>
      </c>
      <c r="AS18" s="23">
        <v>108.5</v>
      </c>
      <c r="AT18" s="23">
        <v>108.5</v>
      </c>
      <c r="AU18" s="23">
        <v>108.5</v>
      </c>
      <c r="AV18" s="23">
        <v>108.5</v>
      </c>
      <c r="AW18" s="23">
        <v>108.5</v>
      </c>
      <c r="AX18" s="100">
        <v>108.5</v>
      </c>
    </row>
    <row r="19" spans="2:50" x14ac:dyDescent="0.25">
      <c r="B19" s="5"/>
      <c r="C19" s="92"/>
      <c r="D19" s="6" t="s">
        <v>48</v>
      </c>
      <c r="E19" s="93" t="str">
        <f t="shared" si="0"/>
        <v>Wet</v>
      </c>
      <c r="F19" s="94">
        <v>113.8</v>
      </c>
      <c r="G19" s="14">
        <v>113.8</v>
      </c>
      <c r="H19" s="14">
        <v>113.8</v>
      </c>
      <c r="I19" s="14">
        <v>113.8</v>
      </c>
      <c r="J19" s="14">
        <v>113.8</v>
      </c>
      <c r="K19" s="14">
        <v>113.8</v>
      </c>
      <c r="L19" s="14">
        <v>113.8</v>
      </c>
      <c r="M19" s="14">
        <v>113.8</v>
      </c>
      <c r="N19" s="14">
        <v>113.8</v>
      </c>
      <c r="O19" s="95">
        <v>113.8</v>
      </c>
      <c r="P19" s="32"/>
      <c r="Q19" s="15">
        <f t="shared" si="1"/>
        <v>113.79999999999998</v>
      </c>
      <c r="R19" s="97">
        <f t="shared" si="2"/>
        <v>113.79999999999998</v>
      </c>
      <c r="S19" s="97">
        <f t="shared" si="2"/>
        <v>113.79999999999998</v>
      </c>
      <c r="T19" s="97">
        <f t="shared" si="2"/>
        <v>113.79999999999998</v>
      </c>
      <c r="U19" s="97">
        <f t="shared" si="2"/>
        <v>113.79999999999998</v>
      </c>
      <c r="V19" s="97">
        <f t="shared" si="2"/>
        <v>113.79999999999998</v>
      </c>
      <c r="W19" s="97">
        <f t="shared" si="2"/>
        <v>113.79999999999998</v>
      </c>
      <c r="X19" s="97">
        <f t="shared" si="2"/>
        <v>113.79999999999998</v>
      </c>
      <c r="Y19" s="97">
        <f t="shared" si="2"/>
        <v>113.79999999999998</v>
      </c>
      <c r="Z19" s="97">
        <f t="shared" si="2"/>
        <v>113.79999999999998</v>
      </c>
      <c r="AA19" s="97"/>
      <c r="AB19" s="24"/>
      <c r="AD19" s="98">
        <v>235.8</v>
      </c>
      <c r="AE19" s="23">
        <v>121.5</v>
      </c>
      <c r="AF19" s="23">
        <v>116.8</v>
      </c>
      <c r="AG19" s="99">
        <v>40.800000000000004</v>
      </c>
      <c r="AH19" s="23">
        <v>43.3</v>
      </c>
      <c r="AI19" s="23">
        <v>193.3</v>
      </c>
      <c r="AJ19" s="23">
        <v>71.5</v>
      </c>
      <c r="AK19" s="23">
        <v>173.4</v>
      </c>
      <c r="AL19" s="23">
        <v>132.30000000000001</v>
      </c>
      <c r="AM19" s="100">
        <v>113.8</v>
      </c>
      <c r="AO19" s="98">
        <v>113.8</v>
      </c>
      <c r="AP19" s="23">
        <v>113.8</v>
      </c>
      <c r="AQ19" s="23">
        <v>113.8</v>
      </c>
      <c r="AR19" s="99">
        <v>113.8</v>
      </c>
      <c r="AS19" s="23">
        <v>113.8</v>
      </c>
      <c r="AT19" s="23">
        <v>113.8</v>
      </c>
      <c r="AU19" s="23">
        <v>113.8</v>
      </c>
      <c r="AV19" s="23">
        <v>113.8</v>
      </c>
      <c r="AW19" s="23">
        <v>113.8</v>
      </c>
      <c r="AX19" s="100">
        <v>113.8</v>
      </c>
    </row>
    <row r="20" spans="2:50" x14ac:dyDescent="0.25">
      <c r="B20" s="5"/>
      <c r="C20" s="92"/>
      <c r="D20" s="6" t="s">
        <v>49</v>
      </c>
      <c r="E20" s="93" t="str">
        <f t="shared" si="0"/>
        <v>Wet</v>
      </c>
      <c r="F20" s="94">
        <v>261.40000000000003</v>
      </c>
      <c r="G20" s="14">
        <v>261.40000000000003</v>
      </c>
      <c r="H20" s="14">
        <v>261.40000000000003</v>
      </c>
      <c r="I20" s="14">
        <v>261.40000000000003</v>
      </c>
      <c r="J20" s="14">
        <v>261.40000000000003</v>
      </c>
      <c r="K20" s="14">
        <v>261.40000000000003</v>
      </c>
      <c r="L20" s="14">
        <v>261.40000000000003</v>
      </c>
      <c r="M20" s="14">
        <v>261.40000000000003</v>
      </c>
      <c r="N20" s="14">
        <v>261.40000000000003</v>
      </c>
      <c r="O20" s="95">
        <v>261.40000000000003</v>
      </c>
      <c r="P20" s="32"/>
      <c r="Q20" s="15">
        <f t="shared" si="1"/>
        <v>261.40000000000003</v>
      </c>
      <c r="R20" s="97">
        <f t="shared" si="2"/>
        <v>261.40000000000003</v>
      </c>
      <c r="S20" s="97">
        <f t="shared" si="2"/>
        <v>261.40000000000003</v>
      </c>
      <c r="T20" s="97">
        <f t="shared" si="2"/>
        <v>261.40000000000003</v>
      </c>
      <c r="U20" s="97">
        <f t="shared" si="2"/>
        <v>261.40000000000003</v>
      </c>
      <c r="V20" s="97">
        <f t="shared" si="2"/>
        <v>261.40000000000003</v>
      </c>
      <c r="W20" s="97">
        <f t="shared" si="2"/>
        <v>261.40000000000003</v>
      </c>
      <c r="X20" s="97">
        <f t="shared" si="2"/>
        <v>261.40000000000003</v>
      </c>
      <c r="Y20" s="97">
        <f t="shared" si="2"/>
        <v>261.40000000000003</v>
      </c>
      <c r="Z20" s="97">
        <f t="shared" si="2"/>
        <v>261.40000000000003</v>
      </c>
      <c r="AA20" s="97"/>
      <c r="AB20" s="24"/>
      <c r="AD20" s="98">
        <v>94.299999999999983</v>
      </c>
      <c r="AE20" s="23">
        <v>49.999999999999993</v>
      </c>
      <c r="AF20" s="23">
        <v>160.9</v>
      </c>
      <c r="AG20" s="99">
        <v>125.2</v>
      </c>
      <c r="AH20" s="23">
        <v>78.7</v>
      </c>
      <c r="AI20" s="23">
        <v>177.2</v>
      </c>
      <c r="AJ20" s="23">
        <v>130.79999999999998</v>
      </c>
      <c r="AK20" s="23">
        <v>38.9</v>
      </c>
      <c r="AL20" s="23">
        <v>123.10000000000001</v>
      </c>
      <c r="AM20" s="100">
        <v>261.40000000000003</v>
      </c>
      <c r="AO20" s="98">
        <v>261.40000000000003</v>
      </c>
      <c r="AP20" s="23">
        <v>261.40000000000003</v>
      </c>
      <c r="AQ20" s="23">
        <v>261.40000000000003</v>
      </c>
      <c r="AR20" s="99">
        <v>261.40000000000003</v>
      </c>
      <c r="AS20" s="23">
        <v>261.40000000000003</v>
      </c>
      <c r="AT20" s="23">
        <v>261.40000000000003</v>
      </c>
      <c r="AU20" s="23">
        <v>261.40000000000003</v>
      </c>
      <c r="AV20" s="23">
        <v>261.40000000000003</v>
      </c>
      <c r="AW20" s="23">
        <v>261.40000000000003</v>
      </c>
      <c r="AX20" s="100">
        <v>261.40000000000003</v>
      </c>
    </row>
    <row r="21" spans="2:50" x14ac:dyDescent="0.25">
      <c r="B21" s="5"/>
      <c r="C21" s="92"/>
      <c r="D21" s="6" t="s">
        <v>50</v>
      </c>
      <c r="E21" s="93" t="str">
        <f t="shared" si="0"/>
        <v>Dry</v>
      </c>
      <c r="F21" s="94">
        <v>22.5</v>
      </c>
      <c r="G21" s="14">
        <v>22.5</v>
      </c>
      <c r="H21" s="14">
        <v>22.5</v>
      </c>
      <c r="I21" s="14">
        <v>22.5</v>
      </c>
      <c r="J21" s="14">
        <v>22.5</v>
      </c>
      <c r="K21" s="14">
        <v>22.5</v>
      </c>
      <c r="L21" s="14">
        <v>22.5</v>
      </c>
      <c r="M21" s="14">
        <v>22.5</v>
      </c>
      <c r="N21" s="14">
        <v>22.5</v>
      </c>
      <c r="O21" s="95">
        <v>22.5</v>
      </c>
      <c r="P21" s="32"/>
      <c r="Q21" s="15">
        <f t="shared" si="1"/>
        <v>22.5</v>
      </c>
      <c r="R21" s="97">
        <f t="shared" si="2"/>
        <v>22.5</v>
      </c>
      <c r="S21" s="97">
        <f t="shared" si="2"/>
        <v>22.5</v>
      </c>
      <c r="T21" s="97">
        <f t="shared" si="2"/>
        <v>22.5</v>
      </c>
      <c r="U21" s="97">
        <f t="shared" si="2"/>
        <v>22.5</v>
      </c>
      <c r="V21" s="97">
        <f t="shared" si="2"/>
        <v>22.5</v>
      </c>
      <c r="W21" s="97">
        <f t="shared" si="2"/>
        <v>22.5</v>
      </c>
      <c r="X21" s="97">
        <f t="shared" si="2"/>
        <v>22.5</v>
      </c>
      <c r="Y21" s="97">
        <f t="shared" si="2"/>
        <v>22.5</v>
      </c>
      <c r="Z21" s="97">
        <f t="shared" si="2"/>
        <v>22.5</v>
      </c>
      <c r="AA21" s="97"/>
      <c r="AB21" s="24"/>
      <c r="AD21" s="98">
        <v>56.100000000000009</v>
      </c>
      <c r="AE21" s="23">
        <v>113.5</v>
      </c>
      <c r="AF21" s="23">
        <v>113.8</v>
      </c>
      <c r="AG21" s="99">
        <v>120.30000000000001</v>
      </c>
      <c r="AH21" s="23">
        <v>83.399999999999991</v>
      </c>
      <c r="AI21" s="23">
        <v>53.5</v>
      </c>
      <c r="AJ21" s="23">
        <v>155.4</v>
      </c>
      <c r="AK21" s="23">
        <v>106.79999999999997</v>
      </c>
      <c r="AL21" s="23">
        <v>167.4</v>
      </c>
      <c r="AM21" s="100">
        <v>22.5</v>
      </c>
      <c r="AO21" s="98">
        <v>22.5</v>
      </c>
      <c r="AP21" s="23">
        <v>22.5</v>
      </c>
      <c r="AQ21" s="23">
        <v>22.5</v>
      </c>
      <c r="AR21" s="99">
        <v>22.5</v>
      </c>
      <c r="AS21" s="23">
        <v>22.5</v>
      </c>
      <c r="AT21" s="23">
        <v>22.5</v>
      </c>
      <c r="AU21" s="23">
        <v>22.5</v>
      </c>
      <c r="AV21" s="23">
        <v>22.5</v>
      </c>
      <c r="AW21" s="23">
        <v>22.5</v>
      </c>
      <c r="AX21" s="100">
        <v>22.5</v>
      </c>
    </row>
    <row r="22" spans="2:50" x14ac:dyDescent="0.25">
      <c r="B22" s="5"/>
      <c r="C22" s="92"/>
      <c r="D22" s="6" t="s">
        <v>51</v>
      </c>
      <c r="E22" s="93" t="str">
        <f t="shared" si="0"/>
        <v>Wet</v>
      </c>
      <c r="F22" s="94">
        <v>128.63636363636363</v>
      </c>
      <c r="G22" s="14">
        <v>128.63636363636363</v>
      </c>
      <c r="H22" s="14">
        <v>128.63636363636363</v>
      </c>
      <c r="I22" s="14">
        <v>128.63636363636363</v>
      </c>
      <c r="J22" s="14">
        <v>128.63636363636363</v>
      </c>
      <c r="K22" s="14">
        <v>128.63636363636363</v>
      </c>
      <c r="L22" s="14">
        <v>128.63636363636363</v>
      </c>
      <c r="M22" s="14">
        <v>128.63636363636363</v>
      </c>
      <c r="N22" s="14">
        <v>128.63636363636363</v>
      </c>
      <c r="O22" s="95">
        <v>128.63636363636363</v>
      </c>
      <c r="P22" s="32"/>
      <c r="Q22" s="15">
        <f t="shared" si="1"/>
        <v>128.6363636363636</v>
      </c>
      <c r="R22" s="97">
        <f t="shared" si="2"/>
        <v>128.6363636363636</v>
      </c>
      <c r="S22" s="97">
        <f t="shared" si="2"/>
        <v>128.6363636363636</v>
      </c>
      <c r="T22" s="97">
        <f t="shared" si="2"/>
        <v>128.6363636363636</v>
      </c>
      <c r="U22" s="97">
        <f t="shared" si="2"/>
        <v>128.6363636363636</v>
      </c>
      <c r="V22" s="97">
        <f t="shared" si="2"/>
        <v>128.6363636363636</v>
      </c>
      <c r="W22" s="97">
        <f t="shared" si="2"/>
        <v>128.6363636363636</v>
      </c>
      <c r="X22" s="97">
        <f t="shared" si="2"/>
        <v>128.6363636363636</v>
      </c>
      <c r="Y22" s="97">
        <f t="shared" si="2"/>
        <v>128.6363636363636</v>
      </c>
      <c r="Z22" s="97">
        <f t="shared" si="2"/>
        <v>128.6363636363636</v>
      </c>
      <c r="AA22" s="97"/>
      <c r="AB22" s="24"/>
      <c r="AD22" s="98">
        <v>94.9</v>
      </c>
      <c r="AE22" s="23">
        <v>135.4</v>
      </c>
      <c r="AF22" s="23">
        <v>118.1</v>
      </c>
      <c r="AG22" s="99">
        <v>110.8</v>
      </c>
      <c r="AH22" s="23">
        <v>78.90000000000002</v>
      </c>
      <c r="AI22" s="23">
        <v>140.29999999999998</v>
      </c>
      <c r="AJ22" s="23">
        <v>214.5</v>
      </c>
      <c r="AK22" s="23">
        <v>159.70000000000005</v>
      </c>
      <c r="AL22" s="23">
        <v>131.39999999999998</v>
      </c>
      <c r="AM22" s="100">
        <v>128.63636363636363</v>
      </c>
      <c r="AO22" s="98">
        <v>128.63636363636363</v>
      </c>
      <c r="AP22" s="23">
        <v>128.63636363636363</v>
      </c>
      <c r="AQ22" s="23">
        <v>128.63636363636363</v>
      </c>
      <c r="AR22" s="99">
        <v>128.63636363636363</v>
      </c>
      <c r="AS22" s="23">
        <v>128.63636363636363</v>
      </c>
      <c r="AT22" s="23">
        <v>128.63636363636363</v>
      </c>
      <c r="AU22" s="23">
        <v>128.63636363636363</v>
      </c>
      <c r="AV22" s="23">
        <v>128.63636363636363</v>
      </c>
      <c r="AW22" s="23">
        <v>128.63636363636363</v>
      </c>
      <c r="AX22" s="100">
        <v>128.63636363636363</v>
      </c>
    </row>
    <row r="23" spans="2:50" x14ac:dyDescent="0.25">
      <c r="B23" s="5"/>
      <c r="C23" s="92"/>
      <c r="D23" s="6" t="s">
        <v>52</v>
      </c>
      <c r="E23" s="93" t="str">
        <f t="shared" si="0"/>
        <v>Dry</v>
      </c>
      <c r="F23" s="94">
        <v>92.066666666666663</v>
      </c>
      <c r="G23" s="14">
        <v>92.066666666666663</v>
      </c>
      <c r="H23" s="14">
        <v>92.066666666666663</v>
      </c>
      <c r="I23" s="14">
        <v>92.066666666666663</v>
      </c>
      <c r="J23" s="14">
        <v>92.066666666666663</v>
      </c>
      <c r="K23" s="14">
        <v>92.066666666666663</v>
      </c>
      <c r="L23" s="14">
        <v>92.066666666666663</v>
      </c>
      <c r="M23" s="14">
        <v>92.066666666666663</v>
      </c>
      <c r="N23" s="14">
        <v>92.066666666666663</v>
      </c>
      <c r="O23" s="95">
        <v>92.066666666666663</v>
      </c>
      <c r="P23" s="32"/>
      <c r="Q23" s="15">
        <f t="shared" si="1"/>
        <v>92.066666666666649</v>
      </c>
      <c r="R23" s="97">
        <f t="shared" si="2"/>
        <v>92.066666666666649</v>
      </c>
      <c r="S23" s="97">
        <f t="shared" si="2"/>
        <v>92.066666666666649</v>
      </c>
      <c r="T23" s="97">
        <f t="shared" si="2"/>
        <v>92.066666666666649</v>
      </c>
      <c r="U23" s="97">
        <f t="shared" si="2"/>
        <v>92.066666666666649</v>
      </c>
      <c r="V23" s="97">
        <f t="shared" si="2"/>
        <v>92.066666666666649</v>
      </c>
      <c r="W23" s="97">
        <f t="shared" si="2"/>
        <v>92.066666666666649</v>
      </c>
      <c r="X23" s="97">
        <f t="shared" si="2"/>
        <v>92.066666666666649</v>
      </c>
      <c r="Y23" s="97">
        <f t="shared" si="2"/>
        <v>92.066666666666649</v>
      </c>
      <c r="Z23" s="97">
        <f t="shared" si="2"/>
        <v>92.066666666666649</v>
      </c>
      <c r="AA23" s="97"/>
      <c r="AB23" s="24"/>
      <c r="AD23" s="98">
        <v>70.899999999999991</v>
      </c>
      <c r="AE23" s="23">
        <v>91.699999999999989</v>
      </c>
      <c r="AF23" s="23">
        <v>120.4</v>
      </c>
      <c r="AG23" s="99">
        <v>134.5</v>
      </c>
      <c r="AH23" s="23">
        <v>128.1</v>
      </c>
      <c r="AI23" s="23">
        <v>99.100000000000023</v>
      </c>
      <c r="AJ23" s="23">
        <v>165.1</v>
      </c>
      <c r="AK23" s="23">
        <v>122.59999999999998</v>
      </c>
      <c r="AL23" s="23">
        <v>178.09999999999997</v>
      </c>
      <c r="AM23" s="100">
        <v>92.066666666666663</v>
      </c>
      <c r="AO23" s="98">
        <v>92.066666666666663</v>
      </c>
      <c r="AP23" s="23">
        <v>92.066666666666663</v>
      </c>
      <c r="AQ23" s="23">
        <v>92.066666666666663</v>
      </c>
      <c r="AR23" s="99">
        <v>92.066666666666663</v>
      </c>
      <c r="AS23" s="23">
        <v>92.066666666666663</v>
      </c>
      <c r="AT23" s="23">
        <v>92.066666666666663</v>
      </c>
      <c r="AU23" s="23">
        <v>92.066666666666663</v>
      </c>
      <c r="AV23" s="23">
        <v>92.066666666666663</v>
      </c>
      <c r="AW23" s="23">
        <v>92.066666666666663</v>
      </c>
      <c r="AX23" s="100">
        <v>92.066666666666663</v>
      </c>
    </row>
    <row r="24" spans="2:50" x14ac:dyDescent="0.25">
      <c r="B24" s="5"/>
      <c r="C24" s="92"/>
      <c r="D24" s="6" t="s">
        <v>53</v>
      </c>
      <c r="E24" s="93" t="str">
        <f t="shared" si="0"/>
        <v>Wet</v>
      </c>
      <c r="F24" s="94">
        <v>162.6</v>
      </c>
      <c r="G24" s="14">
        <v>162.6</v>
      </c>
      <c r="H24" s="14">
        <v>162.6</v>
      </c>
      <c r="I24" s="14">
        <v>162.6</v>
      </c>
      <c r="J24" s="14">
        <v>162.6</v>
      </c>
      <c r="K24" s="14">
        <v>162.6</v>
      </c>
      <c r="L24" s="14">
        <v>162.6</v>
      </c>
      <c r="M24" s="14">
        <v>162.6</v>
      </c>
      <c r="N24" s="14">
        <v>162.6</v>
      </c>
      <c r="O24" s="95">
        <v>162.6</v>
      </c>
      <c r="P24" s="32"/>
      <c r="Q24" s="15">
        <f t="shared" si="1"/>
        <v>162.59999999999997</v>
      </c>
      <c r="R24" s="97">
        <f t="shared" si="2"/>
        <v>162.59999999999997</v>
      </c>
      <c r="S24" s="97">
        <f t="shared" si="2"/>
        <v>162.59999999999997</v>
      </c>
      <c r="T24" s="97">
        <f t="shared" si="2"/>
        <v>162.59999999999997</v>
      </c>
      <c r="U24" s="97">
        <f t="shared" si="2"/>
        <v>162.59999999999997</v>
      </c>
      <c r="V24" s="97">
        <f t="shared" si="2"/>
        <v>162.59999999999997</v>
      </c>
      <c r="W24" s="97">
        <f t="shared" si="2"/>
        <v>162.59999999999997</v>
      </c>
      <c r="X24" s="97">
        <f t="shared" si="2"/>
        <v>162.59999999999997</v>
      </c>
      <c r="Y24" s="97">
        <f t="shared" si="2"/>
        <v>162.59999999999997</v>
      </c>
      <c r="Z24" s="97">
        <f t="shared" si="2"/>
        <v>162.59999999999997</v>
      </c>
      <c r="AA24" s="97"/>
      <c r="AB24" s="24"/>
      <c r="AD24" s="98">
        <v>116.3</v>
      </c>
      <c r="AE24" s="23">
        <v>59.5</v>
      </c>
      <c r="AF24" s="23">
        <v>196.79999999999998</v>
      </c>
      <c r="AG24" s="99">
        <v>167.1</v>
      </c>
      <c r="AH24" s="23">
        <v>57.899999999999991</v>
      </c>
      <c r="AI24" s="23">
        <v>130.79999999999998</v>
      </c>
      <c r="AJ24" s="23">
        <v>55.400000000000006</v>
      </c>
      <c r="AK24" s="23">
        <v>98</v>
      </c>
      <c r="AL24" s="23">
        <v>138.79999999999998</v>
      </c>
      <c r="AM24" s="100">
        <v>162.6</v>
      </c>
      <c r="AO24" s="98">
        <v>162.6</v>
      </c>
      <c r="AP24" s="23">
        <v>162.6</v>
      </c>
      <c r="AQ24" s="23">
        <v>162.6</v>
      </c>
      <c r="AR24" s="99">
        <v>162.6</v>
      </c>
      <c r="AS24" s="23">
        <v>162.6</v>
      </c>
      <c r="AT24" s="23">
        <v>162.6</v>
      </c>
      <c r="AU24" s="23">
        <v>162.6</v>
      </c>
      <c r="AV24" s="23">
        <v>162.6</v>
      </c>
      <c r="AW24" s="23">
        <v>162.6</v>
      </c>
      <c r="AX24" s="100">
        <v>162.6</v>
      </c>
    </row>
    <row r="25" spans="2:50" x14ac:dyDescent="0.25">
      <c r="B25" s="101"/>
      <c r="C25" s="92"/>
      <c r="D25" s="6" t="s">
        <v>54</v>
      </c>
      <c r="E25" s="93" t="str">
        <f t="shared" si="0"/>
        <v>Wet</v>
      </c>
      <c r="F25" s="94">
        <v>147.35833333333329</v>
      </c>
      <c r="G25" s="14">
        <v>147.35833333333329</v>
      </c>
      <c r="H25" s="14">
        <v>147.35833333333329</v>
      </c>
      <c r="I25" s="14">
        <v>147.35833333333329</v>
      </c>
      <c r="J25" s="14">
        <v>147.35833333333329</v>
      </c>
      <c r="K25" s="14">
        <v>147.35833333333329</v>
      </c>
      <c r="L25" s="14">
        <v>147.35833333333329</v>
      </c>
      <c r="M25" s="14">
        <v>147.35833333333329</v>
      </c>
      <c r="N25" s="14">
        <v>147.35833333333329</v>
      </c>
      <c r="O25" s="95">
        <v>147.35833333333329</v>
      </c>
      <c r="P25" s="32"/>
      <c r="Q25" s="15">
        <f t="shared" si="1"/>
        <v>147.35833333333332</v>
      </c>
      <c r="R25" s="97">
        <f t="shared" si="2"/>
        <v>147.35833333333332</v>
      </c>
      <c r="S25" s="97">
        <f t="shared" si="2"/>
        <v>147.35833333333332</v>
      </c>
      <c r="T25" s="97">
        <f t="shared" si="2"/>
        <v>147.35833333333332</v>
      </c>
      <c r="U25" s="97">
        <f t="shared" si="2"/>
        <v>147.35833333333332</v>
      </c>
      <c r="V25" s="97">
        <f t="shared" si="2"/>
        <v>147.35833333333332</v>
      </c>
      <c r="W25" s="97">
        <f t="shared" si="2"/>
        <v>147.35833333333332</v>
      </c>
      <c r="X25" s="97">
        <f t="shared" si="2"/>
        <v>147.35833333333332</v>
      </c>
      <c r="Y25" s="97">
        <f t="shared" si="2"/>
        <v>147.35833333333332</v>
      </c>
      <c r="Z25" s="97">
        <f t="shared" si="2"/>
        <v>147.35833333333332</v>
      </c>
      <c r="AA25" s="97"/>
      <c r="AB25" s="24"/>
      <c r="AD25" s="98">
        <v>37.200000000000003</v>
      </c>
      <c r="AE25" s="23">
        <v>80.400000000000006</v>
      </c>
      <c r="AF25" s="23">
        <v>63.300000000000011</v>
      </c>
      <c r="AG25" s="99">
        <v>66.800000000000011</v>
      </c>
      <c r="AH25" s="23">
        <v>110.80000000000001</v>
      </c>
      <c r="AI25" s="23">
        <v>32.200000000000003</v>
      </c>
      <c r="AJ25" s="23">
        <v>0.6</v>
      </c>
      <c r="AK25" s="23">
        <v>14.4</v>
      </c>
      <c r="AL25" s="23">
        <v>118.9</v>
      </c>
      <c r="AM25" s="100">
        <v>147.35833333333329</v>
      </c>
      <c r="AO25" s="98">
        <v>147.35833333333329</v>
      </c>
      <c r="AP25" s="23">
        <v>147.35833333333329</v>
      </c>
      <c r="AQ25" s="23">
        <v>147.35833333333329</v>
      </c>
      <c r="AR25" s="99">
        <v>147.35833333333329</v>
      </c>
      <c r="AS25" s="23">
        <v>147.35833333333329</v>
      </c>
      <c r="AT25" s="23">
        <v>147.35833333333329</v>
      </c>
      <c r="AU25" s="23">
        <v>147.35833333333329</v>
      </c>
      <c r="AV25" s="23">
        <v>147.35833333333329</v>
      </c>
      <c r="AW25" s="23">
        <v>147.35833333333329</v>
      </c>
      <c r="AX25" s="100">
        <v>147.35833333333329</v>
      </c>
    </row>
    <row r="26" spans="2:50" x14ac:dyDescent="0.25">
      <c r="B26" s="102"/>
      <c r="C26" s="21"/>
      <c r="D26" s="7" t="s">
        <v>55</v>
      </c>
      <c r="E26" s="22" t="str">
        <f t="shared" si="0"/>
        <v>Dry</v>
      </c>
      <c r="F26" s="103">
        <v>64.3</v>
      </c>
      <c r="G26" s="19">
        <v>64.3</v>
      </c>
      <c r="H26" s="19">
        <v>64.3</v>
      </c>
      <c r="I26" s="19">
        <v>64.3</v>
      </c>
      <c r="J26" s="19">
        <v>64.3</v>
      </c>
      <c r="K26" s="19">
        <v>64.3</v>
      </c>
      <c r="L26" s="19">
        <v>64.3</v>
      </c>
      <c r="M26" s="19">
        <v>64.3</v>
      </c>
      <c r="N26" s="19">
        <v>64.3</v>
      </c>
      <c r="O26" s="104">
        <v>64.3</v>
      </c>
      <c r="P26" s="32"/>
      <c r="Q26" s="105">
        <f t="shared" si="1"/>
        <v>64.299999999999983</v>
      </c>
      <c r="R26" s="106">
        <f t="shared" si="2"/>
        <v>64.299999999999983</v>
      </c>
      <c r="S26" s="106">
        <f t="shared" si="2"/>
        <v>64.299999999999983</v>
      </c>
      <c r="T26" s="106">
        <f t="shared" si="2"/>
        <v>64.299999999999983</v>
      </c>
      <c r="U26" s="106">
        <f t="shared" si="2"/>
        <v>64.299999999999983</v>
      </c>
      <c r="V26" s="106">
        <f t="shared" si="2"/>
        <v>64.299999999999983</v>
      </c>
      <c r="W26" s="106">
        <f t="shared" si="2"/>
        <v>64.299999999999983</v>
      </c>
      <c r="X26" s="106">
        <f t="shared" si="2"/>
        <v>64.299999999999983</v>
      </c>
      <c r="Y26" s="106">
        <f t="shared" si="2"/>
        <v>64.299999999999983</v>
      </c>
      <c r="Z26" s="106">
        <f t="shared" si="2"/>
        <v>64.299999999999983</v>
      </c>
      <c r="AA26" s="106"/>
      <c r="AB26" s="20"/>
      <c r="AD26" s="107">
        <v>48.2</v>
      </c>
      <c r="AE26" s="108">
        <v>11.5</v>
      </c>
      <c r="AF26" s="108">
        <v>0</v>
      </c>
      <c r="AG26" s="109">
        <v>155.30000000000001</v>
      </c>
      <c r="AH26" s="108">
        <v>10.299999999999999</v>
      </c>
      <c r="AI26" s="108">
        <v>12.8</v>
      </c>
      <c r="AJ26" s="108">
        <v>84.5</v>
      </c>
      <c r="AK26" s="108">
        <v>9</v>
      </c>
      <c r="AL26" s="108">
        <v>0</v>
      </c>
      <c r="AM26" s="110">
        <v>64.3</v>
      </c>
      <c r="AO26" s="107">
        <v>64.3</v>
      </c>
      <c r="AP26" s="108">
        <v>64.3</v>
      </c>
      <c r="AQ26" s="108">
        <v>64.3</v>
      </c>
      <c r="AR26" s="109">
        <v>64.3</v>
      </c>
      <c r="AS26" s="108">
        <v>64.3</v>
      </c>
      <c r="AT26" s="108">
        <v>64.3</v>
      </c>
      <c r="AU26" s="108">
        <v>64.3</v>
      </c>
      <c r="AV26" s="108">
        <v>64.3</v>
      </c>
      <c r="AW26" s="108">
        <v>64.3</v>
      </c>
      <c r="AX26" s="110">
        <v>64.3</v>
      </c>
    </row>
    <row r="27" spans="2:50" ht="15.75" thickBot="1" x14ac:dyDescent="0.3">
      <c r="B27" s="111"/>
      <c r="C27" s="112"/>
      <c r="D27" s="25" t="s">
        <v>56</v>
      </c>
      <c r="E27" s="113" t="str">
        <f t="shared" si="0"/>
        <v>Dry</v>
      </c>
      <c r="F27" s="114">
        <v>28.676923076923075</v>
      </c>
      <c r="G27" s="17">
        <v>28.676923076923075</v>
      </c>
      <c r="H27" s="17">
        <v>28.676923076923075</v>
      </c>
      <c r="I27" s="17">
        <v>28.676923076923075</v>
      </c>
      <c r="J27" s="17">
        <v>28.676923076923075</v>
      </c>
      <c r="K27" s="17">
        <v>28.676923076923075</v>
      </c>
      <c r="L27" s="17">
        <v>28.676923076923075</v>
      </c>
      <c r="M27" s="17">
        <v>28.676923076923075</v>
      </c>
      <c r="N27" s="17">
        <v>28.676923076923075</v>
      </c>
      <c r="O27" s="115">
        <v>28.676923076923075</v>
      </c>
      <c r="P27" s="32"/>
      <c r="Q27" s="18">
        <f t="shared" si="1"/>
        <v>28.676923076923067</v>
      </c>
      <c r="R27" s="116">
        <f t="shared" si="2"/>
        <v>28.676923076923067</v>
      </c>
      <c r="S27" s="116">
        <f t="shared" si="2"/>
        <v>28.676923076923067</v>
      </c>
      <c r="T27" s="116">
        <f t="shared" si="2"/>
        <v>28.676923076923067</v>
      </c>
      <c r="U27" s="116">
        <f t="shared" si="2"/>
        <v>28.676923076923067</v>
      </c>
      <c r="V27" s="116">
        <f t="shared" si="2"/>
        <v>28.676923076923067</v>
      </c>
      <c r="W27" s="116">
        <f t="shared" si="2"/>
        <v>28.676923076923067</v>
      </c>
      <c r="X27" s="116">
        <f t="shared" si="2"/>
        <v>28.676923076923067</v>
      </c>
      <c r="Y27" s="116">
        <f t="shared" si="2"/>
        <v>28.676923076923067</v>
      </c>
      <c r="Z27" s="116">
        <f t="shared" si="2"/>
        <v>28.676923076923067</v>
      </c>
      <c r="AA27" s="116"/>
      <c r="AB27" s="117"/>
      <c r="AD27" s="118">
        <v>0</v>
      </c>
      <c r="AE27" s="119">
        <v>27.5</v>
      </c>
      <c r="AF27" s="119">
        <v>0</v>
      </c>
      <c r="AG27" s="120">
        <v>2.2999999999999998</v>
      </c>
      <c r="AH27" s="119">
        <v>103.29999999999998</v>
      </c>
      <c r="AI27" s="119">
        <v>11.9</v>
      </c>
      <c r="AJ27" s="119">
        <v>0</v>
      </c>
      <c r="AK27" s="119">
        <v>2.6</v>
      </c>
      <c r="AL27" s="119">
        <v>0.2</v>
      </c>
      <c r="AM27" s="121">
        <v>28.676923076923075</v>
      </c>
      <c r="AO27" s="118">
        <v>28.676923076923075</v>
      </c>
      <c r="AP27" s="119">
        <v>28.676923076923075</v>
      </c>
      <c r="AQ27" s="119">
        <v>28.676923076923075</v>
      </c>
      <c r="AR27" s="120">
        <v>28.676923076923075</v>
      </c>
      <c r="AS27" s="119">
        <v>28.676923076923075</v>
      </c>
      <c r="AT27" s="119">
        <v>28.676923076923075</v>
      </c>
      <c r="AU27" s="119">
        <v>28.676923076923075</v>
      </c>
      <c r="AV27" s="119">
        <v>28.676923076923075</v>
      </c>
      <c r="AW27" s="119">
        <v>28.676923076923075</v>
      </c>
      <c r="AX27" s="121">
        <v>28.676923076923075</v>
      </c>
    </row>
    <row r="28" spans="2:50" x14ac:dyDescent="0.25">
      <c r="B28" s="77" t="s">
        <v>57</v>
      </c>
      <c r="C28" s="3"/>
      <c r="D28" s="3"/>
      <c r="E28" s="78" t="s">
        <v>41</v>
      </c>
      <c r="F28" s="79" t="s">
        <v>42</v>
      </c>
      <c r="G28" s="80">
        <v>2</v>
      </c>
      <c r="H28" s="80">
        <v>3</v>
      </c>
      <c r="I28" s="81">
        <v>4</v>
      </c>
      <c r="J28" s="80">
        <v>5</v>
      </c>
      <c r="K28" s="80">
        <v>6</v>
      </c>
      <c r="L28" s="80">
        <v>7</v>
      </c>
      <c r="M28" s="80">
        <v>8</v>
      </c>
      <c r="N28" s="80">
        <v>9</v>
      </c>
      <c r="O28" s="82">
        <v>10</v>
      </c>
      <c r="Q28" s="529" t="s">
        <v>43</v>
      </c>
      <c r="R28" s="122"/>
      <c r="S28" s="122"/>
      <c r="T28" s="122"/>
      <c r="U28" s="122"/>
      <c r="V28" s="122"/>
      <c r="W28" s="122"/>
      <c r="X28" s="122"/>
      <c r="Y28" s="122"/>
      <c r="Z28" s="122"/>
      <c r="AA28" s="122"/>
      <c r="AB28" s="123"/>
      <c r="AD28" s="79" t="s">
        <v>42</v>
      </c>
      <c r="AE28" s="80">
        <v>2</v>
      </c>
      <c r="AF28" s="80">
        <v>3</v>
      </c>
      <c r="AG28" s="81">
        <v>4</v>
      </c>
      <c r="AH28" s="80">
        <v>5</v>
      </c>
      <c r="AI28" s="80">
        <v>6</v>
      </c>
      <c r="AJ28" s="80">
        <v>7</v>
      </c>
      <c r="AK28" s="80">
        <v>8</v>
      </c>
      <c r="AL28" s="80">
        <v>9</v>
      </c>
      <c r="AM28" s="82">
        <v>10</v>
      </c>
      <c r="AO28" s="79" t="s">
        <v>42</v>
      </c>
      <c r="AP28" s="80">
        <v>2</v>
      </c>
      <c r="AQ28" s="80">
        <v>3</v>
      </c>
      <c r="AR28" s="81">
        <v>4</v>
      </c>
      <c r="AS28" s="80">
        <v>5</v>
      </c>
      <c r="AT28" s="80">
        <v>6</v>
      </c>
      <c r="AU28" s="80">
        <v>7</v>
      </c>
      <c r="AV28" s="80">
        <v>8</v>
      </c>
      <c r="AW28" s="80">
        <v>9</v>
      </c>
      <c r="AX28" s="82">
        <v>10</v>
      </c>
    </row>
    <row r="29" spans="2:50" x14ac:dyDescent="0.25">
      <c r="B29" s="85" t="s">
        <v>44</v>
      </c>
      <c r="C29" s="86">
        <v>1</v>
      </c>
      <c r="D29" s="87" t="e">
        <v>#VALUE!</v>
      </c>
      <c r="E29" s="87"/>
      <c r="F29" s="88">
        <v>2014</v>
      </c>
      <c r="G29" s="4">
        <v>2014</v>
      </c>
      <c r="H29" s="4">
        <v>2014</v>
      </c>
      <c r="I29" s="4">
        <v>2014</v>
      </c>
      <c r="J29" s="4">
        <v>2014</v>
      </c>
      <c r="K29" s="4">
        <v>2014</v>
      </c>
      <c r="L29" s="4">
        <v>2014</v>
      </c>
      <c r="M29" s="4">
        <v>2014</v>
      </c>
      <c r="N29" s="4">
        <v>2014</v>
      </c>
      <c r="O29" s="89">
        <v>2014</v>
      </c>
      <c r="Q29" s="530"/>
      <c r="R29" s="90"/>
      <c r="S29" s="90"/>
      <c r="T29" s="90"/>
      <c r="U29" s="90"/>
      <c r="V29" s="90"/>
      <c r="W29" s="90"/>
      <c r="X29" s="90"/>
      <c r="Y29" s="90"/>
      <c r="Z29" s="90"/>
      <c r="AA29" s="90"/>
      <c r="AB29" s="91"/>
      <c r="AD29" s="88">
        <v>2005</v>
      </c>
      <c r="AE29" s="4">
        <v>2006</v>
      </c>
      <c r="AF29" s="4">
        <v>2007</v>
      </c>
      <c r="AG29" s="124">
        <v>2008</v>
      </c>
      <c r="AH29" s="4">
        <v>2009</v>
      </c>
      <c r="AI29" s="4">
        <v>2010</v>
      </c>
      <c r="AJ29" s="4">
        <v>2011</v>
      </c>
      <c r="AK29" s="4">
        <v>2012</v>
      </c>
      <c r="AL29" s="4">
        <v>2013</v>
      </c>
      <c r="AM29" s="89">
        <v>2014</v>
      </c>
      <c r="AO29" s="88">
        <v>2014</v>
      </c>
      <c r="AP29" s="4">
        <v>2014</v>
      </c>
      <c r="AQ29" s="4">
        <v>2014</v>
      </c>
      <c r="AR29" s="124">
        <v>2014</v>
      </c>
      <c r="AS29" s="4">
        <v>2014</v>
      </c>
      <c r="AT29" s="4">
        <v>2014</v>
      </c>
      <c r="AU29" s="4">
        <v>2014</v>
      </c>
      <c r="AV29" s="4">
        <v>2014</v>
      </c>
      <c r="AW29" s="4">
        <v>2014</v>
      </c>
      <c r="AX29" s="89">
        <v>2014</v>
      </c>
    </row>
    <row r="30" spans="2:50" x14ac:dyDescent="0.25">
      <c r="B30" s="5"/>
      <c r="C30" s="92"/>
      <c r="D30" s="6" t="s">
        <v>45</v>
      </c>
      <c r="E30" s="93" t="str">
        <f>E16</f>
        <v>Dry</v>
      </c>
      <c r="F30" s="125">
        <v>24.190322580645159</v>
      </c>
      <c r="G30" s="11">
        <v>24.190322580645159</v>
      </c>
      <c r="H30" s="11">
        <v>24.190322580645159</v>
      </c>
      <c r="I30" s="11">
        <v>24.190322580645159</v>
      </c>
      <c r="J30" s="11">
        <v>24.190322580645159</v>
      </c>
      <c r="K30" s="11">
        <v>24.190322580645159</v>
      </c>
      <c r="L30" s="11">
        <v>24.190322580645159</v>
      </c>
      <c r="M30" s="11">
        <v>24.190322580645159</v>
      </c>
      <c r="N30" s="11">
        <v>24.190322580645159</v>
      </c>
      <c r="O30" s="126">
        <v>24.190322580645159</v>
      </c>
      <c r="Q30" s="12">
        <f t="shared" ref="Q30:Q41" si="3">AVERAGE(F30:O30)</f>
        <v>24.190322580645159</v>
      </c>
      <c r="R30" s="127">
        <f t="shared" ref="R30:Z41" si="4">$Q30</f>
        <v>24.190322580645159</v>
      </c>
      <c r="S30" s="127">
        <f t="shared" si="4"/>
        <v>24.190322580645159</v>
      </c>
      <c r="T30" s="127">
        <f t="shared" si="4"/>
        <v>24.190322580645159</v>
      </c>
      <c r="U30" s="127">
        <f t="shared" si="4"/>
        <v>24.190322580645159</v>
      </c>
      <c r="V30" s="127">
        <f t="shared" si="4"/>
        <v>24.190322580645159</v>
      </c>
      <c r="W30" s="127">
        <f t="shared" si="4"/>
        <v>24.190322580645159</v>
      </c>
      <c r="X30" s="127">
        <f t="shared" si="4"/>
        <v>24.190322580645159</v>
      </c>
      <c r="Y30" s="127">
        <f t="shared" si="4"/>
        <v>24.190322580645159</v>
      </c>
      <c r="Z30" s="127">
        <f t="shared" si="4"/>
        <v>24.190322580645159</v>
      </c>
      <c r="AA30" s="97"/>
      <c r="AB30" s="24"/>
      <c r="AD30" s="128">
        <v>21.122580645161289</v>
      </c>
      <c r="AE30" s="129">
        <v>21.867741935483874</v>
      </c>
      <c r="AF30" s="129">
        <v>22.298387096774189</v>
      </c>
      <c r="AG30" s="130">
        <v>22.180645161290318</v>
      </c>
      <c r="AH30" s="129">
        <v>21.437096774193552</v>
      </c>
      <c r="AI30" s="129">
        <v>21.633870967741931</v>
      </c>
      <c r="AJ30" s="129">
        <v>21.953225806451616</v>
      </c>
      <c r="AK30" s="129">
        <v>21.808064516129033</v>
      </c>
      <c r="AL30" s="129">
        <v>22.398387096774194</v>
      </c>
      <c r="AM30" s="131">
        <v>24.190322580645159</v>
      </c>
      <c r="AO30" s="128">
        <v>24.190322580645159</v>
      </c>
      <c r="AP30" s="129">
        <v>24.190322580645159</v>
      </c>
      <c r="AQ30" s="129">
        <v>24.190322580645159</v>
      </c>
      <c r="AR30" s="130">
        <v>24.190322580645159</v>
      </c>
      <c r="AS30" s="129">
        <v>24.190322580645159</v>
      </c>
      <c r="AT30" s="129">
        <v>24.190322580645159</v>
      </c>
      <c r="AU30" s="129">
        <v>24.190322580645159</v>
      </c>
      <c r="AV30" s="129">
        <v>24.190322580645159</v>
      </c>
      <c r="AW30" s="129">
        <v>24.190322580645159</v>
      </c>
      <c r="AX30" s="131">
        <v>24.190322580645159</v>
      </c>
    </row>
    <row r="31" spans="2:50" x14ac:dyDescent="0.25">
      <c r="B31" s="5"/>
      <c r="C31" s="92"/>
      <c r="D31" s="6" t="s">
        <v>46</v>
      </c>
      <c r="E31" s="93" t="str">
        <f t="shared" ref="E31:E41" si="5">E17</f>
        <v>Dry</v>
      </c>
      <c r="F31" s="125">
        <v>24.782142857142858</v>
      </c>
      <c r="G31" s="11">
        <v>24.782142857142858</v>
      </c>
      <c r="H31" s="11">
        <v>24.782142857142858</v>
      </c>
      <c r="I31" s="11">
        <v>24.782142857142858</v>
      </c>
      <c r="J31" s="11">
        <v>24.782142857142858</v>
      </c>
      <c r="K31" s="11">
        <v>24.782142857142858</v>
      </c>
      <c r="L31" s="11">
        <v>24.782142857142858</v>
      </c>
      <c r="M31" s="11">
        <v>24.782142857142858</v>
      </c>
      <c r="N31" s="11">
        <v>24.782142857142858</v>
      </c>
      <c r="O31" s="126">
        <v>24.782142857142858</v>
      </c>
      <c r="Q31" s="12">
        <f t="shared" si="3"/>
        <v>24.782142857142855</v>
      </c>
      <c r="R31" s="127">
        <f t="shared" si="4"/>
        <v>24.782142857142855</v>
      </c>
      <c r="S31" s="127">
        <f t="shared" si="4"/>
        <v>24.782142857142855</v>
      </c>
      <c r="T31" s="127">
        <f t="shared" si="4"/>
        <v>24.782142857142855</v>
      </c>
      <c r="U31" s="127">
        <f t="shared" si="4"/>
        <v>24.782142857142855</v>
      </c>
      <c r="V31" s="127">
        <f t="shared" si="4"/>
        <v>24.782142857142855</v>
      </c>
      <c r="W31" s="127">
        <f t="shared" si="4"/>
        <v>24.782142857142855</v>
      </c>
      <c r="X31" s="127">
        <f t="shared" si="4"/>
        <v>24.782142857142855</v>
      </c>
      <c r="Y31" s="127">
        <f t="shared" si="4"/>
        <v>24.782142857142855</v>
      </c>
      <c r="Z31" s="127">
        <f t="shared" si="4"/>
        <v>24.782142857142855</v>
      </c>
      <c r="AA31" s="97"/>
      <c r="AB31" s="24"/>
      <c r="AD31" s="128">
        <v>22.8</v>
      </c>
      <c r="AE31" s="129">
        <v>22.692857142857147</v>
      </c>
      <c r="AF31" s="129">
        <v>22.36785714285714</v>
      </c>
      <c r="AG31" s="130">
        <v>22.32586206896552</v>
      </c>
      <c r="AH31" s="129">
        <v>22.317857142857147</v>
      </c>
      <c r="AI31" s="129">
        <v>22.398214285714285</v>
      </c>
      <c r="AJ31" s="129">
        <v>22.658928571428568</v>
      </c>
      <c r="AK31" s="129">
        <v>22.272413793103446</v>
      </c>
      <c r="AL31" s="129">
        <v>23.36964285714286</v>
      </c>
      <c r="AM31" s="131">
        <v>24.782142857142858</v>
      </c>
      <c r="AO31" s="128">
        <v>24.782142857142858</v>
      </c>
      <c r="AP31" s="129">
        <v>24.782142857142858</v>
      </c>
      <c r="AQ31" s="129">
        <v>24.782142857142858</v>
      </c>
      <c r="AR31" s="130">
        <v>24.782142857142858</v>
      </c>
      <c r="AS31" s="129">
        <v>24.782142857142858</v>
      </c>
      <c r="AT31" s="129">
        <v>24.782142857142858</v>
      </c>
      <c r="AU31" s="129">
        <v>24.782142857142858</v>
      </c>
      <c r="AV31" s="129">
        <v>24.782142857142858</v>
      </c>
      <c r="AW31" s="129">
        <v>24.782142857142858</v>
      </c>
      <c r="AX31" s="131">
        <v>24.782142857142858</v>
      </c>
    </row>
    <row r="32" spans="2:50" x14ac:dyDescent="0.25">
      <c r="B32" s="5"/>
      <c r="C32" s="92"/>
      <c r="D32" s="6" t="s">
        <v>47</v>
      </c>
      <c r="E32" s="93" t="str">
        <f t="shared" si="5"/>
        <v>Wet</v>
      </c>
      <c r="F32" s="125">
        <v>24.719354838709677</v>
      </c>
      <c r="G32" s="11">
        <v>24.719354838709677</v>
      </c>
      <c r="H32" s="11">
        <v>24.719354838709677</v>
      </c>
      <c r="I32" s="11">
        <v>24.719354838709677</v>
      </c>
      <c r="J32" s="11">
        <v>24.719354838709677</v>
      </c>
      <c r="K32" s="11">
        <v>24.719354838709677</v>
      </c>
      <c r="L32" s="11">
        <v>24.719354838709677</v>
      </c>
      <c r="M32" s="11">
        <v>24.719354838709677</v>
      </c>
      <c r="N32" s="11">
        <v>24.719354838709677</v>
      </c>
      <c r="O32" s="126">
        <v>24.719354838709677</v>
      </c>
      <c r="Q32" s="12">
        <f t="shared" si="3"/>
        <v>24.719354838709677</v>
      </c>
      <c r="R32" s="127">
        <f t="shared" si="4"/>
        <v>24.719354838709677</v>
      </c>
      <c r="S32" s="127">
        <f t="shared" si="4"/>
        <v>24.719354838709677</v>
      </c>
      <c r="T32" s="127">
        <f t="shared" si="4"/>
        <v>24.719354838709677</v>
      </c>
      <c r="U32" s="127">
        <f t="shared" si="4"/>
        <v>24.719354838709677</v>
      </c>
      <c r="V32" s="127">
        <f t="shared" si="4"/>
        <v>24.719354838709677</v>
      </c>
      <c r="W32" s="127">
        <f t="shared" si="4"/>
        <v>24.719354838709677</v>
      </c>
      <c r="X32" s="127">
        <f t="shared" si="4"/>
        <v>24.719354838709677</v>
      </c>
      <c r="Y32" s="127">
        <f t="shared" si="4"/>
        <v>24.719354838709677</v>
      </c>
      <c r="Z32" s="127">
        <f t="shared" si="4"/>
        <v>24.719354838709677</v>
      </c>
      <c r="AA32" s="97"/>
      <c r="AB32" s="24"/>
      <c r="AD32" s="128">
        <v>22.695161290322584</v>
      </c>
      <c r="AE32" s="129">
        <v>21.891935483870967</v>
      </c>
      <c r="AF32" s="129">
        <v>22.375806451612902</v>
      </c>
      <c r="AG32" s="130">
        <v>22.574999999999999</v>
      </c>
      <c r="AH32" s="129">
        <v>22.355157818579659</v>
      </c>
      <c r="AI32" s="129">
        <v>21.996774193548386</v>
      </c>
      <c r="AJ32" s="129">
        <v>23.133870967741942</v>
      </c>
      <c r="AK32" s="129">
        <v>23.486666666666668</v>
      </c>
      <c r="AL32" s="129">
        <v>23.583870967741937</v>
      </c>
      <c r="AM32" s="131">
        <v>24.719354838709677</v>
      </c>
      <c r="AO32" s="128">
        <v>24.719354838709677</v>
      </c>
      <c r="AP32" s="129">
        <v>24.719354838709677</v>
      </c>
      <c r="AQ32" s="129">
        <v>24.719354838709677</v>
      </c>
      <c r="AR32" s="130">
        <v>24.719354838709677</v>
      </c>
      <c r="AS32" s="129">
        <v>24.719354838709677</v>
      </c>
      <c r="AT32" s="129">
        <v>24.719354838709677</v>
      </c>
      <c r="AU32" s="129">
        <v>24.719354838709677</v>
      </c>
      <c r="AV32" s="129">
        <v>24.719354838709677</v>
      </c>
      <c r="AW32" s="129">
        <v>24.719354838709677</v>
      </c>
      <c r="AX32" s="131">
        <v>24.719354838709677</v>
      </c>
    </row>
    <row r="33" spans="2:50" x14ac:dyDescent="0.25">
      <c r="B33" s="5"/>
      <c r="C33" s="92"/>
      <c r="D33" s="6" t="s">
        <v>48</v>
      </c>
      <c r="E33" s="93" t="str">
        <f t="shared" si="5"/>
        <v>Wet</v>
      </c>
      <c r="F33" s="125">
        <v>23.906666666666666</v>
      </c>
      <c r="G33" s="11">
        <v>23.906666666666666</v>
      </c>
      <c r="H33" s="11">
        <v>23.906666666666666</v>
      </c>
      <c r="I33" s="11">
        <v>23.906666666666666</v>
      </c>
      <c r="J33" s="11">
        <v>23.906666666666666</v>
      </c>
      <c r="K33" s="11">
        <v>23.906666666666666</v>
      </c>
      <c r="L33" s="11">
        <v>23.906666666666666</v>
      </c>
      <c r="M33" s="11">
        <v>23.906666666666666</v>
      </c>
      <c r="N33" s="11">
        <v>23.906666666666666</v>
      </c>
      <c r="O33" s="126">
        <v>23.906666666666666</v>
      </c>
      <c r="Q33" s="12">
        <f t="shared" si="3"/>
        <v>23.906666666666666</v>
      </c>
      <c r="R33" s="127">
        <f t="shared" si="4"/>
        <v>23.906666666666666</v>
      </c>
      <c r="S33" s="127">
        <f t="shared" si="4"/>
        <v>23.906666666666666</v>
      </c>
      <c r="T33" s="127">
        <f t="shared" si="4"/>
        <v>23.906666666666666</v>
      </c>
      <c r="U33" s="127">
        <f t="shared" si="4"/>
        <v>23.906666666666666</v>
      </c>
      <c r="V33" s="127">
        <f t="shared" si="4"/>
        <v>23.906666666666666</v>
      </c>
      <c r="W33" s="127">
        <f t="shared" si="4"/>
        <v>23.906666666666666</v>
      </c>
      <c r="X33" s="127">
        <f t="shared" si="4"/>
        <v>23.906666666666666</v>
      </c>
      <c r="Y33" s="127">
        <f t="shared" si="4"/>
        <v>23.906666666666666</v>
      </c>
      <c r="Z33" s="127">
        <f t="shared" si="4"/>
        <v>23.906666666666666</v>
      </c>
      <c r="AA33" s="97"/>
      <c r="AB33" s="24"/>
      <c r="AD33" s="128">
        <v>22.13</v>
      </c>
      <c r="AE33" s="129">
        <v>20.876666666666669</v>
      </c>
      <c r="AF33" s="129">
        <v>21.423333333333339</v>
      </c>
      <c r="AG33" s="130">
        <v>22.536666666666672</v>
      </c>
      <c r="AH33" s="129">
        <v>23.686666666666664</v>
      </c>
      <c r="AI33" s="129">
        <v>22.27833333333334</v>
      </c>
      <c r="AJ33" s="129">
        <v>23.360000000000007</v>
      </c>
      <c r="AK33" s="129">
        <v>21.828333333333337</v>
      </c>
      <c r="AL33" s="129">
        <v>22.516666666666666</v>
      </c>
      <c r="AM33" s="131">
        <v>23.906666666666666</v>
      </c>
      <c r="AO33" s="128">
        <v>23.906666666666666</v>
      </c>
      <c r="AP33" s="129">
        <v>23.906666666666666</v>
      </c>
      <c r="AQ33" s="129">
        <v>23.906666666666666</v>
      </c>
      <c r="AR33" s="130">
        <v>23.906666666666666</v>
      </c>
      <c r="AS33" s="129">
        <v>23.906666666666666</v>
      </c>
      <c r="AT33" s="129">
        <v>23.906666666666666</v>
      </c>
      <c r="AU33" s="129">
        <v>23.906666666666666</v>
      </c>
      <c r="AV33" s="129">
        <v>23.906666666666666</v>
      </c>
      <c r="AW33" s="129">
        <v>23.906666666666666</v>
      </c>
      <c r="AX33" s="131">
        <v>23.906666666666666</v>
      </c>
    </row>
    <row r="34" spans="2:50" x14ac:dyDescent="0.25">
      <c r="B34" s="5"/>
      <c r="C34" s="92"/>
      <c r="D34" s="6" t="s">
        <v>49</v>
      </c>
      <c r="E34" s="93" t="str">
        <f t="shared" si="5"/>
        <v>Wet</v>
      </c>
      <c r="F34" s="125">
        <v>23.443548387096776</v>
      </c>
      <c r="G34" s="11">
        <v>23.443548387096776</v>
      </c>
      <c r="H34" s="11">
        <v>23.443548387096776</v>
      </c>
      <c r="I34" s="11">
        <v>23.443548387096776</v>
      </c>
      <c r="J34" s="11">
        <v>23.443548387096776</v>
      </c>
      <c r="K34" s="11">
        <v>23.443548387096776</v>
      </c>
      <c r="L34" s="11">
        <v>23.443548387096776</v>
      </c>
      <c r="M34" s="11">
        <v>23.443548387096776</v>
      </c>
      <c r="N34" s="11">
        <v>23.443548387096776</v>
      </c>
      <c r="O34" s="126">
        <v>23.443548387096776</v>
      </c>
      <c r="Q34" s="12">
        <f t="shared" si="3"/>
        <v>23.443548387096772</v>
      </c>
      <c r="R34" s="127">
        <f t="shared" si="4"/>
        <v>23.443548387096772</v>
      </c>
      <c r="S34" s="127">
        <f t="shared" si="4"/>
        <v>23.443548387096772</v>
      </c>
      <c r="T34" s="127">
        <f t="shared" si="4"/>
        <v>23.443548387096772</v>
      </c>
      <c r="U34" s="127">
        <f t="shared" si="4"/>
        <v>23.443548387096772</v>
      </c>
      <c r="V34" s="127">
        <f t="shared" si="4"/>
        <v>23.443548387096772</v>
      </c>
      <c r="W34" s="127">
        <f t="shared" si="4"/>
        <v>23.443548387096772</v>
      </c>
      <c r="X34" s="127">
        <f t="shared" si="4"/>
        <v>23.443548387096772</v>
      </c>
      <c r="Y34" s="127">
        <f t="shared" si="4"/>
        <v>23.443548387096772</v>
      </c>
      <c r="Z34" s="127">
        <f t="shared" si="4"/>
        <v>23.443548387096772</v>
      </c>
      <c r="AA34" s="97"/>
      <c r="AB34" s="24"/>
      <c r="AD34" s="128">
        <v>20.779032258064518</v>
      </c>
      <c r="AE34" s="129">
        <v>20.869354838709675</v>
      </c>
      <c r="AF34" s="129">
        <v>21.496774193548386</v>
      </c>
      <c r="AG34" s="130">
        <v>21.469354838709677</v>
      </c>
      <c r="AH34" s="129">
        <v>22.146774193548389</v>
      </c>
      <c r="AI34" s="129">
        <v>22.054838709677419</v>
      </c>
      <c r="AJ34" s="129">
        <v>21.838709677419359</v>
      </c>
      <c r="AK34" s="129">
        <v>22.811290322580643</v>
      </c>
      <c r="AL34" s="129">
        <v>21.558596594323614</v>
      </c>
      <c r="AM34" s="131">
        <v>23.443548387096776</v>
      </c>
      <c r="AO34" s="128">
        <v>23.443548387096776</v>
      </c>
      <c r="AP34" s="129">
        <v>23.443548387096776</v>
      </c>
      <c r="AQ34" s="129">
        <v>23.443548387096776</v>
      </c>
      <c r="AR34" s="130">
        <v>23.443548387096776</v>
      </c>
      <c r="AS34" s="129">
        <v>23.443548387096776</v>
      </c>
      <c r="AT34" s="129">
        <v>23.443548387096776</v>
      </c>
      <c r="AU34" s="129">
        <v>23.443548387096776</v>
      </c>
      <c r="AV34" s="129">
        <v>23.443548387096776</v>
      </c>
      <c r="AW34" s="129">
        <v>23.443548387096776</v>
      </c>
      <c r="AX34" s="131">
        <v>23.443548387096776</v>
      </c>
    </row>
    <row r="35" spans="2:50" x14ac:dyDescent="0.25">
      <c r="B35" s="5"/>
      <c r="C35" s="92"/>
      <c r="D35" s="6" t="s">
        <v>50</v>
      </c>
      <c r="E35" s="93" t="str">
        <f t="shared" si="5"/>
        <v>Dry</v>
      </c>
      <c r="F35" s="125">
        <v>22.966666666666669</v>
      </c>
      <c r="G35" s="11">
        <v>22.966666666666669</v>
      </c>
      <c r="H35" s="11">
        <v>22.966666666666669</v>
      </c>
      <c r="I35" s="11">
        <v>22.966666666666669</v>
      </c>
      <c r="J35" s="11">
        <v>22.966666666666669</v>
      </c>
      <c r="K35" s="11">
        <v>22.966666666666669</v>
      </c>
      <c r="L35" s="11">
        <v>22.966666666666669</v>
      </c>
      <c r="M35" s="11">
        <v>22.966666666666669</v>
      </c>
      <c r="N35" s="11">
        <v>22.966666666666669</v>
      </c>
      <c r="O35" s="126">
        <v>22.966666666666669</v>
      </c>
      <c r="Q35" s="12">
        <f t="shared" si="3"/>
        <v>22.966666666666669</v>
      </c>
      <c r="R35" s="127">
        <f t="shared" si="4"/>
        <v>22.966666666666669</v>
      </c>
      <c r="S35" s="127">
        <f t="shared" si="4"/>
        <v>22.966666666666669</v>
      </c>
      <c r="T35" s="127">
        <f t="shared" si="4"/>
        <v>22.966666666666669</v>
      </c>
      <c r="U35" s="127">
        <f t="shared" si="4"/>
        <v>22.966666666666669</v>
      </c>
      <c r="V35" s="127">
        <f t="shared" si="4"/>
        <v>22.966666666666669</v>
      </c>
      <c r="W35" s="127">
        <f t="shared" si="4"/>
        <v>22.966666666666669</v>
      </c>
      <c r="X35" s="127">
        <f t="shared" si="4"/>
        <v>22.966666666666669</v>
      </c>
      <c r="Y35" s="127">
        <f t="shared" si="4"/>
        <v>22.966666666666669</v>
      </c>
      <c r="Z35" s="127">
        <f t="shared" si="4"/>
        <v>22.966666666666669</v>
      </c>
      <c r="AA35" s="97"/>
      <c r="AB35" s="24"/>
      <c r="AD35" s="128">
        <v>20.278333333333332</v>
      </c>
      <c r="AE35" s="129">
        <v>20.114999999999998</v>
      </c>
      <c r="AF35" s="129">
        <v>19.72666666666667</v>
      </c>
      <c r="AG35" s="130">
        <v>19.979999999999997</v>
      </c>
      <c r="AH35" s="129">
        <v>21.475000000000005</v>
      </c>
      <c r="AI35" s="129">
        <v>20.916666666666671</v>
      </c>
      <c r="AJ35" s="129">
        <v>20.445000000000004</v>
      </c>
      <c r="AK35" s="129">
        <v>20.998333333333335</v>
      </c>
      <c r="AL35" s="129">
        <v>20.728333333333332</v>
      </c>
      <c r="AM35" s="131">
        <v>22.966666666666669</v>
      </c>
      <c r="AO35" s="128">
        <v>22.966666666666669</v>
      </c>
      <c r="AP35" s="129">
        <v>22.966666666666669</v>
      </c>
      <c r="AQ35" s="129">
        <v>22.966666666666669</v>
      </c>
      <c r="AR35" s="130">
        <v>22.966666666666669</v>
      </c>
      <c r="AS35" s="129">
        <v>22.966666666666669</v>
      </c>
      <c r="AT35" s="129">
        <v>22.966666666666669</v>
      </c>
      <c r="AU35" s="129">
        <v>22.966666666666669</v>
      </c>
      <c r="AV35" s="129">
        <v>22.966666666666669</v>
      </c>
      <c r="AW35" s="129">
        <v>22.966666666666669</v>
      </c>
      <c r="AX35" s="131">
        <v>22.966666666666669</v>
      </c>
    </row>
    <row r="36" spans="2:50" x14ac:dyDescent="0.25">
      <c r="B36" s="5"/>
      <c r="C36" s="92"/>
      <c r="D36" s="6" t="s">
        <v>51</v>
      </c>
      <c r="E36" s="93" t="str">
        <f t="shared" si="5"/>
        <v>Wet</v>
      </c>
      <c r="F36" s="125">
        <v>22.459824046920815</v>
      </c>
      <c r="G36" s="11">
        <v>22.459824046920815</v>
      </c>
      <c r="H36" s="11">
        <v>22.459824046920815</v>
      </c>
      <c r="I36" s="11">
        <v>22.459824046920815</v>
      </c>
      <c r="J36" s="11">
        <v>22.459824046920815</v>
      </c>
      <c r="K36" s="11">
        <v>22.459824046920815</v>
      </c>
      <c r="L36" s="11">
        <v>22.459824046920815</v>
      </c>
      <c r="M36" s="11">
        <v>22.459824046920815</v>
      </c>
      <c r="N36" s="11">
        <v>22.459824046920815</v>
      </c>
      <c r="O36" s="126">
        <v>22.459824046920815</v>
      </c>
      <c r="Q36" s="12">
        <f t="shared" si="3"/>
        <v>22.459824046920811</v>
      </c>
      <c r="R36" s="127">
        <f t="shared" si="4"/>
        <v>22.459824046920811</v>
      </c>
      <c r="S36" s="127">
        <f t="shared" si="4"/>
        <v>22.459824046920811</v>
      </c>
      <c r="T36" s="127">
        <f t="shared" si="4"/>
        <v>22.459824046920811</v>
      </c>
      <c r="U36" s="127">
        <f t="shared" si="4"/>
        <v>22.459824046920811</v>
      </c>
      <c r="V36" s="127">
        <f t="shared" si="4"/>
        <v>22.459824046920811</v>
      </c>
      <c r="W36" s="127">
        <f t="shared" si="4"/>
        <v>22.459824046920811</v>
      </c>
      <c r="X36" s="127">
        <f t="shared" si="4"/>
        <v>22.459824046920811</v>
      </c>
      <c r="Y36" s="127">
        <f t="shared" si="4"/>
        <v>22.459824046920811</v>
      </c>
      <c r="Z36" s="127">
        <f t="shared" si="4"/>
        <v>22.459824046920811</v>
      </c>
      <c r="AA36" s="97"/>
      <c r="AB36" s="24"/>
      <c r="AD36" s="128">
        <v>19.190322580645155</v>
      </c>
      <c r="AE36" s="129">
        <v>19.245161290322581</v>
      </c>
      <c r="AF36" s="129">
        <v>19.495161290322585</v>
      </c>
      <c r="AG36" s="130">
        <v>19.191935483870971</v>
      </c>
      <c r="AH36" s="129">
        <v>20.046774193548384</v>
      </c>
      <c r="AI36" s="129">
        <v>20.029032258064515</v>
      </c>
      <c r="AJ36" s="129">
        <v>19.920967741935481</v>
      </c>
      <c r="AK36" s="129">
        <v>19.683870967741942</v>
      </c>
      <c r="AL36" s="129">
        <v>20.587096774193551</v>
      </c>
      <c r="AM36" s="131">
        <v>22.459824046920815</v>
      </c>
      <c r="AO36" s="128">
        <v>22.459824046920815</v>
      </c>
      <c r="AP36" s="129">
        <v>22.459824046920815</v>
      </c>
      <c r="AQ36" s="129">
        <v>22.459824046920815</v>
      </c>
      <c r="AR36" s="130">
        <v>22.459824046920815</v>
      </c>
      <c r="AS36" s="129">
        <v>22.459824046920815</v>
      </c>
      <c r="AT36" s="129">
        <v>22.459824046920815</v>
      </c>
      <c r="AU36" s="129">
        <v>22.459824046920815</v>
      </c>
      <c r="AV36" s="129">
        <v>22.459824046920815</v>
      </c>
      <c r="AW36" s="129">
        <v>22.459824046920815</v>
      </c>
      <c r="AX36" s="131">
        <v>22.459824046920815</v>
      </c>
    </row>
    <row r="37" spans="2:50" x14ac:dyDescent="0.25">
      <c r="B37" s="5"/>
      <c r="C37" s="92"/>
      <c r="D37" s="6" t="s">
        <v>52</v>
      </c>
      <c r="E37" s="93" t="str">
        <f t="shared" si="5"/>
        <v>Dry</v>
      </c>
      <c r="F37" s="125">
        <v>22.730107526881717</v>
      </c>
      <c r="G37" s="11">
        <v>22.730107526881717</v>
      </c>
      <c r="H37" s="11">
        <v>22.730107526881717</v>
      </c>
      <c r="I37" s="11">
        <v>22.730107526881717</v>
      </c>
      <c r="J37" s="11">
        <v>22.730107526881717</v>
      </c>
      <c r="K37" s="11">
        <v>22.730107526881717</v>
      </c>
      <c r="L37" s="11">
        <v>22.730107526881717</v>
      </c>
      <c r="M37" s="11">
        <v>22.730107526881717</v>
      </c>
      <c r="N37" s="11">
        <v>22.730107526881717</v>
      </c>
      <c r="O37" s="126">
        <v>22.730107526881717</v>
      </c>
      <c r="Q37" s="12">
        <f t="shared" si="3"/>
        <v>22.730107526881714</v>
      </c>
      <c r="R37" s="127">
        <f t="shared" si="4"/>
        <v>22.730107526881714</v>
      </c>
      <c r="S37" s="127">
        <f t="shared" si="4"/>
        <v>22.730107526881714</v>
      </c>
      <c r="T37" s="127">
        <f t="shared" si="4"/>
        <v>22.730107526881714</v>
      </c>
      <c r="U37" s="127">
        <f t="shared" si="4"/>
        <v>22.730107526881714</v>
      </c>
      <c r="V37" s="127">
        <f t="shared" si="4"/>
        <v>22.730107526881714</v>
      </c>
      <c r="W37" s="127">
        <f t="shared" si="4"/>
        <v>22.730107526881714</v>
      </c>
      <c r="X37" s="127">
        <f t="shared" si="4"/>
        <v>22.730107526881714</v>
      </c>
      <c r="Y37" s="127">
        <f t="shared" si="4"/>
        <v>22.730107526881714</v>
      </c>
      <c r="Z37" s="127">
        <f t="shared" si="4"/>
        <v>22.730107526881714</v>
      </c>
      <c r="AA37" s="97"/>
      <c r="AB37" s="24"/>
      <c r="AD37" s="128">
        <v>19.962903225806453</v>
      </c>
      <c r="AE37" s="129">
        <v>19.356451612903225</v>
      </c>
      <c r="AF37" s="129">
        <v>19.653225806451612</v>
      </c>
      <c r="AG37" s="130">
        <v>19.725806451612907</v>
      </c>
      <c r="AH37" s="129">
        <v>20.512903225806451</v>
      </c>
      <c r="AI37" s="129">
        <v>20.195161290322577</v>
      </c>
      <c r="AJ37" s="129">
        <v>20.016129032258068</v>
      </c>
      <c r="AK37" s="129">
        <v>19.895770966569941</v>
      </c>
      <c r="AL37" s="129">
        <v>21.240322580645163</v>
      </c>
      <c r="AM37" s="131">
        <v>22.730107526881717</v>
      </c>
      <c r="AO37" s="128">
        <v>22.730107526881717</v>
      </c>
      <c r="AP37" s="129">
        <v>22.730107526881717</v>
      </c>
      <c r="AQ37" s="129">
        <v>22.730107526881717</v>
      </c>
      <c r="AR37" s="130">
        <v>22.730107526881717</v>
      </c>
      <c r="AS37" s="129">
        <v>22.730107526881717</v>
      </c>
      <c r="AT37" s="129">
        <v>22.730107526881717</v>
      </c>
      <c r="AU37" s="129">
        <v>22.730107526881717</v>
      </c>
      <c r="AV37" s="129">
        <v>22.730107526881717</v>
      </c>
      <c r="AW37" s="129">
        <v>22.730107526881717</v>
      </c>
      <c r="AX37" s="131">
        <v>22.730107526881717</v>
      </c>
    </row>
    <row r="38" spans="2:50" x14ac:dyDescent="0.25">
      <c r="B38" s="5"/>
      <c r="C38" s="92"/>
      <c r="D38" s="6" t="s">
        <v>53</v>
      </c>
      <c r="E38" s="93" t="str">
        <f t="shared" si="5"/>
        <v>Wet</v>
      </c>
      <c r="F38" s="125">
        <v>23.331666666666663</v>
      </c>
      <c r="G38" s="11">
        <v>23.331666666666663</v>
      </c>
      <c r="H38" s="11">
        <v>23.331666666666663</v>
      </c>
      <c r="I38" s="11">
        <v>23.331666666666663</v>
      </c>
      <c r="J38" s="11">
        <v>23.331666666666663</v>
      </c>
      <c r="K38" s="11">
        <v>23.331666666666663</v>
      </c>
      <c r="L38" s="11">
        <v>23.331666666666663</v>
      </c>
      <c r="M38" s="11">
        <v>23.331666666666663</v>
      </c>
      <c r="N38" s="11">
        <v>23.331666666666663</v>
      </c>
      <c r="O38" s="126">
        <v>23.331666666666663</v>
      </c>
      <c r="Q38" s="12">
        <f t="shared" si="3"/>
        <v>23.33166666666666</v>
      </c>
      <c r="R38" s="127">
        <f t="shared" si="4"/>
        <v>23.33166666666666</v>
      </c>
      <c r="S38" s="127">
        <f t="shared" si="4"/>
        <v>23.33166666666666</v>
      </c>
      <c r="T38" s="127">
        <f t="shared" si="4"/>
        <v>23.33166666666666</v>
      </c>
      <c r="U38" s="127">
        <f t="shared" si="4"/>
        <v>23.33166666666666</v>
      </c>
      <c r="V38" s="127">
        <f t="shared" si="4"/>
        <v>23.33166666666666</v>
      </c>
      <c r="W38" s="127">
        <f t="shared" si="4"/>
        <v>23.33166666666666</v>
      </c>
      <c r="X38" s="127">
        <f t="shared" si="4"/>
        <v>23.33166666666666</v>
      </c>
      <c r="Y38" s="127">
        <f t="shared" si="4"/>
        <v>23.33166666666666</v>
      </c>
      <c r="Z38" s="127">
        <f t="shared" si="4"/>
        <v>23.33166666666666</v>
      </c>
      <c r="AA38" s="97"/>
      <c r="AB38" s="24"/>
      <c r="AD38" s="128">
        <v>19.896666666666665</v>
      </c>
      <c r="AE38" s="129">
        <v>20.403333333333332</v>
      </c>
      <c r="AF38" s="129">
        <v>20.161666666666669</v>
      </c>
      <c r="AG38" s="130">
        <v>20.638333333333328</v>
      </c>
      <c r="AH38" s="129">
        <v>21.470000000000006</v>
      </c>
      <c r="AI38" s="129">
        <v>20.666666666666668</v>
      </c>
      <c r="AJ38" s="129">
        <v>20.795000000000002</v>
      </c>
      <c r="AK38" s="129">
        <v>20.543333333333337</v>
      </c>
      <c r="AL38" s="129">
        <v>22.810000000000006</v>
      </c>
      <c r="AM38" s="131">
        <v>23.331666666666663</v>
      </c>
      <c r="AO38" s="128">
        <v>23.331666666666663</v>
      </c>
      <c r="AP38" s="129">
        <v>23.331666666666663</v>
      </c>
      <c r="AQ38" s="129">
        <v>23.331666666666663</v>
      </c>
      <c r="AR38" s="130">
        <v>23.331666666666663</v>
      </c>
      <c r="AS38" s="129">
        <v>23.331666666666663</v>
      </c>
      <c r="AT38" s="129">
        <v>23.331666666666663</v>
      </c>
      <c r="AU38" s="129">
        <v>23.331666666666663</v>
      </c>
      <c r="AV38" s="129">
        <v>23.331666666666663</v>
      </c>
      <c r="AW38" s="129">
        <v>23.331666666666663</v>
      </c>
      <c r="AX38" s="131">
        <v>23.331666666666663</v>
      </c>
    </row>
    <row r="39" spans="2:50" x14ac:dyDescent="0.25">
      <c r="B39" s="101"/>
      <c r="C39" s="92"/>
      <c r="D39" s="6" t="s">
        <v>54</v>
      </c>
      <c r="E39" s="93" t="str">
        <f t="shared" si="5"/>
        <v>Wet</v>
      </c>
      <c r="F39" s="125">
        <v>23.977956989247311</v>
      </c>
      <c r="G39" s="11">
        <v>23.977956989247311</v>
      </c>
      <c r="H39" s="11">
        <v>23.977956989247311</v>
      </c>
      <c r="I39" s="11">
        <v>23.977956989247311</v>
      </c>
      <c r="J39" s="11">
        <v>23.977956989247311</v>
      </c>
      <c r="K39" s="11">
        <v>23.977956989247311</v>
      </c>
      <c r="L39" s="11">
        <v>23.977956989247311</v>
      </c>
      <c r="M39" s="11">
        <v>23.977956989247311</v>
      </c>
      <c r="N39" s="11">
        <v>23.977956989247311</v>
      </c>
      <c r="O39" s="126">
        <v>23.977956989247311</v>
      </c>
      <c r="Q39" s="12">
        <f t="shared" si="3"/>
        <v>23.977956989247307</v>
      </c>
      <c r="R39" s="127">
        <f t="shared" si="4"/>
        <v>23.977956989247307</v>
      </c>
      <c r="S39" s="127">
        <f t="shared" si="4"/>
        <v>23.977956989247307</v>
      </c>
      <c r="T39" s="127">
        <f t="shared" si="4"/>
        <v>23.977956989247307</v>
      </c>
      <c r="U39" s="127">
        <f t="shared" si="4"/>
        <v>23.977956989247307</v>
      </c>
      <c r="V39" s="127">
        <f t="shared" si="4"/>
        <v>23.977956989247307</v>
      </c>
      <c r="W39" s="127">
        <f t="shared" si="4"/>
        <v>23.977956989247307</v>
      </c>
      <c r="X39" s="127">
        <f t="shared" si="4"/>
        <v>23.977956989247307</v>
      </c>
      <c r="Y39" s="127">
        <f t="shared" si="4"/>
        <v>23.977956989247307</v>
      </c>
      <c r="Z39" s="127">
        <f t="shared" si="4"/>
        <v>23.977956989247307</v>
      </c>
      <c r="AA39" s="97"/>
      <c r="AB39" s="24"/>
      <c r="AD39" s="128">
        <v>20.340322580645164</v>
      </c>
      <c r="AE39" s="129">
        <v>21.382258064516126</v>
      </c>
      <c r="AF39" s="129">
        <v>19.861290322580647</v>
      </c>
      <c r="AG39" s="130">
        <v>20.532258064516128</v>
      </c>
      <c r="AH39" s="129">
        <v>20.875806451612906</v>
      </c>
      <c r="AI39" s="129">
        <v>21.325806451612905</v>
      </c>
      <c r="AJ39" s="129">
        <v>21.338709677419352</v>
      </c>
      <c r="AK39" s="129">
        <v>21.019354838709678</v>
      </c>
      <c r="AL39" s="129">
        <v>22.848387096774196</v>
      </c>
      <c r="AM39" s="131">
        <v>23.977956989247311</v>
      </c>
      <c r="AO39" s="128">
        <v>23.977956989247311</v>
      </c>
      <c r="AP39" s="129">
        <v>23.977956989247311</v>
      </c>
      <c r="AQ39" s="129">
        <v>23.977956989247311</v>
      </c>
      <c r="AR39" s="130">
        <v>23.977956989247311</v>
      </c>
      <c r="AS39" s="129">
        <v>23.977956989247311</v>
      </c>
      <c r="AT39" s="129">
        <v>23.977956989247311</v>
      </c>
      <c r="AU39" s="129">
        <v>23.977956989247311</v>
      </c>
      <c r="AV39" s="129">
        <v>23.977956989247311</v>
      </c>
      <c r="AW39" s="129">
        <v>23.977956989247311</v>
      </c>
      <c r="AX39" s="131">
        <v>23.977956989247311</v>
      </c>
    </row>
    <row r="40" spans="2:50" x14ac:dyDescent="0.25">
      <c r="B40" s="102"/>
      <c r="C40" s="21"/>
      <c r="D40" s="7" t="s">
        <v>55</v>
      </c>
      <c r="E40" s="93" t="str">
        <f t="shared" si="5"/>
        <v>Dry</v>
      </c>
      <c r="F40" s="132">
        <v>24.066666666666663</v>
      </c>
      <c r="G40" s="133">
        <v>24.066666666666663</v>
      </c>
      <c r="H40" s="133">
        <v>24.066666666666663</v>
      </c>
      <c r="I40" s="133">
        <v>24.066666666666663</v>
      </c>
      <c r="J40" s="133">
        <v>24.066666666666663</v>
      </c>
      <c r="K40" s="133">
        <v>24.066666666666663</v>
      </c>
      <c r="L40" s="133">
        <v>24.066666666666663</v>
      </c>
      <c r="M40" s="133">
        <v>24.066666666666663</v>
      </c>
      <c r="N40" s="133">
        <v>24.066666666666663</v>
      </c>
      <c r="O40" s="134">
        <v>24.066666666666663</v>
      </c>
      <c r="Q40" s="135">
        <f t="shared" si="3"/>
        <v>24.066666666666663</v>
      </c>
      <c r="R40" s="127">
        <f t="shared" si="4"/>
        <v>24.066666666666663</v>
      </c>
      <c r="S40" s="127">
        <f t="shared" si="4"/>
        <v>24.066666666666663</v>
      </c>
      <c r="T40" s="127">
        <f t="shared" si="4"/>
        <v>24.066666666666663</v>
      </c>
      <c r="U40" s="127">
        <f t="shared" si="4"/>
        <v>24.066666666666663</v>
      </c>
      <c r="V40" s="127">
        <f t="shared" si="4"/>
        <v>24.066666666666663</v>
      </c>
      <c r="W40" s="127">
        <f t="shared" si="4"/>
        <v>24.066666666666663</v>
      </c>
      <c r="X40" s="127">
        <f t="shared" si="4"/>
        <v>24.066666666666663</v>
      </c>
      <c r="Y40" s="127">
        <f t="shared" si="4"/>
        <v>24.066666666666663</v>
      </c>
      <c r="Z40" s="127">
        <f t="shared" si="4"/>
        <v>24.066666666666663</v>
      </c>
      <c r="AA40" s="106"/>
      <c r="AB40" s="20"/>
      <c r="AD40" s="136">
        <v>19.856666666666669</v>
      </c>
      <c r="AE40" s="137">
        <v>20.928333333333338</v>
      </c>
      <c r="AF40" s="137">
        <v>20.721666666666668</v>
      </c>
      <c r="AG40" s="138">
        <v>20.011666666666667</v>
      </c>
      <c r="AH40" s="137">
        <v>21.133333333333333</v>
      </c>
      <c r="AI40" s="137">
        <v>21.334999999999997</v>
      </c>
      <c r="AJ40" s="137">
        <v>21.52333333333333</v>
      </c>
      <c r="AK40" s="137">
        <v>21.8</v>
      </c>
      <c r="AL40" s="137">
        <v>23.139999999999993</v>
      </c>
      <c r="AM40" s="139">
        <v>24.066666666666663</v>
      </c>
      <c r="AO40" s="136">
        <v>24.066666666666663</v>
      </c>
      <c r="AP40" s="137">
        <v>24.066666666666663</v>
      </c>
      <c r="AQ40" s="137">
        <v>24.066666666666663</v>
      </c>
      <c r="AR40" s="138">
        <v>24.066666666666663</v>
      </c>
      <c r="AS40" s="137">
        <v>24.066666666666663</v>
      </c>
      <c r="AT40" s="137">
        <v>24.066666666666663</v>
      </c>
      <c r="AU40" s="137">
        <v>24.066666666666663</v>
      </c>
      <c r="AV40" s="137">
        <v>24.066666666666663</v>
      </c>
      <c r="AW40" s="137">
        <v>24.066666666666663</v>
      </c>
      <c r="AX40" s="139">
        <v>24.066666666666663</v>
      </c>
    </row>
    <row r="41" spans="2:50" ht="15.75" thickBot="1" x14ac:dyDescent="0.3">
      <c r="B41" s="111"/>
      <c r="C41" s="112"/>
      <c r="D41" s="25" t="s">
        <v>56</v>
      </c>
      <c r="E41" s="113" t="str">
        <f t="shared" si="5"/>
        <v>Dry</v>
      </c>
      <c r="F41" s="140">
        <v>23.634739454094294</v>
      </c>
      <c r="G41" s="141">
        <v>23.634739454094294</v>
      </c>
      <c r="H41" s="141">
        <v>23.634739454094294</v>
      </c>
      <c r="I41" s="141">
        <v>23.634739454094294</v>
      </c>
      <c r="J41" s="141">
        <v>23.634739454094294</v>
      </c>
      <c r="K41" s="141">
        <v>23.634739454094294</v>
      </c>
      <c r="L41" s="141">
        <v>23.634739454094294</v>
      </c>
      <c r="M41" s="141">
        <v>23.634739454094294</v>
      </c>
      <c r="N41" s="141">
        <v>23.634739454094294</v>
      </c>
      <c r="O41" s="142">
        <v>23.634739454094294</v>
      </c>
      <c r="Q41" s="143">
        <f t="shared" si="3"/>
        <v>23.634739454094298</v>
      </c>
      <c r="R41" s="144">
        <f t="shared" si="4"/>
        <v>23.634739454094298</v>
      </c>
      <c r="S41" s="144">
        <f t="shared" si="4"/>
        <v>23.634739454094298</v>
      </c>
      <c r="T41" s="144">
        <f t="shared" si="4"/>
        <v>23.634739454094298</v>
      </c>
      <c r="U41" s="144">
        <f t="shared" si="4"/>
        <v>23.634739454094298</v>
      </c>
      <c r="V41" s="144">
        <f t="shared" si="4"/>
        <v>23.634739454094298</v>
      </c>
      <c r="W41" s="144">
        <f t="shared" si="4"/>
        <v>23.634739454094298</v>
      </c>
      <c r="X41" s="144">
        <f t="shared" si="4"/>
        <v>23.634739454094298</v>
      </c>
      <c r="Y41" s="144">
        <f t="shared" si="4"/>
        <v>23.634739454094298</v>
      </c>
      <c r="Z41" s="144">
        <f t="shared" si="4"/>
        <v>23.634739454094298</v>
      </c>
      <c r="AA41" s="116"/>
      <c r="AB41" s="117"/>
      <c r="AD41" s="145">
        <v>19.916129032258066</v>
      </c>
      <c r="AE41" s="146">
        <v>21.866129032258069</v>
      </c>
      <c r="AF41" s="146">
        <v>20.369354838709675</v>
      </c>
      <c r="AG41" s="147">
        <v>20.575000000000003</v>
      </c>
      <c r="AH41" s="146">
        <v>22.135483870967743</v>
      </c>
      <c r="AI41" s="146">
        <v>21.45</v>
      </c>
      <c r="AJ41" s="146">
        <v>20.53387096774193</v>
      </c>
      <c r="AK41" s="146">
        <v>21.845312500000002</v>
      </c>
      <c r="AL41" s="146">
        <v>22.470967741935475</v>
      </c>
      <c r="AM41" s="148">
        <v>23.634739454094294</v>
      </c>
      <c r="AO41" s="145">
        <v>23.634739454094294</v>
      </c>
      <c r="AP41" s="146">
        <v>23.634739454094294</v>
      </c>
      <c r="AQ41" s="146">
        <v>23.634739454094294</v>
      </c>
      <c r="AR41" s="147">
        <v>23.634739454094294</v>
      </c>
      <c r="AS41" s="146">
        <v>23.634739454094294</v>
      </c>
      <c r="AT41" s="146">
        <v>23.634739454094294</v>
      </c>
      <c r="AU41" s="146">
        <v>23.634739454094294</v>
      </c>
      <c r="AV41" s="146">
        <v>23.634739454094294</v>
      </c>
      <c r="AW41" s="146">
        <v>23.634739454094294</v>
      </c>
      <c r="AX41" s="148">
        <v>23.634739454094294</v>
      </c>
    </row>
    <row r="42" spans="2:50" ht="5.0999999999999996" customHeight="1" thickBot="1" x14ac:dyDescent="0.3">
      <c r="F42" s="149"/>
      <c r="G42" s="32"/>
      <c r="H42" s="32"/>
      <c r="I42" s="32"/>
      <c r="J42" s="32"/>
      <c r="K42" s="32"/>
      <c r="L42" s="32"/>
      <c r="M42" s="32"/>
      <c r="N42" s="32"/>
      <c r="O42" s="150"/>
      <c r="P42" s="32"/>
      <c r="AD42" s="149"/>
      <c r="AE42" s="32"/>
      <c r="AF42" s="32"/>
      <c r="AG42" s="32"/>
      <c r="AH42" s="32"/>
      <c r="AI42" s="32"/>
      <c r="AJ42" s="32"/>
      <c r="AK42" s="32"/>
      <c r="AL42" s="32"/>
      <c r="AM42" s="150"/>
      <c r="AO42" s="149"/>
      <c r="AP42" s="32"/>
      <c r="AQ42" s="32"/>
      <c r="AR42" s="32"/>
      <c r="AS42" s="32"/>
      <c r="AT42" s="32"/>
      <c r="AU42" s="32"/>
      <c r="AV42" s="32"/>
      <c r="AW42" s="32"/>
      <c r="AX42" s="150"/>
    </row>
    <row r="43" spans="2:50" ht="17.25" customHeight="1" x14ac:dyDescent="0.25">
      <c r="B43" s="77" t="s">
        <v>58</v>
      </c>
      <c r="C43" s="3"/>
      <c r="D43" s="3"/>
      <c r="E43" s="78" t="s">
        <v>41</v>
      </c>
      <c r="F43" s="79" t="s">
        <v>42</v>
      </c>
      <c r="G43" s="80">
        <v>2</v>
      </c>
      <c r="H43" s="80">
        <v>3</v>
      </c>
      <c r="I43" s="81">
        <v>4</v>
      </c>
      <c r="J43" s="80">
        <v>5</v>
      </c>
      <c r="K43" s="80">
        <v>6</v>
      </c>
      <c r="L43" s="80">
        <v>7</v>
      </c>
      <c r="M43" s="80">
        <v>8</v>
      </c>
      <c r="N43" s="80">
        <v>9</v>
      </c>
      <c r="O43" s="82">
        <v>10</v>
      </c>
      <c r="P43" s="32"/>
      <c r="Q43" s="529" t="s">
        <v>43</v>
      </c>
      <c r="R43" s="83"/>
      <c r="S43" s="83"/>
      <c r="T43" s="83"/>
      <c r="U43" s="83"/>
      <c r="V43" s="151"/>
      <c r="W43" s="83"/>
      <c r="X43" s="83"/>
      <c r="Y43" s="83"/>
      <c r="Z43" s="83"/>
      <c r="AA43" s="83"/>
      <c r="AB43" s="84"/>
      <c r="AD43" s="79" t="s">
        <v>42</v>
      </c>
      <c r="AE43" s="80">
        <v>2</v>
      </c>
      <c r="AF43" s="80">
        <v>3</v>
      </c>
      <c r="AG43" s="81">
        <v>4</v>
      </c>
      <c r="AH43" s="80">
        <v>5</v>
      </c>
      <c r="AI43" s="80">
        <v>6</v>
      </c>
      <c r="AJ43" s="80">
        <v>7</v>
      </c>
      <c r="AK43" s="80">
        <v>8</v>
      </c>
      <c r="AL43" s="80">
        <v>9</v>
      </c>
      <c r="AM43" s="82">
        <v>10</v>
      </c>
      <c r="AO43" s="79" t="s">
        <v>42</v>
      </c>
      <c r="AP43" s="80">
        <v>2</v>
      </c>
      <c r="AQ43" s="80">
        <v>3</v>
      </c>
      <c r="AR43" s="81">
        <v>4</v>
      </c>
      <c r="AS43" s="80">
        <v>5</v>
      </c>
      <c r="AT43" s="80">
        <v>6</v>
      </c>
      <c r="AU43" s="80">
        <v>7</v>
      </c>
      <c r="AV43" s="80">
        <v>8</v>
      </c>
      <c r="AW43" s="80">
        <v>9</v>
      </c>
      <c r="AX43" s="82">
        <v>10</v>
      </c>
    </row>
    <row r="44" spans="2:50" x14ac:dyDescent="0.25">
      <c r="B44" s="85" t="s">
        <v>44</v>
      </c>
      <c r="C44" s="86">
        <v>1</v>
      </c>
      <c r="D44" s="87" t="e">
        <v>#VALUE!</v>
      </c>
      <c r="E44" s="87"/>
      <c r="F44" s="4">
        <v>2014</v>
      </c>
      <c r="G44" s="4">
        <v>2014</v>
      </c>
      <c r="H44" s="4">
        <v>2014</v>
      </c>
      <c r="I44" s="4">
        <v>2014</v>
      </c>
      <c r="J44" s="4">
        <v>2014</v>
      </c>
      <c r="K44" s="4">
        <v>2014</v>
      </c>
      <c r="L44" s="4">
        <v>2014</v>
      </c>
      <c r="M44" s="4">
        <v>2014</v>
      </c>
      <c r="N44" s="4">
        <v>2014</v>
      </c>
      <c r="O44" s="89">
        <v>2014</v>
      </c>
      <c r="P44" s="32"/>
      <c r="Q44" s="530"/>
      <c r="R44" s="90"/>
      <c r="S44" s="90"/>
      <c r="T44" s="90"/>
      <c r="U44" s="90"/>
      <c r="V44" s="152"/>
      <c r="W44" s="90"/>
      <c r="X44" s="90"/>
      <c r="Y44" s="90"/>
      <c r="Z44" s="90"/>
      <c r="AA44" s="90"/>
      <c r="AB44" s="91"/>
      <c r="AD44" s="88">
        <v>2015</v>
      </c>
      <c r="AE44" s="4">
        <v>2016</v>
      </c>
      <c r="AF44" s="4">
        <v>2007</v>
      </c>
      <c r="AG44" s="4">
        <v>2008</v>
      </c>
      <c r="AH44" s="4">
        <v>2009</v>
      </c>
      <c r="AI44" s="4">
        <v>2010</v>
      </c>
      <c r="AJ44" s="4">
        <v>2011</v>
      </c>
      <c r="AK44" s="4">
        <v>2012</v>
      </c>
      <c r="AL44" s="4">
        <v>2013</v>
      </c>
      <c r="AM44" s="89">
        <v>2014</v>
      </c>
      <c r="AO44" s="88">
        <v>2015</v>
      </c>
      <c r="AP44" s="4">
        <v>2016</v>
      </c>
      <c r="AQ44" s="4">
        <v>2014</v>
      </c>
      <c r="AR44" s="4">
        <v>2014</v>
      </c>
      <c r="AS44" s="4">
        <v>2014</v>
      </c>
      <c r="AT44" s="4">
        <v>2014</v>
      </c>
      <c r="AU44" s="4">
        <v>2014</v>
      </c>
      <c r="AV44" s="4">
        <v>2014</v>
      </c>
      <c r="AW44" s="4">
        <v>2014</v>
      </c>
      <c r="AX44" s="89">
        <v>2014</v>
      </c>
    </row>
    <row r="45" spans="2:50" x14ac:dyDescent="0.25">
      <c r="B45" s="5"/>
      <c r="C45" s="92"/>
      <c r="D45" s="6" t="s">
        <v>45</v>
      </c>
      <c r="E45" s="93" t="str">
        <f t="shared" ref="E45:E56" si="6">IF(F45&gt;IN2_WETSEASON_RAIN_TYPICAL,"Wet","Dry")</f>
        <v>Dry</v>
      </c>
      <c r="F45" s="14">
        <v>6.3</v>
      </c>
      <c r="G45" s="14">
        <v>6.3</v>
      </c>
      <c r="H45" s="14">
        <v>6.3</v>
      </c>
      <c r="I45" s="357">
        <v>6.3</v>
      </c>
      <c r="J45" s="14">
        <v>6.3</v>
      </c>
      <c r="K45" s="14">
        <v>6.3</v>
      </c>
      <c r="L45" s="14">
        <v>6.3</v>
      </c>
      <c r="M45" s="14">
        <v>6.3</v>
      </c>
      <c r="N45" s="14">
        <v>6.3</v>
      </c>
      <c r="O45" s="95">
        <v>6.3</v>
      </c>
      <c r="P45" s="32"/>
      <c r="Q45" s="153">
        <f>Q16</f>
        <v>6.2999999999999989</v>
      </c>
      <c r="R45" s="97"/>
      <c r="S45" s="97"/>
      <c r="T45" s="97"/>
      <c r="U45" s="97"/>
      <c r="V45" s="154"/>
      <c r="W45" s="97"/>
      <c r="X45" s="97"/>
      <c r="Y45" s="97"/>
      <c r="Z45" s="97"/>
      <c r="AA45" s="97"/>
      <c r="AB45" s="24"/>
      <c r="AD45" s="98">
        <v>0</v>
      </c>
      <c r="AE45" s="23">
        <v>39.799999999999997</v>
      </c>
      <c r="AF45" s="23">
        <v>12.7</v>
      </c>
      <c r="AG45" s="99">
        <v>0</v>
      </c>
      <c r="AH45" s="23">
        <v>33.1</v>
      </c>
      <c r="AI45" s="23">
        <v>29.400000000000002</v>
      </c>
      <c r="AJ45" s="23">
        <v>8.8000000000000007</v>
      </c>
      <c r="AK45" s="23">
        <v>0</v>
      </c>
      <c r="AL45" s="23">
        <v>10.399999999999999</v>
      </c>
      <c r="AM45" s="100">
        <v>6.3</v>
      </c>
      <c r="AO45" s="98">
        <v>0</v>
      </c>
      <c r="AP45" s="23">
        <v>39.799999999999997</v>
      </c>
      <c r="AQ45" s="23">
        <v>6.3</v>
      </c>
      <c r="AR45" s="99">
        <v>6.3</v>
      </c>
      <c r="AS45" s="23">
        <v>6.3</v>
      </c>
      <c r="AT45" s="23">
        <v>6.3</v>
      </c>
      <c r="AU45" s="23">
        <v>6.3</v>
      </c>
      <c r="AV45" s="23">
        <v>6.3</v>
      </c>
      <c r="AW45" s="23">
        <v>6.3</v>
      </c>
      <c r="AX45" s="100">
        <v>6.3</v>
      </c>
    </row>
    <row r="46" spans="2:50" x14ac:dyDescent="0.25">
      <c r="B46" s="5"/>
      <c r="C46" s="92"/>
      <c r="D46" s="6" t="s">
        <v>46</v>
      </c>
      <c r="E46" s="93" t="str">
        <f t="shared" si="6"/>
        <v>Dry</v>
      </c>
      <c r="F46" s="14">
        <v>59.2</v>
      </c>
      <c r="G46" s="14">
        <v>59.2</v>
      </c>
      <c r="H46" s="14">
        <v>59.2</v>
      </c>
      <c r="I46" s="357">
        <v>59.2</v>
      </c>
      <c r="J46" s="14">
        <v>59.2</v>
      </c>
      <c r="K46" s="14">
        <v>59.2</v>
      </c>
      <c r="L46" s="14">
        <v>59.2</v>
      </c>
      <c r="M46" s="14">
        <v>59.2</v>
      </c>
      <c r="N46" s="14">
        <v>59.2</v>
      </c>
      <c r="O46" s="95">
        <v>59.2</v>
      </c>
      <c r="P46" s="32"/>
      <c r="Q46" s="16">
        <f t="shared" ref="Q46:Q56" si="7">Q17</f>
        <v>59.2</v>
      </c>
      <c r="R46" s="97"/>
      <c r="S46" s="97"/>
      <c r="T46" s="97"/>
      <c r="U46" s="97"/>
      <c r="V46" s="154"/>
      <c r="W46" s="97"/>
      <c r="X46" s="97"/>
      <c r="Y46" s="97"/>
      <c r="Z46" s="97"/>
      <c r="AA46" s="97"/>
      <c r="AB46" s="24"/>
      <c r="AD46" s="98">
        <v>0</v>
      </c>
      <c r="AE46" s="23">
        <v>20.2</v>
      </c>
      <c r="AF46" s="23">
        <v>93.699999999999989</v>
      </c>
      <c r="AG46" s="99">
        <v>1</v>
      </c>
      <c r="AH46" s="23">
        <v>34.599999999999994</v>
      </c>
      <c r="AI46" s="23">
        <v>93.800000000000011</v>
      </c>
      <c r="AJ46" s="23">
        <v>21</v>
      </c>
      <c r="AK46" s="23">
        <v>0</v>
      </c>
      <c r="AL46" s="23">
        <v>6</v>
      </c>
      <c r="AM46" s="100">
        <v>59.2</v>
      </c>
      <c r="AO46" s="98">
        <v>0</v>
      </c>
      <c r="AP46" s="23">
        <v>20.2</v>
      </c>
      <c r="AQ46" s="23">
        <v>59.2</v>
      </c>
      <c r="AR46" s="99">
        <v>59.2</v>
      </c>
      <c r="AS46" s="23">
        <v>59.2</v>
      </c>
      <c r="AT46" s="23">
        <v>59.2</v>
      </c>
      <c r="AU46" s="23">
        <v>59.2</v>
      </c>
      <c r="AV46" s="23">
        <v>59.2</v>
      </c>
      <c r="AW46" s="23">
        <v>59.2</v>
      </c>
      <c r="AX46" s="100">
        <v>59.2</v>
      </c>
    </row>
    <row r="47" spans="2:50" x14ac:dyDescent="0.25">
      <c r="B47" s="5"/>
      <c r="C47" s="92"/>
      <c r="D47" s="6" t="s">
        <v>47</v>
      </c>
      <c r="E47" s="93" t="str">
        <f t="shared" si="6"/>
        <v>Wet</v>
      </c>
      <c r="F47" s="14">
        <v>108.5</v>
      </c>
      <c r="G47" s="14">
        <v>108.5</v>
      </c>
      <c r="H47" s="14">
        <v>108.5</v>
      </c>
      <c r="I47" s="357">
        <v>108.5</v>
      </c>
      <c r="J47" s="14">
        <v>108.5</v>
      </c>
      <c r="K47" s="14">
        <v>108.5</v>
      </c>
      <c r="L47" s="14">
        <v>108.5</v>
      </c>
      <c r="M47" s="14">
        <v>108.5</v>
      </c>
      <c r="N47" s="14">
        <v>108.5</v>
      </c>
      <c r="O47" s="95">
        <v>108.5</v>
      </c>
      <c r="P47" s="32"/>
      <c r="Q47" s="16">
        <f t="shared" si="7"/>
        <v>108.5</v>
      </c>
      <c r="R47" s="97"/>
      <c r="S47" s="97"/>
      <c r="T47" s="97"/>
      <c r="U47" s="97"/>
      <c r="V47" s="154"/>
      <c r="W47" s="97"/>
      <c r="X47" s="97"/>
      <c r="Y47" s="97"/>
      <c r="Z47" s="97"/>
      <c r="AA47" s="97"/>
      <c r="AB47" s="24"/>
      <c r="AD47" s="98">
        <v>17.899999999999999</v>
      </c>
      <c r="AE47" s="23">
        <v>73.900000000000006</v>
      </c>
      <c r="AF47" s="23">
        <v>85.100000000000009</v>
      </c>
      <c r="AG47" s="99">
        <v>26.2</v>
      </c>
      <c r="AH47" s="23">
        <v>83.399999999999991</v>
      </c>
      <c r="AI47" s="23">
        <v>131.49999999999997</v>
      </c>
      <c r="AJ47" s="23">
        <v>48.4</v>
      </c>
      <c r="AK47" s="23">
        <v>26.900000000000002</v>
      </c>
      <c r="AL47" s="23">
        <v>110.99999999999999</v>
      </c>
      <c r="AM47" s="100">
        <v>108.5</v>
      </c>
      <c r="AO47" s="98">
        <v>17.899999999999999</v>
      </c>
      <c r="AP47" s="23">
        <v>73.900000000000006</v>
      </c>
      <c r="AQ47" s="23">
        <v>108.5</v>
      </c>
      <c r="AR47" s="99">
        <v>108.5</v>
      </c>
      <c r="AS47" s="23">
        <v>108.5</v>
      </c>
      <c r="AT47" s="23">
        <v>108.5</v>
      </c>
      <c r="AU47" s="23">
        <v>108.5</v>
      </c>
      <c r="AV47" s="23">
        <v>108.5</v>
      </c>
      <c r="AW47" s="23">
        <v>108.5</v>
      </c>
      <c r="AX47" s="100">
        <v>108.5</v>
      </c>
    </row>
    <row r="48" spans="2:50" x14ac:dyDescent="0.25">
      <c r="B48" s="5"/>
      <c r="C48" s="92"/>
      <c r="D48" s="6" t="s">
        <v>48</v>
      </c>
      <c r="E48" s="93" t="str">
        <f t="shared" si="6"/>
        <v>Wet</v>
      </c>
      <c r="F48" s="14">
        <v>113.8</v>
      </c>
      <c r="G48" s="14">
        <v>113.8</v>
      </c>
      <c r="H48" s="14">
        <v>113.8</v>
      </c>
      <c r="I48" s="357">
        <v>113.8</v>
      </c>
      <c r="J48" s="14">
        <v>113.8</v>
      </c>
      <c r="K48" s="14">
        <v>113.8</v>
      </c>
      <c r="L48" s="14">
        <v>113.8</v>
      </c>
      <c r="M48" s="14">
        <v>113.8</v>
      </c>
      <c r="N48" s="14">
        <v>113.8</v>
      </c>
      <c r="O48" s="95">
        <v>113.8</v>
      </c>
      <c r="P48" s="32"/>
      <c r="Q48" s="16">
        <f t="shared" si="7"/>
        <v>113.79999999999998</v>
      </c>
      <c r="R48" s="97"/>
      <c r="S48" s="97"/>
      <c r="T48" s="97"/>
      <c r="U48" s="97"/>
      <c r="V48" s="154"/>
      <c r="W48" s="97"/>
      <c r="X48" s="97"/>
      <c r="Y48" s="97"/>
      <c r="Z48" s="97"/>
      <c r="AA48" s="97"/>
      <c r="AB48" s="24"/>
      <c r="AD48" s="98">
        <v>53.4</v>
      </c>
      <c r="AE48" s="23">
        <v>308.89999999999998</v>
      </c>
      <c r="AF48" s="23">
        <v>116.8</v>
      </c>
      <c r="AG48" s="99">
        <v>40.800000000000004</v>
      </c>
      <c r="AH48" s="23">
        <v>43.3</v>
      </c>
      <c r="AI48" s="23">
        <v>193.3</v>
      </c>
      <c r="AJ48" s="23">
        <v>71.5</v>
      </c>
      <c r="AK48" s="23">
        <v>173.4</v>
      </c>
      <c r="AL48" s="23">
        <v>132.30000000000001</v>
      </c>
      <c r="AM48" s="100">
        <v>113.8</v>
      </c>
      <c r="AO48" s="98">
        <v>53.4</v>
      </c>
      <c r="AP48" s="23">
        <v>308.89999999999998</v>
      </c>
      <c r="AQ48" s="23">
        <v>113.8</v>
      </c>
      <c r="AR48" s="99">
        <v>113.8</v>
      </c>
      <c r="AS48" s="23">
        <v>113.8</v>
      </c>
      <c r="AT48" s="23">
        <v>113.8</v>
      </c>
      <c r="AU48" s="23">
        <v>113.8</v>
      </c>
      <c r="AV48" s="23">
        <v>113.8</v>
      </c>
      <c r="AW48" s="23">
        <v>113.8</v>
      </c>
      <c r="AX48" s="100">
        <v>113.8</v>
      </c>
    </row>
    <row r="49" spans="2:50" x14ac:dyDescent="0.25">
      <c r="B49" s="5"/>
      <c r="C49" s="92"/>
      <c r="D49" s="6" t="s">
        <v>49</v>
      </c>
      <c r="E49" s="93" t="str">
        <f t="shared" si="6"/>
        <v>Wet</v>
      </c>
      <c r="F49" s="14">
        <v>261.40000000000003</v>
      </c>
      <c r="G49" s="14">
        <v>261.40000000000003</v>
      </c>
      <c r="H49" s="14">
        <v>261.40000000000003</v>
      </c>
      <c r="I49" s="357">
        <v>261.40000000000003</v>
      </c>
      <c r="J49" s="14">
        <v>261.40000000000003</v>
      </c>
      <c r="K49" s="14">
        <v>261.40000000000003</v>
      </c>
      <c r="L49" s="14">
        <v>261.40000000000003</v>
      </c>
      <c r="M49" s="14">
        <v>261.40000000000003</v>
      </c>
      <c r="N49" s="14">
        <v>261.40000000000003</v>
      </c>
      <c r="O49" s="95">
        <v>261.40000000000003</v>
      </c>
      <c r="P49" s="32"/>
      <c r="Q49" s="16">
        <f t="shared" si="7"/>
        <v>261.40000000000003</v>
      </c>
      <c r="R49" s="97"/>
      <c r="S49" s="97"/>
      <c r="T49" s="97"/>
      <c r="U49" s="97"/>
      <c r="V49" s="154"/>
      <c r="W49" s="97"/>
      <c r="X49" s="97"/>
      <c r="Y49" s="97"/>
      <c r="Z49" s="97"/>
      <c r="AA49" s="97"/>
      <c r="AB49" s="24"/>
      <c r="AD49" s="98">
        <v>76.699999999999989</v>
      </c>
      <c r="AE49" s="23">
        <v>245.89999999999998</v>
      </c>
      <c r="AF49" s="23">
        <v>160.9</v>
      </c>
      <c r="AG49" s="99">
        <v>125.2</v>
      </c>
      <c r="AH49" s="23">
        <v>78.7</v>
      </c>
      <c r="AI49" s="23">
        <v>177.2</v>
      </c>
      <c r="AJ49" s="23">
        <v>130.79999999999998</v>
      </c>
      <c r="AK49" s="23">
        <v>38.9</v>
      </c>
      <c r="AL49" s="23">
        <v>123.10000000000001</v>
      </c>
      <c r="AM49" s="100">
        <v>261.40000000000003</v>
      </c>
      <c r="AO49" s="98">
        <v>76.699999999999989</v>
      </c>
      <c r="AP49" s="23">
        <v>245.89999999999998</v>
      </c>
      <c r="AQ49" s="23">
        <v>261.40000000000003</v>
      </c>
      <c r="AR49" s="99">
        <v>261.40000000000003</v>
      </c>
      <c r="AS49" s="23">
        <v>261.40000000000003</v>
      </c>
      <c r="AT49" s="23">
        <v>261.40000000000003</v>
      </c>
      <c r="AU49" s="23">
        <v>261.40000000000003</v>
      </c>
      <c r="AV49" s="23">
        <v>261.40000000000003</v>
      </c>
      <c r="AW49" s="23">
        <v>261.40000000000003</v>
      </c>
      <c r="AX49" s="100">
        <v>261.40000000000003</v>
      </c>
    </row>
    <row r="50" spans="2:50" x14ac:dyDescent="0.25">
      <c r="B50" s="5"/>
      <c r="C50" s="92"/>
      <c r="D50" s="6" t="s">
        <v>50</v>
      </c>
      <c r="E50" s="93" t="str">
        <f t="shared" si="6"/>
        <v>Dry</v>
      </c>
      <c r="F50" s="14">
        <v>22.5</v>
      </c>
      <c r="G50" s="14">
        <v>22.5</v>
      </c>
      <c r="H50" s="14">
        <v>22.5</v>
      </c>
      <c r="I50" s="357">
        <v>22.5</v>
      </c>
      <c r="J50" s="14">
        <v>22.5</v>
      </c>
      <c r="K50" s="14">
        <v>22.5</v>
      </c>
      <c r="L50" s="14">
        <v>22.5</v>
      </c>
      <c r="M50" s="14">
        <v>22.5</v>
      </c>
      <c r="N50" s="14">
        <v>22.5</v>
      </c>
      <c r="O50" s="95">
        <v>22.5</v>
      </c>
      <c r="P50" s="32"/>
      <c r="Q50" s="16">
        <f t="shared" si="7"/>
        <v>22.5</v>
      </c>
      <c r="R50" s="97"/>
      <c r="S50" s="97"/>
      <c r="T50" s="97"/>
      <c r="U50" s="97"/>
      <c r="V50" s="154"/>
      <c r="W50" s="97"/>
      <c r="X50" s="97"/>
      <c r="Y50" s="97"/>
      <c r="Z50" s="97"/>
      <c r="AA50" s="97"/>
      <c r="AB50" s="24"/>
      <c r="AD50" s="98">
        <v>81.7</v>
      </c>
      <c r="AE50" s="23">
        <v>78.5</v>
      </c>
      <c r="AF50" s="23">
        <v>113.8</v>
      </c>
      <c r="AG50" s="99">
        <v>120.30000000000001</v>
      </c>
      <c r="AH50" s="23">
        <v>83.399999999999991</v>
      </c>
      <c r="AI50" s="23">
        <v>53.5</v>
      </c>
      <c r="AJ50" s="23">
        <v>155.4</v>
      </c>
      <c r="AK50" s="23">
        <v>106.79999999999997</v>
      </c>
      <c r="AL50" s="23">
        <v>167.4</v>
      </c>
      <c r="AM50" s="100">
        <v>22.5</v>
      </c>
      <c r="AO50" s="98">
        <v>81.7</v>
      </c>
      <c r="AP50" s="23">
        <v>78.5</v>
      </c>
      <c r="AQ50" s="23">
        <v>22.5</v>
      </c>
      <c r="AR50" s="99">
        <v>22.5</v>
      </c>
      <c r="AS50" s="23">
        <v>22.5</v>
      </c>
      <c r="AT50" s="23">
        <v>22.5</v>
      </c>
      <c r="AU50" s="23">
        <v>22.5</v>
      </c>
      <c r="AV50" s="23">
        <v>22.5</v>
      </c>
      <c r="AW50" s="23">
        <v>22.5</v>
      </c>
      <c r="AX50" s="100">
        <v>22.5</v>
      </c>
    </row>
    <row r="51" spans="2:50" x14ac:dyDescent="0.25">
      <c r="B51" s="5"/>
      <c r="C51" s="92"/>
      <c r="D51" s="6" t="s">
        <v>51</v>
      </c>
      <c r="E51" s="93" t="str">
        <f t="shared" si="6"/>
        <v>Wet</v>
      </c>
      <c r="F51" s="14">
        <v>128.63636363636363</v>
      </c>
      <c r="G51" s="14">
        <v>128.63636363636363</v>
      </c>
      <c r="H51" s="14">
        <v>128.63636363636363</v>
      </c>
      <c r="I51" s="357">
        <v>128.63636363636363</v>
      </c>
      <c r="J51" s="14">
        <v>128.63636363636363</v>
      </c>
      <c r="K51" s="14">
        <v>128.63636363636363</v>
      </c>
      <c r="L51" s="14">
        <v>128.63636363636363</v>
      </c>
      <c r="M51" s="14">
        <v>128.63636363636363</v>
      </c>
      <c r="N51" s="14">
        <v>128.63636363636363</v>
      </c>
      <c r="O51" s="95">
        <v>128.63636363636363</v>
      </c>
      <c r="P51" s="32"/>
      <c r="Q51" s="16">
        <f t="shared" si="7"/>
        <v>128.6363636363636</v>
      </c>
      <c r="R51" s="97"/>
      <c r="S51" s="97"/>
      <c r="T51" s="97"/>
      <c r="U51" s="97"/>
      <c r="V51" s="154"/>
      <c r="W51" s="97"/>
      <c r="X51" s="97"/>
      <c r="Y51" s="97"/>
      <c r="Z51" s="97"/>
      <c r="AA51" s="97"/>
      <c r="AB51" s="24"/>
      <c r="AD51" s="98">
        <v>70.7</v>
      </c>
      <c r="AE51" s="23">
        <v>128.89999999999998</v>
      </c>
      <c r="AF51" s="23">
        <v>118.1</v>
      </c>
      <c r="AG51" s="99">
        <v>110.8</v>
      </c>
      <c r="AH51" s="23">
        <v>78.90000000000002</v>
      </c>
      <c r="AI51" s="23">
        <v>140.29999999999998</v>
      </c>
      <c r="AJ51" s="23">
        <v>214.5</v>
      </c>
      <c r="AK51" s="23">
        <v>159.70000000000005</v>
      </c>
      <c r="AL51" s="23">
        <v>131.39999999999998</v>
      </c>
      <c r="AM51" s="100">
        <v>128.63636363636363</v>
      </c>
      <c r="AO51" s="98">
        <v>70.7</v>
      </c>
      <c r="AP51" s="23">
        <v>128.89999999999998</v>
      </c>
      <c r="AQ51" s="23">
        <v>128.63636363636363</v>
      </c>
      <c r="AR51" s="99">
        <v>128.63636363636363</v>
      </c>
      <c r="AS51" s="23">
        <v>128.63636363636363</v>
      </c>
      <c r="AT51" s="23">
        <v>128.63636363636363</v>
      </c>
      <c r="AU51" s="23">
        <v>128.63636363636363</v>
      </c>
      <c r="AV51" s="23">
        <v>128.63636363636363</v>
      </c>
      <c r="AW51" s="23">
        <v>128.63636363636363</v>
      </c>
      <c r="AX51" s="100">
        <v>128.63636363636363</v>
      </c>
    </row>
    <row r="52" spans="2:50" x14ac:dyDescent="0.25">
      <c r="B52" s="5"/>
      <c r="C52" s="92"/>
      <c r="D52" s="6" t="s">
        <v>52</v>
      </c>
      <c r="E52" s="93" t="str">
        <f t="shared" si="6"/>
        <v>Dry</v>
      </c>
      <c r="F52" s="14">
        <v>92.066666666666663</v>
      </c>
      <c r="G52" s="14">
        <v>92.066666666666663</v>
      </c>
      <c r="H52" s="14">
        <v>92.066666666666663</v>
      </c>
      <c r="I52" s="357">
        <v>92.066666666666663</v>
      </c>
      <c r="J52" s="14">
        <v>92.066666666666663</v>
      </c>
      <c r="K52" s="14">
        <v>92.066666666666663</v>
      </c>
      <c r="L52" s="14">
        <v>92.066666666666663</v>
      </c>
      <c r="M52" s="14">
        <v>92.066666666666663</v>
      </c>
      <c r="N52" s="14">
        <v>92.066666666666663</v>
      </c>
      <c r="O52" s="95">
        <v>92.066666666666663</v>
      </c>
      <c r="P52" s="32"/>
      <c r="Q52" s="16">
        <f t="shared" si="7"/>
        <v>92.066666666666649</v>
      </c>
      <c r="R52" s="97"/>
      <c r="S52" s="97"/>
      <c r="T52" s="97"/>
      <c r="U52" s="97"/>
      <c r="V52" s="154"/>
      <c r="W52" s="97"/>
      <c r="X52" s="97"/>
      <c r="Y52" s="97"/>
      <c r="Z52" s="97"/>
      <c r="AA52" s="97"/>
      <c r="AB52" s="24"/>
      <c r="AD52" s="98">
        <v>100.8</v>
      </c>
      <c r="AE52" s="23">
        <v>82.999999999999986</v>
      </c>
      <c r="AF52" s="23">
        <v>120.4</v>
      </c>
      <c r="AG52" s="99">
        <v>134.5</v>
      </c>
      <c r="AH52" s="23">
        <v>128.1</v>
      </c>
      <c r="AI52" s="23">
        <v>99.100000000000023</v>
      </c>
      <c r="AJ52" s="23">
        <v>165.1</v>
      </c>
      <c r="AK52" s="23">
        <v>122.59999999999998</v>
      </c>
      <c r="AL52" s="23">
        <v>178.09999999999997</v>
      </c>
      <c r="AM52" s="100">
        <v>92.066666666666663</v>
      </c>
      <c r="AO52" s="98">
        <v>100.8</v>
      </c>
      <c r="AP52" s="23">
        <v>82.999999999999986</v>
      </c>
      <c r="AQ52" s="23">
        <v>92.066666666666663</v>
      </c>
      <c r="AR52" s="99">
        <v>92.066666666666663</v>
      </c>
      <c r="AS52" s="23">
        <v>92.066666666666663</v>
      </c>
      <c r="AT52" s="23">
        <v>92.066666666666663</v>
      </c>
      <c r="AU52" s="23">
        <v>92.066666666666663</v>
      </c>
      <c r="AV52" s="23">
        <v>92.066666666666663</v>
      </c>
      <c r="AW52" s="23">
        <v>92.066666666666663</v>
      </c>
      <c r="AX52" s="100">
        <v>92.066666666666663</v>
      </c>
    </row>
    <row r="53" spans="2:50" x14ac:dyDescent="0.25">
      <c r="B53" s="5"/>
      <c r="C53" s="92"/>
      <c r="D53" s="6" t="s">
        <v>53</v>
      </c>
      <c r="E53" s="93" t="str">
        <f t="shared" si="6"/>
        <v>Wet</v>
      </c>
      <c r="F53" s="14">
        <v>162.6</v>
      </c>
      <c r="G53" s="14">
        <v>162.6</v>
      </c>
      <c r="H53" s="14">
        <v>162.6</v>
      </c>
      <c r="I53" s="357">
        <v>162.6</v>
      </c>
      <c r="J53" s="14">
        <v>162.6</v>
      </c>
      <c r="K53" s="14">
        <v>162.6</v>
      </c>
      <c r="L53" s="14">
        <v>162.6</v>
      </c>
      <c r="M53" s="14">
        <v>162.6</v>
      </c>
      <c r="N53" s="14">
        <v>162.6</v>
      </c>
      <c r="O53" s="95">
        <v>162.6</v>
      </c>
      <c r="P53" s="32"/>
      <c r="Q53" s="16">
        <f t="shared" si="7"/>
        <v>162.59999999999997</v>
      </c>
      <c r="R53" s="97"/>
      <c r="S53" s="97"/>
      <c r="T53" s="97"/>
      <c r="U53" s="97"/>
      <c r="V53" s="154"/>
      <c r="W53" s="97"/>
      <c r="X53" s="97"/>
      <c r="Y53" s="97"/>
      <c r="Z53" s="97"/>
      <c r="AA53" s="97"/>
      <c r="AB53" s="24"/>
      <c r="AD53" s="98">
        <v>96.199999999999974</v>
      </c>
      <c r="AE53" s="23">
        <v>122</v>
      </c>
      <c r="AF53" s="23">
        <v>196.79999999999998</v>
      </c>
      <c r="AG53" s="99">
        <v>167.1</v>
      </c>
      <c r="AH53" s="23">
        <v>57.899999999999991</v>
      </c>
      <c r="AI53" s="23">
        <v>130.79999999999998</v>
      </c>
      <c r="AJ53" s="23">
        <v>55.400000000000006</v>
      </c>
      <c r="AK53" s="23">
        <v>98</v>
      </c>
      <c r="AL53" s="23">
        <v>138.79999999999998</v>
      </c>
      <c r="AM53" s="100">
        <v>162.6</v>
      </c>
      <c r="AO53" s="98">
        <v>96.199999999999974</v>
      </c>
      <c r="AP53" s="23">
        <v>122</v>
      </c>
      <c r="AQ53" s="23">
        <v>162.6</v>
      </c>
      <c r="AR53" s="99">
        <v>162.6</v>
      </c>
      <c r="AS53" s="23">
        <v>162.6</v>
      </c>
      <c r="AT53" s="23">
        <v>162.6</v>
      </c>
      <c r="AU53" s="23">
        <v>162.6</v>
      </c>
      <c r="AV53" s="23">
        <v>162.6</v>
      </c>
      <c r="AW53" s="23">
        <v>162.6</v>
      </c>
      <c r="AX53" s="100">
        <v>162.6</v>
      </c>
    </row>
    <row r="54" spans="2:50" x14ac:dyDescent="0.25">
      <c r="B54" s="101"/>
      <c r="C54" s="92"/>
      <c r="D54" s="155" t="s">
        <v>54</v>
      </c>
      <c r="E54" s="93" t="str">
        <f t="shared" si="6"/>
        <v>Wet</v>
      </c>
      <c r="F54" s="14">
        <v>147.35833333333329</v>
      </c>
      <c r="G54" s="14">
        <v>147.35833333333329</v>
      </c>
      <c r="H54" s="14">
        <v>147.35833333333329</v>
      </c>
      <c r="I54" s="357">
        <v>147.35833333333329</v>
      </c>
      <c r="J54" s="14">
        <v>147.35833333333329</v>
      </c>
      <c r="K54" s="14">
        <v>147.35833333333329</v>
      </c>
      <c r="L54" s="14">
        <v>147.35833333333329</v>
      </c>
      <c r="M54" s="14">
        <v>147.35833333333329</v>
      </c>
      <c r="N54" s="14">
        <v>147.35833333333329</v>
      </c>
      <c r="O54" s="95">
        <v>147.35833333333329</v>
      </c>
      <c r="P54" s="32"/>
      <c r="Q54" s="16">
        <f t="shared" si="7"/>
        <v>147.35833333333332</v>
      </c>
      <c r="R54" s="97"/>
      <c r="S54" s="97"/>
      <c r="T54" s="97"/>
      <c r="U54" s="97"/>
      <c r="V54" s="154"/>
      <c r="W54" s="97"/>
      <c r="X54" s="97"/>
      <c r="Y54" s="97"/>
      <c r="Z54" s="97"/>
      <c r="AA54" s="97"/>
      <c r="AB54" s="24"/>
      <c r="AD54" s="98">
        <v>5.8000000000000007</v>
      </c>
      <c r="AE54" s="23">
        <v>1.8</v>
      </c>
      <c r="AF54" s="23">
        <v>63.300000000000011</v>
      </c>
      <c r="AG54" s="99">
        <v>66.800000000000011</v>
      </c>
      <c r="AH54" s="23">
        <v>110.80000000000001</v>
      </c>
      <c r="AI54" s="23">
        <v>32.200000000000003</v>
      </c>
      <c r="AJ54" s="23">
        <v>0.6</v>
      </c>
      <c r="AK54" s="23">
        <v>14.4</v>
      </c>
      <c r="AL54" s="23">
        <v>118.9</v>
      </c>
      <c r="AM54" s="100">
        <v>147.35833333333329</v>
      </c>
      <c r="AO54" s="98">
        <v>5.8000000000000007</v>
      </c>
      <c r="AP54" s="23">
        <v>1.8</v>
      </c>
      <c r="AQ54" s="23">
        <v>147.35833333333329</v>
      </c>
      <c r="AR54" s="99">
        <v>147.35833333333329</v>
      </c>
      <c r="AS54" s="23">
        <v>147.35833333333329</v>
      </c>
      <c r="AT54" s="23">
        <v>147.35833333333329</v>
      </c>
      <c r="AU54" s="23">
        <v>147.35833333333329</v>
      </c>
      <c r="AV54" s="23">
        <v>147.35833333333329</v>
      </c>
      <c r="AW54" s="23">
        <v>147.35833333333329</v>
      </c>
      <c r="AX54" s="100">
        <v>147.35833333333329</v>
      </c>
    </row>
    <row r="55" spans="2:50" x14ac:dyDescent="0.25">
      <c r="B55" s="102"/>
      <c r="C55" s="21"/>
      <c r="D55" s="7" t="s">
        <v>55</v>
      </c>
      <c r="E55" s="22" t="str">
        <f t="shared" si="6"/>
        <v>Dry</v>
      </c>
      <c r="F55" s="19">
        <v>64.3</v>
      </c>
      <c r="G55" s="19">
        <v>64.3</v>
      </c>
      <c r="H55" s="19">
        <v>64.3</v>
      </c>
      <c r="I55" s="358">
        <v>64.3</v>
      </c>
      <c r="J55" s="19">
        <v>64.3</v>
      </c>
      <c r="K55" s="19">
        <v>64.3</v>
      </c>
      <c r="L55" s="19">
        <v>64.3</v>
      </c>
      <c r="M55" s="19">
        <v>64.3</v>
      </c>
      <c r="N55" s="19">
        <v>64.3</v>
      </c>
      <c r="O55" s="104">
        <v>64.3</v>
      </c>
      <c r="P55" s="32"/>
      <c r="Q55" s="156">
        <f t="shared" si="7"/>
        <v>64.299999999999983</v>
      </c>
      <c r="R55" s="106"/>
      <c r="S55" s="106"/>
      <c r="T55" s="106"/>
      <c r="U55" s="106"/>
      <c r="V55" s="157"/>
      <c r="W55" s="106"/>
      <c r="X55" s="106"/>
      <c r="Y55" s="106"/>
      <c r="Z55" s="106"/>
      <c r="AA55" s="106"/>
      <c r="AB55" s="20"/>
      <c r="AD55" s="107">
        <v>0</v>
      </c>
      <c r="AE55" s="108">
        <v>0</v>
      </c>
      <c r="AF55" s="108">
        <v>0</v>
      </c>
      <c r="AG55" s="109">
        <v>155.30000000000001</v>
      </c>
      <c r="AH55" s="108">
        <v>10.299999999999999</v>
      </c>
      <c r="AI55" s="108">
        <v>12.8</v>
      </c>
      <c r="AJ55" s="108">
        <v>84.5</v>
      </c>
      <c r="AK55" s="108">
        <v>9</v>
      </c>
      <c r="AL55" s="108">
        <v>0</v>
      </c>
      <c r="AM55" s="110">
        <v>64.3</v>
      </c>
      <c r="AO55" s="107">
        <v>0</v>
      </c>
      <c r="AP55" s="108">
        <v>0</v>
      </c>
      <c r="AQ55" s="108">
        <v>64.3</v>
      </c>
      <c r="AR55" s="109">
        <v>64.3</v>
      </c>
      <c r="AS55" s="108">
        <v>64.3</v>
      </c>
      <c r="AT55" s="108">
        <v>64.3</v>
      </c>
      <c r="AU55" s="108">
        <v>64.3</v>
      </c>
      <c r="AV55" s="108">
        <v>64.3</v>
      </c>
      <c r="AW55" s="108">
        <v>64.3</v>
      </c>
      <c r="AX55" s="110">
        <v>64.3</v>
      </c>
    </row>
    <row r="56" spans="2:50" ht="15.75" thickBot="1" x14ac:dyDescent="0.3">
      <c r="B56" s="111"/>
      <c r="C56" s="112"/>
      <c r="D56" s="25" t="s">
        <v>56</v>
      </c>
      <c r="E56" s="113" t="str">
        <f t="shared" si="6"/>
        <v>Dry</v>
      </c>
      <c r="F56" s="17">
        <v>28.676923076923075</v>
      </c>
      <c r="G56" s="17">
        <v>28.676923076923075</v>
      </c>
      <c r="H56" s="17">
        <v>28.676923076923075</v>
      </c>
      <c r="I56" s="359">
        <v>28.676923076923075</v>
      </c>
      <c r="J56" s="17">
        <v>28.676923076923075</v>
      </c>
      <c r="K56" s="17">
        <v>28.676923076923075</v>
      </c>
      <c r="L56" s="17">
        <v>28.676923076923075</v>
      </c>
      <c r="M56" s="17">
        <v>28.676923076923075</v>
      </c>
      <c r="N56" s="17">
        <v>28.676923076923075</v>
      </c>
      <c r="O56" s="115">
        <v>28.676923076923075</v>
      </c>
      <c r="P56" s="32"/>
      <c r="Q56" s="158">
        <f t="shared" si="7"/>
        <v>28.676923076923067</v>
      </c>
      <c r="R56" s="159"/>
      <c r="S56" s="159"/>
      <c r="T56" s="159"/>
      <c r="U56" s="159"/>
      <c r="V56" s="160"/>
      <c r="W56" s="116"/>
      <c r="X56" s="116"/>
      <c r="Y56" s="116"/>
      <c r="Z56" s="116"/>
      <c r="AA56" s="116"/>
      <c r="AB56" s="117"/>
      <c r="AD56" s="118">
        <v>0</v>
      </c>
      <c r="AE56" s="119">
        <v>0</v>
      </c>
      <c r="AF56" s="119">
        <v>0</v>
      </c>
      <c r="AG56" s="120">
        <v>2.2999999999999998</v>
      </c>
      <c r="AH56" s="119">
        <v>103.29999999999998</v>
      </c>
      <c r="AI56" s="119">
        <v>11.9</v>
      </c>
      <c r="AJ56" s="119">
        <v>0</v>
      </c>
      <c r="AK56" s="119">
        <v>2.6</v>
      </c>
      <c r="AL56" s="119">
        <v>0.2</v>
      </c>
      <c r="AM56" s="121">
        <v>28.676923076923075</v>
      </c>
      <c r="AO56" s="118">
        <v>0</v>
      </c>
      <c r="AP56" s="119">
        <v>0</v>
      </c>
      <c r="AQ56" s="119">
        <v>28.676923076923075</v>
      </c>
      <c r="AR56" s="120">
        <v>28.676923076923075</v>
      </c>
      <c r="AS56" s="119">
        <v>28.676923076923075</v>
      </c>
      <c r="AT56" s="119">
        <v>28.676923076923075</v>
      </c>
      <c r="AU56" s="119">
        <v>28.676923076923075</v>
      </c>
      <c r="AV56" s="119">
        <v>28.676923076923075</v>
      </c>
      <c r="AW56" s="119">
        <v>28.676923076923075</v>
      </c>
      <c r="AX56" s="121">
        <v>28.676923076923075</v>
      </c>
    </row>
    <row r="57" spans="2:50" ht="15" customHeight="1" x14ac:dyDescent="0.25">
      <c r="B57" s="77" t="s">
        <v>59</v>
      </c>
      <c r="C57" s="3"/>
      <c r="D57" s="3"/>
      <c r="E57" s="78" t="s">
        <v>41</v>
      </c>
      <c r="F57" s="80">
        <v>3</v>
      </c>
      <c r="G57" s="80">
        <v>3</v>
      </c>
      <c r="H57" s="80">
        <v>3</v>
      </c>
      <c r="I57" s="81">
        <v>4</v>
      </c>
      <c r="J57" s="80">
        <v>5</v>
      </c>
      <c r="K57" s="80">
        <v>6</v>
      </c>
      <c r="L57" s="80">
        <v>7</v>
      </c>
      <c r="M57" s="80">
        <v>8</v>
      </c>
      <c r="N57" s="80">
        <v>9</v>
      </c>
      <c r="O57" s="82">
        <v>10</v>
      </c>
      <c r="Q57" s="529" t="s">
        <v>43</v>
      </c>
      <c r="R57" s="83"/>
      <c r="S57" s="83"/>
      <c r="T57" s="83"/>
      <c r="U57" s="83"/>
      <c r="V57" s="151"/>
      <c r="W57" s="122"/>
      <c r="X57" s="122"/>
      <c r="Y57" s="122"/>
      <c r="Z57" s="122"/>
      <c r="AA57" s="122"/>
      <c r="AB57" s="123"/>
      <c r="AD57" s="79" t="s">
        <v>42</v>
      </c>
      <c r="AE57" s="80">
        <v>2</v>
      </c>
      <c r="AF57" s="80">
        <v>3</v>
      </c>
      <c r="AG57" s="81">
        <v>4</v>
      </c>
      <c r="AH57" s="80">
        <v>5</v>
      </c>
      <c r="AI57" s="80">
        <v>6</v>
      </c>
      <c r="AJ57" s="80">
        <v>7</v>
      </c>
      <c r="AK57" s="80">
        <v>8</v>
      </c>
      <c r="AL57" s="80">
        <v>9</v>
      </c>
      <c r="AM57" s="82">
        <v>10</v>
      </c>
      <c r="AO57" s="79" t="s">
        <v>42</v>
      </c>
      <c r="AP57" s="80">
        <v>2</v>
      </c>
      <c r="AQ57" s="80">
        <v>3</v>
      </c>
      <c r="AR57" s="81">
        <v>4</v>
      </c>
      <c r="AS57" s="80">
        <v>5</v>
      </c>
      <c r="AT57" s="80">
        <v>6</v>
      </c>
      <c r="AU57" s="80">
        <v>7</v>
      </c>
      <c r="AV57" s="80">
        <v>8</v>
      </c>
      <c r="AW57" s="80">
        <v>9</v>
      </c>
      <c r="AX57" s="82">
        <v>10</v>
      </c>
    </row>
    <row r="58" spans="2:50" x14ac:dyDescent="0.25">
      <c r="B58" s="85" t="s">
        <v>44</v>
      </c>
      <c r="C58" s="86">
        <v>1</v>
      </c>
      <c r="D58" s="87" t="e">
        <v>#VALUE!</v>
      </c>
      <c r="E58" s="87"/>
      <c r="F58" s="4">
        <v>2014</v>
      </c>
      <c r="G58" s="4">
        <v>2014</v>
      </c>
      <c r="H58" s="4">
        <v>2014</v>
      </c>
      <c r="I58" s="124">
        <v>2014</v>
      </c>
      <c r="J58" s="4">
        <v>2014</v>
      </c>
      <c r="K58" s="4">
        <v>2014</v>
      </c>
      <c r="L58" s="4">
        <v>2014</v>
      </c>
      <c r="M58" s="4">
        <v>2014</v>
      </c>
      <c r="N58" s="4">
        <v>2014</v>
      </c>
      <c r="O58" s="89">
        <v>2014</v>
      </c>
      <c r="Q58" s="530"/>
      <c r="R58" s="90"/>
      <c r="S58" s="90"/>
      <c r="T58" s="90"/>
      <c r="U58" s="90"/>
      <c r="V58" s="152"/>
      <c r="W58" s="90"/>
      <c r="X58" s="90"/>
      <c r="Y58" s="90"/>
      <c r="Z58" s="90"/>
      <c r="AA58" s="90"/>
      <c r="AB58" s="91"/>
      <c r="AD58" s="88">
        <v>2015</v>
      </c>
      <c r="AE58" s="4">
        <v>2016</v>
      </c>
      <c r="AF58" s="4">
        <v>2007</v>
      </c>
      <c r="AG58" s="124">
        <v>2008</v>
      </c>
      <c r="AH58" s="4">
        <v>2009</v>
      </c>
      <c r="AI58" s="4">
        <v>2010</v>
      </c>
      <c r="AJ58" s="4">
        <v>2011</v>
      </c>
      <c r="AK58" s="4">
        <v>2012</v>
      </c>
      <c r="AL58" s="4">
        <v>2013</v>
      </c>
      <c r="AM58" s="89">
        <v>2014</v>
      </c>
      <c r="AO58" s="88">
        <v>2015</v>
      </c>
      <c r="AP58" s="4">
        <v>2016</v>
      </c>
      <c r="AQ58" s="4">
        <v>2014</v>
      </c>
      <c r="AR58" s="124">
        <v>2014</v>
      </c>
      <c r="AS58" s="4">
        <v>2014</v>
      </c>
      <c r="AT58" s="4">
        <v>2014</v>
      </c>
      <c r="AU58" s="4">
        <v>2014</v>
      </c>
      <c r="AV58" s="4">
        <v>2014</v>
      </c>
      <c r="AW58" s="4">
        <v>2014</v>
      </c>
      <c r="AX58" s="89">
        <v>2014</v>
      </c>
    </row>
    <row r="59" spans="2:50" x14ac:dyDescent="0.25">
      <c r="B59" s="5"/>
      <c r="C59" s="92"/>
      <c r="D59" s="6" t="s">
        <v>45</v>
      </c>
      <c r="E59" s="93" t="str">
        <f>E45</f>
        <v>Dry</v>
      </c>
      <c r="F59" s="11">
        <v>24.190322580645166</v>
      </c>
      <c r="G59" s="11">
        <v>24.190322580645166</v>
      </c>
      <c r="H59" s="11">
        <v>24.190322580645166</v>
      </c>
      <c r="I59" s="360">
        <v>24.190322580645166</v>
      </c>
      <c r="J59" s="11">
        <v>24.190322580645166</v>
      </c>
      <c r="K59" s="11">
        <v>24.190322580645166</v>
      </c>
      <c r="L59" s="11">
        <v>24.190322580645166</v>
      </c>
      <c r="M59" s="11">
        <v>24.190322580645166</v>
      </c>
      <c r="N59" s="11">
        <v>24.190322580645166</v>
      </c>
      <c r="O59" s="126">
        <v>24.190322580645166</v>
      </c>
      <c r="Q59" s="13">
        <f>Q30</f>
        <v>24.190322580645159</v>
      </c>
      <c r="R59" s="97"/>
      <c r="S59" s="97"/>
      <c r="T59" s="97"/>
      <c r="U59" s="97"/>
      <c r="V59" s="154"/>
      <c r="W59" s="127"/>
      <c r="X59" s="127"/>
      <c r="Y59" s="127"/>
      <c r="Z59" s="127"/>
      <c r="AA59" s="97"/>
      <c r="AB59" s="24"/>
      <c r="AD59" s="128">
        <v>24.662903225806446</v>
      </c>
      <c r="AE59" s="129">
        <v>26.17903225806451</v>
      </c>
      <c r="AF59" s="129">
        <v>22.298387096774189</v>
      </c>
      <c r="AG59" s="130">
        <v>22.180645161290318</v>
      </c>
      <c r="AH59" s="129">
        <v>21.437096774193552</v>
      </c>
      <c r="AI59" s="129">
        <v>21.633870967741931</v>
      </c>
      <c r="AJ59" s="129">
        <v>21.953225806451616</v>
      </c>
      <c r="AK59" s="129">
        <v>21.808064516129033</v>
      </c>
      <c r="AL59" s="129">
        <v>22.398387096774194</v>
      </c>
      <c r="AM59" s="131">
        <v>24.190322580645166</v>
      </c>
      <c r="AO59" s="128">
        <v>24.662903225806446</v>
      </c>
      <c r="AP59" s="129">
        <v>26.17903225806451</v>
      </c>
      <c r="AQ59" s="129">
        <v>24.190322580645166</v>
      </c>
      <c r="AR59" s="130">
        <v>24.190322580645166</v>
      </c>
      <c r="AS59" s="129">
        <v>24.190322580645166</v>
      </c>
      <c r="AT59" s="129">
        <v>24.190322580645166</v>
      </c>
      <c r="AU59" s="129">
        <v>24.190322580645166</v>
      </c>
      <c r="AV59" s="129">
        <v>24.190322580645166</v>
      </c>
      <c r="AW59" s="129">
        <v>24.190322580645166</v>
      </c>
      <c r="AX59" s="131">
        <v>24.190322580645166</v>
      </c>
    </row>
    <row r="60" spans="2:50" x14ac:dyDescent="0.25">
      <c r="B60" s="5"/>
      <c r="C60" s="92"/>
      <c r="D60" s="6" t="s">
        <v>46</v>
      </c>
      <c r="E60" s="93" t="str">
        <f t="shared" ref="E60:E70" si="8">E46</f>
        <v>Dry</v>
      </c>
      <c r="F60" s="11">
        <v>24.782142857142851</v>
      </c>
      <c r="G60" s="11">
        <v>24.782142857142851</v>
      </c>
      <c r="H60" s="11">
        <v>24.782142857142851</v>
      </c>
      <c r="I60" s="360">
        <v>24.782142857142851</v>
      </c>
      <c r="J60" s="11">
        <v>24.782142857142851</v>
      </c>
      <c r="K60" s="11">
        <v>24.782142857142851</v>
      </c>
      <c r="L60" s="11">
        <v>24.782142857142851</v>
      </c>
      <c r="M60" s="11">
        <v>24.782142857142851</v>
      </c>
      <c r="N60" s="11">
        <v>24.782142857142851</v>
      </c>
      <c r="O60" s="126">
        <v>24.782142857142851</v>
      </c>
      <c r="Q60" s="13">
        <f t="shared" ref="Q60:Q70" si="9">Q31</f>
        <v>24.782142857142855</v>
      </c>
      <c r="R60" s="97"/>
      <c r="S60" s="97"/>
      <c r="T60" s="97"/>
      <c r="U60" s="97"/>
      <c r="V60" s="154"/>
      <c r="W60" s="127"/>
      <c r="X60" s="127"/>
      <c r="Y60" s="127"/>
      <c r="Z60" s="127"/>
      <c r="AA60" s="97"/>
      <c r="AB60" s="24"/>
      <c r="AD60" s="128">
        <v>25.983928571428567</v>
      </c>
      <c r="AE60" s="129">
        <v>27.187931034482752</v>
      </c>
      <c r="AF60" s="129">
        <v>22.36785714285714</v>
      </c>
      <c r="AG60" s="130">
        <v>22.32586206896552</v>
      </c>
      <c r="AH60" s="129">
        <v>22.317857142857147</v>
      </c>
      <c r="AI60" s="129">
        <v>22.398214285714285</v>
      </c>
      <c r="AJ60" s="129">
        <v>22.658928571428568</v>
      </c>
      <c r="AK60" s="129">
        <v>22.272413793103446</v>
      </c>
      <c r="AL60" s="129">
        <v>23.36964285714286</v>
      </c>
      <c r="AM60" s="131">
        <v>24.782142857142851</v>
      </c>
      <c r="AO60" s="128">
        <v>25.983928571428567</v>
      </c>
      <c r="AP60" s="129">
        <v>27.187931034482752</v>
      </c>
      <c r="AQ60" s="129">
        <v>24.782142857142851</v>
      </c>
      <c r="AR60" s="130">
        <v>24.782142857142851</v>
      </c>
      <c r="AS60" s="129">
        <v>24.782142857142851</v>
      </c>
      <c r="AT60" s="129">
        <v>24.782142857142851</v>
      </c>
      <c r="AU60" s="129">
        <v>24.782142857142851</v>
      </c>
      <c r="AV60" s="129">
        <v>24.782142857142851</v>
      </c>
      <c r="AW60" s="129">
        <v>24.782142857142851</v>
      </c>
      <c r="AX60" s="131">
        <v>24.782142857142851</v>
      </c>
    </row>
    <row r="61" spans="2:50" x14ac:dyDescent="0.25">
      <c r="B61" s="5"/>
      <c r="C61" s="92"/>
      <c r="D61" s="6" t="s">
        <v>47</v>
      </c>
      <c r="E61" s="93" t="str">
        <f t="shared" si="8"/>
        <v>Wet</v>
      </c>
      <c r="F61" s="11">
        <v>24.719354838709677</v>
      </c>
      <c r="G61" s="11">
        <v>24.719354838709677</v>
      </c>
      <c r="H61" s="11">
        <v>24.719354838709677</v>
      </c>
      <c r="I61" s="360">
        <v>24.719354838709677</v>
      </c>
      <c r="J61" s="11">
        <v>24.719354838709677</v>
      </c>
      <c r="K61" s="11">
        <v>24.719354838709677</v>
      </c>
      <c r="L61" s="11">
        <v>24.719354838709677</v>
      </c>
      <c r="M61" s="11">
        <v>24.719354838709677</v>
      </c>
      <c r="N61" s="11">
        <v>24.719354838709677</v>
      </c>
      <c r="O61" s="126">
        <v>24.719354838709677</v>
      </c>
      <c r="Q61" s="13">
        <f t="shared" si="9"/>
        <v>24.719354838709677</v>
      </c>
      <c r="R61" s="97"/>
      <c r="S61" s="97"/>
      <c r="T61" s="97"/>
      <c r="U61" s="97"/>
      <c r="V61" s="154"/>
      <c r="W61" s="127"/>
      <c r="X61" s="127"/>
      <c r="Y61" s="127"/>
      <c r="Z61" s="127"/>
      <c r="AA61" s="97"/>
      <c r="AB61" s="24"/>
      <c r="AD61" s="128">
        <v>26.161290322580641</v>
      </c>
      <c r="AE61" s="129">
        <v>28.205000000000002</v>
      </c>
      <c r="AF61" s="129">
        <v>22.375806451612902</v>
      </c>
      <c r="AG61" s="130">
        <v>22.574999999999999</v>
      </c>
      <c r="AH61" s="129">
        <v>22.355157818579659</v>
      </c>
      <c r="AI61" s="129">
        <v>21.996774193548386</v>
      </c>
      <c r="AJ61" s="129">
        <v>23.133870967741942</v>
      </c>
      <c r="AK61" s="129">
        <v>23.486666666666668</v>
      </c>
      <c r="AL61" s="129">
        <v>23.583870967741937</v>
      </c>
      <c r="AM61" s="131">
        <v>24.719354838709677</v>
      </c>
      <c r="AO61" s="128">
        <v>26.161290322580641</v>
      </c>
      <c r="AP61" s="129">
        <v>28.205000000000002</v>
      </c>
      <c r="AQ61" s="129">
        <v>24.719354838709677</v>
      </c>
      <c r="AR61" s="130">
        <v>24.719354838709677</v>
      </c>
      <c r="AS61" s="129">
        <v>24.719354838709677</v>
      </c>
      <c r="AT61" s="129">
        <v>24.719354838709677</v>
      </c>
      <c r="AU61" s="129">
        <v>24.719354838709677</v>
      </c>
      <c r="AV61" s="129">
        <v>24.719354838709677</v>
      </c>
      <c r="AW61" s="129">
        <v>24.719354838709677</v>
      </c>
      <c r="AX61" s="131">
        <v>24.719354838709677</v>
      </c>
    </row>
    <row r="62" spans="2:50" x14ac:dyDescent="0.25">
      <c r="B62" s="5"/>
      <c r="C62" s="92"/>
      <c r="D62" s="6" t="s">
        <v>48</v>
      </c>
      <c r="E62" s="93" t="str">
        <f t="shared" si="8"/>
        <v>Wet</v>
      </c>
      <c r="F62" s="11">
        <v>23.90666666666667</v>
      </c>
      <c r="G62" s="11">
        <v>23.90666666666667</v>
      </c>
      <c r="H62" s="11">
        <v>23.90666666666667</v>
      </c>
      <c r="I62" s="360">
        <v>23.90666666666667</v>
      </c>
      <c r="J62" s="11">
        <v>23.90666666666667</v>
      </c>
      <c r="K62" s="11">
        <v>23.90666666666667</v>
      </c>
      <c r="L62" s="11">
        <v>23.90666666666667</v>
      </c>
      <c r="M62" s="11">
        <v>23.90666666666667</v>
      </c>
      <c r="N62" s="11">
        <v>23.90666666666667</v>
      </c>
      <c r="O62" s="126">
        <v>23.90666666666667</v>
      </c>
      <c r="Q62" s="13">
        <f t="shared" si="9"/>
        <v>23.906666666666666</v>
      </c>
      <c r="R62" s="97"/>
      <c r="S62" s="97"/>
      <c r="T62" s="97"/>
      <c r="U62" s="97"/>
      <c r="V62" s="154"/>
      <c r="W62" s="127"/>
      <c r="X62" s="127"/>
      <c r="Y62" s="127"/>
      <c r="Z62" s="127"/>
      <c r="AA62" s="97"/>
      <c r="AB62" s="24"/>
      <c r="AD62" s="128">
        <v>25.761666666666663</v>
      </c>
      <c r="AE62" s="129">
        <v>26.516666666666666</v>
      </c>
      <c r="AF62" s="129">
        <v>21.423333333333339</v>
      </c>
      <c r="AG62" s="130">
        <v>22.536666666666672</v>
      </c>
      <c r="AH62" s="129">
        <v>23.686666666666664</v>
      </c>
      <c r="AI62" s="129">
        <v>22.27833333333334</v>
      </c>
      <c r="AJ62" s="129">
        <v>23.360000000000007</v>
      </c>
      <c r="AK62" s="129">
        <v>21.828333333333337</v>
      </c>
      <c r="AL62" s="129">
        <v>22.516666666666666</v>
      </c>
      <c r="AM62" s="131">
        <v>23.90666666666667</v>
      </c>
      <c r="AO62" s="128">
        <v>25.761666666666663</v>
      </c>
      <c r="AP62" s="129">
        <v>26.516666666666666</v>
      </c>
      <c r="AQ62" s="129">
        <v>23.90666666666667</v>
      </c>
      <c r="AR62" s="130">
        <v>23.90666666666667</v>
      </c>
      <c r="AS62" s="129">
        <v>23.90666666666667</v>
      </c>
      <c r="AT62" s="129">
        <v>23.90666666666667</v>
      </c>
      <c r="AU62" s="129">
        <v>23.90666666666667</v>
      </c>
      <c r="AV62" s="129">
        <v>23.90666666666667</v>
      </c>
      <c r="AW62" s="129">
        <v>23.90666666666667</v>
      </c>
      <c r="AX62" s="131">
        <v>23.90666666666667</v>
      </c>
    </row>
    <row r="63" spans="2:50" x14ac:dyDescent="0.25">
      <c r="B63" s="5"/>
      <c r="C63" s="92"/>
      <c r="D63" s="6" t="s">
        <v>49</v>
      </c>
      <c r="E63" s="93" t="str">
        <f t="shared" si="8"/>
        <v>Wet</v>
      </c>
      <c r="F63" s="11">
        <v>23.443548387096783</v>
      </c>
      <c r="G63" s="11">
        <v>23.443548387096783</v>
      </c>
      <c r="H63" s="11">
        <v>23.443548387096783</v>
      </c>
      <c r="I63" s="360">
        <v>23.443548387096783</v>
      </c>
      <c r="J63" s="11">
        <v>23.443548387096783</v>
      </c>
      <c r="K63" s="11">
        <v>23.443548387096783</v>
      </c>
      <c r="L63" s="11">
        <v>23.443548387096783</v>
      </c>
      <c r="M63" s="11">
        <v>23.443548387096783</v>
      </c>
      <c r="N63" s="11">
        <v>23.443548387096783</v>
      </c>
      <c r="O63" s="126">
        <v>23.443548387096783</v>
      </c>
      <c r="Q63" s="13">
        <f t="shared" si="9"/>
        <v>23.443548387096772</v>
      </c>
      <c r="R63" s="97"/>
      <c r="S63" s="97"/>
      <c r="T63" s="97"/>
      <c r="U63" s="97"/>
      <c r="V63" s="154"/>
      <c r="W63" s="127"/>
      <c r="X63" s="127"/>
      <c r="Y63" s="127"/>
      <c r="Z63" s="127"/>
      <c r="AA63" s="97"/>
      <c r="AB63" s="24"/>
      <c r="AD63" s="128">
        <v>24.874193548387098</v>
      </c>
      <c r="AE63" s="129">
        <v>25.655865102639297</v>
      </c>
      <c r="AF63" s="129">
        <v>21.496774193548386</v>
      </c>
      <c r="AG63" s="130">
        <v>21.469354838709677</v>
      </c>
      <c r="AH63" s="129">
        <v>22.146774193548389</v>
      </c>
      <c r="AI63" s="129">
        <v>22.054838709677419</v>
      </c>
      <c r="AJ63" s="129">
        <v>21.838709677419359</v>
      </c>
      <c r="AK63" s="129">
        <v>22.811290322580643</v>
      </c>
      <c r="AL63" s="129">
        <v>21.558596594323614</v>
      </c>
      <c r="AM63" s="131">
        <v>23.443548387096783</v>
      </c>
      <c r="AO63" s="128">
        <v>24.874193548387098</v>
      </c>
      <c r="AP63" s="129">
        <v>25.655865102639297</v>
      </c>
      <c r="AQ63" s="129">
        <v>23.443548387096783</v>
      </c>
      <c r="AR63" s="130">
        <v>23.443548387096783</v>
      </c>
      <c r="AS63" s="129">
        <v>23.443548387096783</v>
      </c>
      <c r="AT63" s="129">
        <v>23.443548387096783</v>
      </c>
      <c r="AU63" s="129">
        <v>23.443548387096783</v>
      </c>
      <c r="AV63" s="129">
        <v>23.443548387096783</v>
      </c>
      <c r="AW63" s="129">
        <v>23.443548387096783</v>
      </c>
      <c r="AX63" s="131">
        <v>23.443548387096783</v>
      </c>
    </row>
    <row r="64" spans="2:50" x14ac:dyDescent="0.25">
      <c r="B64" s="5"/>
      <c r="C64" s="92"/>
      <c r="D64" s="6" t="s">
        <v>50</v>
      </c>
      <c r="E64" s="93" t="str">
        <f t="shared" si="8"/>
        <v>Dry</v>
      </c>
      <c r="F64" s="11">
        <v>22.966666666666661</v>
      </c>
      <c r="G64" s="11">
        <v>22.966666666666661</v>
      </c>
      <c r="H64" s="11">
        <v>22.966666666666661</v>
      </c>
      <c r="I64" s="360">
        <v>22.966666666666661</v>
      </c>
      <c r="J64" s="11">
        <v>22.966666666666661</v>
      </c>
      <c r="K64" s="11">
        <v>22.966666666666661</v>
      </c>
      <c r="L64" s="11">
        <v>22.966666666666661</v>
      </c>
      <c r="M64" s="11">
        <v>22.966666666666661</v>
      </c>
      <c r="N64" s="11">
        <v>22.966666666666661</v>
      </c>
      <c r="O64" s="126">
        <v>22.966666666666661</v>
      </c>
      <c r="Q64" s="13">
        <f t="shared" si="9"/>
        <v>22.966666666666669</v>
      </c>
      <c r="R64" s="97"/>
      <c r="S64" s="97"/>
      <c r="T64" s="97"/>
      <c r="U64" s="97"/>
      <c r="V64" s="154"/>
      <c r="W64" s="127"/>
      <c r="X64" s="127"/>
      <c r="Y64" s="127"/>
      <c r="Z64" s="127"/>
      <c r="AA64" s="97"/>
      <c r="AB64" s="24"/>
      <c r="AD64" s="128">
        <v>24.083333333333329</v>
      </c>
      <c r="AE64" s="129">
        <v>24.686666666666667</v>
      </c>
      <c r="AF64" s="129">
        <v>19.72666666666667</v>
      </c>
      <c r="AG64" s="130">
        <v>19.979999999999997</v>
      </c>
      <c r="AH64" s="129">
        <v>21.475000000000005</v>
      </c>
      <c r="AI64" s="129">
        <v>20.916666666666671</v>
      </c>
      <c r="AJ64" s="129">
        <v>20.445000000000004</v>
      </c>
      <c r="AK64" s="129">
        <v>20.998333333333335</v>
      </c>
      <c r="AL64" s="129">
        <v>20.728333333333332</v>
      </c>
      <c r="AM64" s="131">
        <v>22.966666666666661</v>
      </c>
      <c r="AO64" s="128">
        <v>24.083333333333329</v>
      </c>
      <c r="AP64" s="129">
        <v>24.686666666666667</v>
      </c>
      <c r="AQ64" s="129">
        <v>22.966666666666661</v>
      </c>
      <c r="AR64" s="130">
        <v>22.966666666666661</v>
      </c>
      <c r="AS64" s="129">
        <v>22.966666666666661</v>
      </c>
      <c r="AT64" s="129">
        <v>22.966666666666661</v>
      </c>
      <c r="AU64" s="129">
        <v>22.966666666666661</v>
      </c>
      <c r="AV64" s="129">
        <v>22.966666666666661</v>
      </c>
      <c r="AW64" s="129">
        <v>22.966666666666661</v>
      </c>
      <c r="AX64" s="131">
        <v>22.966666666666661</v>
      </c>
    </row>
    <row r="65" spans="2:50" x14ac:dyDescent="0.25">
      <c r="B65" s="5"/>
      <c r="C65" s="92"/>
      <c r="D65" s="6" t="s">
        <v>51</v>
      </c>
      <c r="E65" s="93" t="str">
        <f t="shared" si="8"/>
        <v>Wet</v>
      </c>
      <c r="F65" s="11">
        <v>22.459824046920819</v>
      </c>
      <c r="G65" s="11">
        <v>22.459824046920819</v>
      </c>
      <c r="H65" s="11">
        <v>22.459824046920819</v>
      </c>
      <c r="I65" s="360">
        <v>22.459824046920819</v>
      </c>
      <c r="J65" s="11">
        <v>22.459824046920819</v>
      </c>
      <c r="K65" s="11">
        <v>22.459824046920819</v>
      </c>
      <c r="L65" s="11">
        <v>22.459824046920819</v>
      </c>
      <c r="M65" s="11">
        <v>22.459824046920819</v>
      </c>
      <c r="N65" s="11">
        <v>22.459824046920819</v>
      </c>
      <c r="O65" s="126">
        <v>22.459824046920819</v>
      </c>
      <c r="Q65" s="13">
        <f t="shared" si="9"/>
        <v>22.459824046920811</v>
      </c>
      <c r="R65" s="97"/>
      <c r="S65" s="97"/>
      <c r="T65" s="97"/>
      <c r="U65" s="97"/>
      <c r="V65" s="154"/>
      <c r="W65" s="127"/>
      <c r="X65" s="127"/>
      <c r="Y65" s="127"/>
      <c r="Z65" s="127"/>
      <c r="AA65" s="97"/>
      <c r="AB65" s="24"/>
      <c r="AD65" s="128">
        <v>24.170967741935481</v>
      </c>
      <c r="AE65" s="129">
        <v>25.529032258064518</v>
      </c>
      <c r="AF65" s="129">
        <v>19.495161290322585</v>
      </c>
      <c r="AG65" s="130">
        <v>19.191935483870971</v>
      </c>
      <c r="AH65" s="129">
        <v>20.046774193548384</v>
      </c>
      <c r="AI65" s="129">
        <v>20.029032258064515</v>
      </c>
      <c r="AJ65" s="129">
        <v>19.920967741935481</v>
      </c>
      <c r="AK65" s="129">
        <v>19.683870967741942</v>
      </c>
      <c r="AL65" s="129">
        <v>20.587096774193551</v>
      </c>
      <c r="AM65" s="131">
        <v>22.459824046920819</v>
      </c>
      <c r="AO65" s="128">
        <v>24.170967741935481</v>
      </c>
      <c r="AP65" s="129">
        <v>25.529032258064518</v>
      </c>
      <c r="AQ65" s="129">
        <v>22.459824046920819</v>
      </c>
      <c r="AR65" s="130">
        <v>22.459824046920819</v>
      </c>
      <c r="AS65" s="129">
        <v>22.459824046920819</v>
      </c>
      <c r="AT65" s="129">
        <v>22.459824046920819</v>
      </c>
      <c r="AU65" s="129">
        <v>22.459824046920819</v>
      </c>
      <c r="AV65" s="129">
        <v>22.459824046920819</v>
      </c>
      <c r="AW65" s="129">
        <v>22.459824046920819</v>
      </c>
      <c r="AX65" s="131">
        <v>22.459824046920819</v>
      </c>
    </row>
    <row r="66" spans="2:50" x14ac:dyDescent="0.25">
      <c r="B66" s="5"/>
      <c r="C66" s="92"/>
      <c r="D66" s="6" t="s">
        <v>52</v>
      </c>
      <c r="E66" s="93" t="str">
        <f t="shared" si="8"/>
        <v>Dry</v>
      </c>
      <c r="F66" s="11">
        <v>22.730107526881717</v>
      </c>
      <c r="G66" s="11">
        <v>22.730107526881717</v>
      </c>
      <c r="H66" s="11">
        <v>22.730107526881717</v>
      </c>
      <c r="I66" s="360">
        <v>22.730107526881717</v>
      </c>
      <c r="J66" s="11">
        <v>22.730107526881717</v>
      </c>
      <c r="K66" s="11">
        <v>22.730107526881717</v>
      </c>
      <c r="L66" s="11">
        <v>22.730107526881717</v>
      </c>
      <c r="M66" s="11">
        <v>22.730107526881717</v>
      </c>
      <c r="N66" s="11">
        <v>22.730107526881717</v>
      </c>
      <c r="O66" s="126">
        <v>22.730107526881717</v>
      </c>
      <c r="Q66" s="13">
        <f t="shared" si="9"/>
        <v>22.730107526881714</v>
      </c>
      <c r="R66" s="97"/>
      <c r="S66" s="97"/>
      <c r="T66" s="97"/>
      <c r="U66" s="97"/>
      <c r="V66" s="154"/>
      <c r="W66" s="127"/>
      <c r="X66" s="127"/>
      <c r="Y66" s="127"/>
      <c r="Z66" s="127"/>
      <c r="AA66" s="97"/>
      <c r="AB66" s="24"/>
      <c r="AD66" s="128">
        <v>24.611290322580651</v>
      </c>
      <c r="AE66" s="129">
        <v>25.712903225806453</v>
      </c>
      <c r="AF66" s="129">
        <v>19.653225806451612</v>
      </c>
      <c r="AG66" s="130">
        <v>19.725806451612907</v>
      </c>
      <c r="AH66" s="129">
        <v>20.512903225806451</v>
      </c>
      <c r="AI66" s="129">
        <v>20.195161290322577</v>
      </c>
      <c r="AJ66" s="129">
        <v>20.016129032258068</v>
      </c>
      <c r="AK66" s="129">
        <v>19.895770966569941</v>
      </c>
      <c r="AL66" s="129">
        <v>21.240322580645163</v>
      </c>
      <c r="AM66" s="131">
        <v>22.730107526881717</v>
      </c>
      <c r="AO66" s="128">
        <v>24.611290322580651</v>
      </c>
      <c r="AP66" s="129">
        <v>25.712903225806453</v>
      </c>
      <c r="AQ66" s="129">
        <v>22.730107526881717</v>
      </c>
      <c r="AR66" s="130">
        <v>22.730107526881717</v>
      </c>
      <c r="AS66" s="129">
        <v>22.730107526881717</v>
      </c>
      <c r="AT66" s="129">
        <v>22.730107526881717</v>
      </c>
      <c r="AU66" s="129">
        <v>22.730107526881717</v>
      </c>
      <c r="AV66" s="129">
        <v>22.730107526881717</v>
      </c>
      <c r="AW66" s="129">
        <v>22.730107526881717</v>
      </c>
      <c r="AX66" s="131">
        <v>22.730107526881717</v>
      </c>
    </row>
    <row r="67" spans="2:50" x14ac:dyDescent="0.25">
      <c r="B67" s="5"/>
      <c r="C67" s="92"/>
      <c r="D67" s="6" t="s">
        <v>53</v>
      </c>
      <c r="E67" s="93" t="str">
        <f t="shared" si="8"/>
        <v>Wet</v>
      </c>
      <c r="F67" s="11">
        <v>23.331666666666667</v>
      </c>
      <c r="G67" s="11">
        <v>23.331666666666667</v>
      </c>
      <c r="H67" s="11">
        <v>23.331666666666667</v>
      </c>
      <c r="I67" s="360">
        <v>23.331666666666667</v>
      </c>
      <c r="J67" s="11">
        <v>23.331666666666667</v>
      </c>
      <c r="K67" s="11">
        <v>23.331666666666667</v>
      </c>
      <c r="L67" s="11">
        <v>23.331666666666667</v>
      </c>
      <c r="M67" s="11">
        <v>23.331666666666667</v>
      </c>
      <c r="N67" s="11">
        <v>23.331666666666667</v>
      </c>
      <c r="O67" s="126">
        <v>23.331666666666667</v>
      </c>
      <c r="Q67" s="13">
        <f t="shared" si="9"/>
        <v>23.33166666666666</v>
      </c>
      <c r="R67" s="97"/>
      <c r="S67" s="97"/>
      <c r="T67" s="97"/>
      <c r="U67" s="97"/>
      <c r="V67" s="154"/>
      <c r="W67" s="127"/>
      <c r="X67" s="127"/>
      <c r="Y67" s="127"/>
      <c r="Z67" s="127"/>
      <c r="AA67" s="97"/>
      <c r="AB67" s="24"/>
      <c r="AD67" s="128">
        <v>25.343333333333341</v>
      </c>
      <c r="AE67" s="129">
        <v>27.550000000000004</v>
      </c>
      <c r="AF67" s="129">
        <v>20.161666666666669</v>
      </c>
      <c r="AG67" s="130">
        <v>20.638333333333328</v>
      </c>
      <c r="AH67" s="129">
        <v>21.470000000000006</v>
      </c>
      <c r="AI67" s="129">
        <v>20.666666666666668</v>
      </c>
      <c r="AJ67" s="129">
        <v>20.795000000000002</v>
      </c>
      <c r="AK67" s="129">
        <v>20.543333333333337</v>
      </c>
      <c r="AL67" s="129">
        <v>22.810000000000006</v>
      </c>
      <c r="AM67" s="131">
        <v>23.331666666666667</v>
      </c>
      <c r="AO67" s="128">
        <v>25.343333333333341</v>
      </c>
      <c r="AP67" s="129">
        <v>27.550000000000004</v>
      </c>
      <c r="AQ67" s="129">
        <v>23.331666666666667</v>
      </c>
      <c r="AR67" s="130">
        <v>23.331666666666667</v>
      </c>
      <c r="AS67" s="129">
        <v>23.331666666666667</v>
      </c>
      <c r="AT67" s="129">
        <v>23.331666666666667</v>
      </c>
      <c r="AU67" s="129">
        <v>23.331666666666667</v>
      </c>
      <c r="AV67" s="129">
        <v>23.331666666666667</v>
      </c>
      <c r="AW67" s="129">
        <v>23.331666666666667</v>
      </c>
      <c r="AX67" s="131">
        <v>23.331666666666667</v>
      </c>
    </row>
    <row r="68" spans="2:50" x14ac:dyDescent="0.25">
      <c r="B68" s="101"/>
      <c r="C68" s="92"/>
      <c r="D68" s="6" t="s">
        <v>54</v>
      </c>
      <c r="E68" s="93" t="str">
        <f t="shared" si="8"/>
        <v>Wet</v>
      </c>
      <c r="F68" s="11">
        <v>23.977956989247314</v>
      </c>
      <c r="G68" s="11">
        <v>23.977956989247314</v>
      </c>
      <c r="H68" s="11">
        <v>23.977956989247314</v>
      </c>
      <c r="I68" s="360">
        <v>23.977956989247314</v>
      </c>
      <c r="J68" s="11">
        <v>23.977956989247314</v>
      </c>
      <c r="K68" s="11">
        <v>23.977956989247314</v>
      </c>
      <c r="L68" s="11">
        <v>23.977956989247314</v>
      </c>
      <c r="M68" s="11">
        <v>23.977956989247314</v>
      </c>
      <c r="N68" s="11">
        <v>23.977956989247314</v>
      </c>
      <c r="O68" s="126">
        <v>23.977956989247314</v>
      </c>
      <c r="Q68" s="13">
        <f t="shared" si="9"/>
        <v>23.977956989247307</v>
      </c>
      <c r="R68" s="97"/>
      <c r="S68" s="97"/>
      <c r="T68" s="97"/>
      <c r="U68" s="97"/>
      <c r="V68" s="154"/>
      <c r="W68" s="127"/>
      <c r="X68" s="127"/>
      <c r="Y68" s="127"/>
      <c r="Z68" s="127"/>
      <c r="AA68" s="97"/>
      <c r="AB68" s="24"/>
      <c r="AD68" s="128">
        <v>26.509677419354844</v>
      </c>
      <c r="AE68" s="129">
        <v>21.382258064516126</v>
      </c>
      <c r="AF68" s="129">
        <v>19.861290322580647</v>
      </c>
      <c r="AG68" s="130">
        <v>20.532258064516128</v>
      </c>
      <c r="AH68" s="129">
        <v>20.875806451612906</v>
      </c>
      <c r="AI68" s="129">
        <v>21.325806451612905</v>
      </c>
      <c r="AJ68" s="129">
        <v>21.338709677419352</v>
      </c>
      <c r="AK68" s="129">
        <v>21.019354838709678</v>
      </c>
      <c r="AL68" s="129">
        <v>22.848387096774196</v>
      </c>
      <c r="AM68" s="131">
        <v>23.977956989247314</v>
      </c>
      <c r="AO68" s="128">
        <v>26.509677419354844</v>
      </c>
      <c r="AP68" s="129">
        <v>21.382258064516126</v>
      </c>
      <c r="AQ68" s="129">
        <v>23.977956989247314</v>
      </c>
      <c r="AR68" s="130">
        <v>23.977956989247314</v>
      </c>
      <c r="AS68" s="129">
        <v>23.977956989247314</v>
      </c>
      <c r="AT68" s="129">
        <v>23.977956989247314</v>
      </c>
      <c r="AU68" s="129">
        <v>23.977956989247314</v>
      </c>
      <c r="AV68" s="129">
        <v>23.977956989247314</v>
      </c>
      <c r="AW68" s="129">
        <v>23.977956989247314</v>
      </c>
      <c r="AX68" s="131">
        <v>23.977956989247314</v>
      </c>
    </row>
    <row r="69" spans="2:50" x14ac:dyDescent="0.25">
      <c r="B69" s="102"/>
      <c r="C69" s="21"/>
      <c r="D69" s="7" t="s">
        <v>55</v>
      </c>
      <c r="E69" s="93" t="str">
        <f t="shared" si="8"/>
        <v>Dry</v>
      </c>
      <c r="F69" s="133">
        <v>24.066666666666663</v>
      </c>
      <c r="G69" s="133">
        <v>24.066666666666663</v>
      </c>
      <c r="H69" s="133">
        <v>24.066666666666663</v>
      </c>
      <c r="I69" s="361">
        <v>24.066666666666663</v>
      </c>
      <c r="J69" s="133">
        <v>24.066666666666663</v>
      </c>
      <c r="K69" s="133">
        <v>24.066666666666663</v>
      </c>
      <c r="L69" s="133">
        <v>24.066666666666663</v>
      </c>
      <c r="M69" s="133">
        <v>24.066666666666663</v>
      </c>
      <c r="N69" s="133">
        <v>24.066666666666663</v>
      </c>
      <c r="O69" s="134">
        <v>24.066666666666663</v>
      </c>
      <c r="Q69" s="161">
        <f t="shared" si="9"/>
        <v>24.066666666666663</v>
      </c>
      <c r="R69" s="106"/>
      <c r="S69" s="106"/>
      <c r="T69" s="106"/>
      <c r="U69" s="106"/>
      <c r="V69" s="157"/>
      <c r="W69" s="127"/>
      <c r="X69" s="127"/>
      <c r="Y69" s="127"/>
      <c r="Z69" s="127"/>
      <c r="AA69" s="106"/>
      <c r="AB69" s="20"/>
      <c r="AD69" s="136">
        <v>19.856666666666669</v>
      </c>
      <c r="AE69" s="137">
        <v>20.928333333333338</v>
      </c>
      <c r="AF69" s="137">
        <v>20.721666666666668</v>
      </c>
      <c r="AG69" s="138">
        <v>20.011666666666667</v>
      </c>
      <c r="AH69" s="137">
        <v>21.133333333333333</v>
      </c>
      <c r="AI69" s="137">
        <v>21.334999999999997</v>
      </c>
      <c r="AJ69" s="137">
        <v>21.52333333333333</v>
      </c>
      <c r="AK69" s="137">
        <v>21.8</v>
      </c>
      <c r="AL69" s="137">
        <v>23.139999999999993</v>
      </c>
      <c r="AM69" s="139">
        <v>24.066666666666663</v>
      </c>
      <c r="AO69" s="136">
        <v>19.856666666666669</v>
      </c>
      <c r="AP69" s="137">
        <v>20.928333333333338</v>
      </c>
      <c r="AQ69" s="137">
        <v>24.066666666666663</v>
      </c>
      <c r="AR69" s="138">
        <v>24.066666666666663</v>
      </c>
      <c r="AS69" s="137">
        <v>24.066666666666663</v>
      </c>
      <c r="AT69" s="137">
        <v>24.066666666666663</v>
      </c>
      <c r="AU69" s="137">
        <v>24.066666666666663</v>
      </c>
      <c r="AV69" s="137">
        <v>24.066666666666663</v>
      </c>
      <c r="AW69" s="137">
        <v>24.066666666666663</v>
      </c>
      <c r="AX69" s="139">
        <v>24.066666666666663</v>
      </c>
    </row>
    <row r="70" spans="2:50" ht="15.75" thickBot="1" x14ac:dyDescent="0.3">
      <c r="B70" s="111"/>
      <c r="C70" s="112"/>
      <c r="D70" s="25" t="s">
        <v>56</v>
      </c>
      <c r="E70" s="113" t="str">
        <f t="shared" si="8"/>
        <v>Dry</v>
      </c>
      <c r="F70" s="141">
        <v>23.634739454094287</v>
      </c>
      <c r="G70" s="141">
        <v>23.634739454094287</v>
      </c>
      <c r="H70" s="141">
        <v>23.634739454094287</v>
      </c>
      <c r="I70" s="362">
        <v>23.634739454094287</v>
      </c>
      <c r="J70" s="141">
        <v>23.634739454094287</v>
      </c>
      <c r="K70" s="141">
        <v>23.634739454094287</v>
      </c>
      <c r="L70" s="141">
        <v>23.634739454094287</v>
      </c>
      <c r="M70" s="141">
        <v>23.634739454094287</v>
      </c>
      <c r="N70" s="141">
        <v>23.634739454094287</v>
      </c>
      <c r="O70" s="142">
        <v>23.634739454094287</v>
      </c>
      <c r="Q70" s="162">
        <f t="shared" si="9"/>
        <v>23.634739454094298</v>
      </c>
      <c r="R70" s="159"/>
      <c r="S70" s="159"/>
      <c r="T70" s="159"/>
      <c r="U70" s="159"/>
      <c r="V70" s="160"/>
      <c r="W70" s="144"/>
      <c r="X70" s="144"/>
      <c r="Y70" s="144"/>
      <c r="Z70" s="144"/>
      <c r="AA70" s="116"/>
      <c r="AB70" s="117"/>
      <c r="AD70" s="145">
        <v>19.916129032258066</v>
      </c>
      <c r="AE70" s="146">
        <v>21.866129032258069</v>
      </c>
      <c r="AF70" s="146">
        <v>20.369354838709675</v>
      </c>
      <c r="AG70" s="147">
        <v>20.575000000000003</v>
      </c>
      <c r="AH70" s="146">
        <v>22.135483870967743</v>
      </c>
      <c r="AI70" s="146">
        <v>21.45</v>
      </c>
      <c r="AJ70" s="146">
        <v>20.53387096774193</v>
      </c>
      <c r="AK70" s="146">
        <v>21.845312500000002</v>
      </c>
      <c r="AL70" s="146">
        <v>22.470967741935475</v>
      </c>
      <c r="AM70" s="148">
        <v>23.634739454094287</v>
      </c>
      <c r="AO70" s="145">
        <v>19.916129032258066</v>
      </c>
      <c r="AP70" s="146">
        <v>21.866129032258069</v>
      </c>
      <c r="AQ70" s="146">
        <v>23.634739454094287</v>
      </c>
      <c r="AR70" s="147">
        <v>23.634739454094287</v>
      </c>
      <c r="AS70" s="146">
        <v>23.634739454094287</v>
      </c>
      <c r="AT70" s="146">
        <v>23.634739454094287</v>
      </c>
      <c r="AU70" s="146">
        <v>23.634739454094287</v>
      </c>
      <c r="AV70" s="146">
        <v>23.634739454094287</v>
      </c>
      <c r="AW70" s="146">
        <v>23.634739454094287</v>
      </c>
      <c r="AX70" s="148">
        <v>23.634739454094287</v>
      </c>
    </row>
  </sheetData>
  <mergeCells count="6">
    <mergeCell ref="Q57:Q58"/>
    <mergeCell ref="I6:L6"/>
    <mergeCell ref="I7:L9"/>
    <mergeCell ref="Q14:Q15"/>
    <mergeCell ref="Q28:Q29"/>
    <mergeCell ref="Q43:Q44"/>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3E62B-3FDE-46A6-BACC-F90323AF9415}">
  <dimension ref="A1:BF31"/>
  <sheetViews>
    <sheetView workbookViewId="0">
      <pane ySplit="1" topLeftCell="A8" activePane="bottomLeft" state="frozen"/>
      <selection pane="bottomLeft"/>
    </sheetView>
  </sheetViews>
  <sheetFormatPr defaultColWidth="9.140625" defaultRowHeight="18" customHeight="1" x14ac:dyDescent="0.25"/>
  <cols>
    <col min="1" max="1" width="43.140625" style="166" customWidth="1"/>
    <col min="2" max="6" width="9.7109375" style="167" customWidth="1"/>
    <col min="7" max="15" width="9.7109375" style="163" customWidth="1"/>
    <col min="16" max="16" width="9.7109375" style="167" customWidth="1"/>
    <col min="17" max="17" width="10.7109375" style="167" customWidth="1"/>
    <col min="18" max="19" width="9.7109375" style="167" customWidth="1"/>
    <col min="20" max="28" width="9.7109375" style="163" customWidth="1"/>
    <col min="29" max="33" width="9.7109375" style="167" customWidth="1"/>
    <col min="34" max="39" width="9.7109375" style="163" customWidth="1"/>
    <col min="40" max="43" width="9.7109375" style="167" customWidth="1"/>
    <col min="44" max="51" width="9.7109375" style="163" customWidth="1"/>
    <col min="52" max="55" width="9.7109375" style="167" customWidth="1"/>
    <col min="56" max="58" width="9.7109375" style="163" customWidth="1"/>
    <col min="59" max="62" width="9.7109375" style="167" customWidth="1"/>
    <col min="63" max="16384" width="9.140625" style="167"/>
  </cols>
  <sheetData>
    <row r="1" spans="1:58" s="180" customFormat="1" ht="40.5" customHeight="1" x14ac:dyDescent="0.25">
      <c r="A1" s="174" t="s">
        <v>82</v>
      </c>
      <c r="B1" s="175" t="s">
        <v>23</v>
      </c>
      <c r="C1" s="175" t="s">
        <v>60</v>
      </c>
      <c r="D1" s="175" t="s">
        <v>61</v>
      </c>
      <c r="E1" s="175" t="s">
        <v>6</v>
      </c>
      <c r="F1" s="175" t="s">
        <v>62</v>
      </c>
      <c r="G1" s="175" t="s">
        <v>18</v>
      </c>
      <c r="H1" s="175" t="s">
        <v>63</v>
      </c>
      <c r="I1" s="175" t="s">
        <v>19</v>
      </c>
      <c r="J1" s="175" t="s">
        <v>64</v>
      </c>
      <c r="K1" s="175" t="s">
        <v>65</v>
      </c>
      <c r="L1" s="175" t="s">
        <v>66</v>
      </c>
      <c r="M1" s="175" t="s">
        <v>67</v>
      </c>
      <c r="N1" s="175" t="s">
        <v>21</v>
      </c>
      <c r="O1" s="175" t="s">
        <v>20</v>
      </c>
      <c r="P1" s="181" t="s">
        <v>107</v>
      </c>
      <c r="Q1" s="181" t="s">
        <v>108</v>
      </c>
      <c r="R1" s="181" t="s">
        <v>109</v>
      </c>
      <c r="S1" s="181" t="s">
        <v>110</v>
      </c>
      <c r="T1" s="181" t="s">
        <v>111</v>
      </c>
      <c r="U1" s="181" t="s">
        <v>112</v>
      </c>
      <c r="V1" s="181" t="s">
        <v>113</v>
      </c>
      <c r="W1" s="181" t="s">
        <v>114</v>
      </c>
      <c r="X1" s="181" t="s">
        <v>115</v>
      </c>
      <c r="Y1" s="181" t="s">
        <v>116</v>
      </c>
      <c r="Z1" s="181" t="s">
        <v>117</v>
      </c>
      <c r="AA1" s="181" t="s">
        <v>118</v>
      </c>
      <c r="AB1" s="181" t="s">
        <v>119</v>
      </c>
      <c r="AC1" s="181" t="s">
        <v>120</v>
      </c>
      <c r="AD1" s="181" t="s">
        <v>121</v>
      </c>
      <c r="AH1" s="181"/>
      <c r="AI1" s="181"/>
      <c r="AJ1" s="181"/>
      <c r="AK1" s="181"/>
      <c r="AL1" s="181"/>
      <c r="AM1" s="181"/>
      <c r="AR1" s="181"/>
      <c r="AS1" s="181"/>
      <c r="AT1" s="181"/>
      <c r="AU1" s="181"/>
      <c r="AV1" s="181"/>
      <c r="AW1" s="181"/>
      <c r="AX1" s="181"/>
      <c r="AY1" s="181"/>
      <c r="BD1" s="181"/>
      <c r="BE1" s="181"/>
      <c r="BF1" s="181"/>
    </row>
    <row r="2" spans="1:58" ht="18" customHeight="1" x14ac:dyDescent="0.25">
      <c r="A2" s="166" t="s">
        <v>83</v>
      </c>
      <c r="B2" s="168">
        <v>1</v>
      </c>
      <c r="C2" s="168">
        <v>2</v>
      </c>
      <c r="D2" s="168">
        <v>3</v>
      </c>
      <c r="E2" s="168">
        <v>4</v>
      </c>
      <c r="F2" s="168">
        <v>5</v>
      </c>
      <c r="G2" s="168">
        <v>6</v>
      </c>
      <c r="H2" s="168">
        <v>7</v>
      </c>
      <c r="I2" s="168">
        <v>8</v>
      </c>
      <c r="J2" s="168">
        <v>9</v>
      </c>
      <c r="K2" s="168">
        <v>10</v>
      </c>
      <c r="L2" s="168">
        <v>11</v>
      </c>
      <c r="M2" s="168">
        <v>12</v>
      </c>
      <c r="N2" s="168">
        <v>13</v>
      </c>
      <c r="O2" s="168">
        <v>14</v>
      </c>
      <c r="P2" s="167">
        <v>15</v>
      </c>
      <c r="Q2" s="167">
        <v>16</v>
      </c>
      <c r="R2" s="167">
        <v>17</v>
      </c>
      <c r="S2" s="167">
        <v>18</v>
      </c>
      <c r="T2" s="163">
        <v>19</v>
      </c>
      <c r="U2" s="163">
        <v>20</v>
      </c>
      <c r="V2" s="163">
        <v>21</v>
      </c>
      <c r="W2" s="163">
        <v>22</v>
      </c>
      <c r="X2" s="163">
        <v>23</v>
      </c>
      <c r="Y2" s="163">
        <v>24</v>
      </c>
      <c r="Z2" s="163">
        <v>25</v>
      </c>
      <c r="AA2" s="163">
        <v>26</v>
      </c>
      <c r="AB2" s="163">
        <v>27</v>
      </c>
      <c r="AC2" s="167">
        <v>28</v>
      </c>
      <c r="AD2" s="167">
        <v>29</v>
      </c>
    </row>
    <row r="3" spans="1:58" ht="18" customHeight="1" x14ac:dyDescent="0.25">
      <c r="B3" s="168"/>
      <c r="C3" s="168"/>
      <c r="D3" s="168"/>
      <c r="E3" s="168"/>
      <c r="F3" s="168"/>
      <c r="G3" s="168"/>
      <c r="H3" s="168"/>
      <c r="I3" s="168"/>
      <c r="J3" s="168"/>
      <c r="K3" s="168"/>
      <c r="L3" s="168"/>
      <c r="M3" s="168"/>
      <c r="N3" s="168"/>
      <c r="O3" s="168"/>
    </row>
    <row r="4" spans="1:58" ht="18" customHeight="1" x14ac:dyDescent="0.25">
      <c r="A4" s="166" t="s">
        <v>93</v>
      </c>
      <c r="B4" s="167">
        <v>0</v>
      </c>
      <c r="C4" s="167">
        <v>0.67</v>
      </c>
      <c r="D4" s="167">
        <v>0.25</v>
      </c>
      <c r="E4" s="167">
        <v>1.44</v>
      </c>
      <c r="F4" s="167">
        <v>1.44</v>
      </c>
      <c r="G4" s="167">
        <v>1.44</v>
      </c>
      <c r="H4" s="163">
        <v>1.44</v>
      </c>
      <c r="I4" s="163">
        <v>1.44</v>
      </c>
      <c r="J4" s="163">
        <v>1.44</v>
      </c>
      <c r="K4" s="163">
        <v>1.44</v>
      </c>
      <c r="L4" s="163">
        <v>1.44</v>
      </c>
      <c r="M4" s="163">
        <v>1.44</v>
      </c>
      <c r="N4" s="163">
        <v>1.44</v>
      </c>
      <c r="O4" s="163">
        <v>1.44</v>
      </c>
      <c r="P4" s="167">
        <v>1.44</v>
      </c>
      <c r="Q4" s="167">
        <v>1.44</v>
      </c>
      <c r="R4" s="167">
        <v>1.44</v>
      </c>
      <c r="S4" s="167">
        <v>1.44</v>
      </c>
      <c r="T4" s="163">
        <v>1.44</v>
      </c>
      <c r="U4" s="163">
        <v>1.44</v>
      </c>
      <c r="V4" s="163">
        <v>1.44</v>
      </c>
      <c r="W4" s="163">
        <v>1.44</v>
      </c>
      <c r="X4" s="163">
        <v>1.44</v>
      </c>
      <c r="Y4" s="163">
        <v>1.44</v>
      </c>
      <c r="Z4" s="163">
        <v>1.44</v>
      </c>
      <c r="AA4" s="163">
        <v>1.44</v>
      </c>
      <c r="AB4" s="163">
        <v>1.44</v>
      </c>
      <c r="AC4" s="167">
        <v>1.44</v>
      </c>
      <c r="AD4" s="167">
        <v>1.44</v>
      </c>
    </row>
    <row r="5" spans="1:58" ht="18" customHeight="1" x14ac:dyDescent="0.25">
      <c r="A5" s="166" t="s">
        <v>68</v>
      </c>
      <c r="B5" s="167">
        <v>0.5</v>
      </c>
      <c r="C5" s="167">
        <v>0.5</v>
      </c>
      <c r="D5" s="167">
        <v>0.5</v>
      </c>
      <c r="E5" s="167">
        <v>0.52</v>
      </c>
      <c r="F5" s="167">
        <v>0.5</v>
      </c>
      <c r="G5" s="167">
        <v>0.5</v>
      </c>
      <c r="H5" s="163">
        <v>0.5</v>
      </c>
      <c r="I5" s="163">
        <v>0.5</v>
      </c>
      <c r="J5" s="163">
        <v>0.5</v>
      </c>
      <c r="K5" s="163">
        <v>0.5</v>
      </c>
      <c r="L5" s="163">
        <v>0.5</v>
      </c>
      <c r="M5" s="163">
        <v>0.5</v>
      </c>
      <c r="N5" s="163">
        <v>0.37</v>
      </c>
      <c r="O5" s="163">
        <v>0.46</v>
      </c>
      <c r="P5" s="167">
        <v>0.46</v>
      </c>
      <c r="Q5" s="167">
        <v>0.46</v>
      </c>
      <c r="R5" s="167">
        <v>0.46</v>
      </c>
      <c r="S5" s="167">
        <v>0.46</v>
      </c>
      <c r="T5" s="163">
        <v>0.46</v>
      </c>
      <c r="U5" s="163">
        <v>0.46</v>
      </c>
      <c r="V5" s="163">
        <v>0.46</v>
      </c>
      <c r="W5" s="163">
        <v>0.46</v>
      </c>
      <c r="X5" s="163">
        <v>0.46</v>
      </c>
      <c r="Y5" s="163">
        <v>0.46</v>
      </c>
      <c r="Z5" s="163">
        <v>0.46</v>
      </c>
      <c r="AA5" s="163">
        <v>0.46</v>
      </c>
      <c r="AB5" s="163">
        <v>1</v>
      </c>
      <c r="AC5" s="167">
        <v>1</v>
      </c>
      <c r="AD5" s="167">
        <v>0.46</v>
      </c>
    </row>
    <row r="6" spans="1:58" ht="18" customHeight="1" x14ac:dyDescent="0.25">
      <c r="A6" s="179" t="s">
        <v>122</v>
      </c>
      <c r="B6" s="167">
        <v>0.2</v>
      </c>
      <c r="C6" s="167">
        <v>0.2</v>
      </c>
      <c r="D6" s="167">
        <v>0.2</v>
      </c>
      <c r="E6" s="167">
        <v>0.2</v>
      </c>
      <c r="F6" s="167">
        <v>0.2</v>
      </c>
      <c r="G6" s="167">
        <v>0.2</v>
      </c>
      <c r="H6" s="163">
        <v>0.2</v>
      </c>
      <c r="I6" s="163">
        <v>0.2</v>
      </c>
      <c r="J6" s="163">
        <v>0.2</v>
      </c>
      <c r="K6" s="163">
        <v>0.2</v>
      </c>
      <c r="L6" s="163">
        <v>0.2</v>
      </c>
      <c r="M6" s="163">
        <v>0.2</v>
      </c>
      <c r="N6" s="163">
        <v>0.2</v>
      </c>
      <c r="O6" s="163">
        <v>0.2</v>
      </c>
      <c r="P6" s="167">
        <v>0.2</v>
      </c>
      <c r="Q6" s="167">
        <v>0.2</v>
      </c>
      <c r="R6" s="167">
        <v>0.2</v>
      </c>
      <c r="S6" s="167">
        <v>0.2</v>
      </c>
      <c r="T6" s="163">
        <v>0.2</v>
      </c>
      <c r="U6" s="163">
        <v>0.2</v>
      </c>
      <c r="V6" s="163">
        <v>0.2</v>
      </c>
      <c r="W6" s="163">
        <v>0.2</v>
      </c>
      <c r="X6" s="163">
        <v>0.2</v>
      </c>
      <c r="Y6" s="163">
        <v>0.2</v>
      </c>
      <c r="Z6" s="163">
        <v>0.2</v>
      </c>
      <c r="AA6" s="163">
        <v>0.2</v>
      </c>
      <c r="AB6" s="163">
        <v>0</v>
      </c>
      <c r="AC6" s="167">
        <v>0</v>
      </c>
      <c r="AD6" s="167">
        <v>0.2</v>
      </c>
    </row>
    <row r="7" spans="1:58" ht="18" customHeight="1" x14ac:dyDescent="0.25">
      <c r="A7" s="166" t="s">
        <v>71</v>
      </c>
      <c r="B7" s="167">
        <v>0</v>
      </c>
      <c r="C7" s="167">
        <v>150</v>
      </c>
      <c r="D7" s="167">
        <v>150</v>
      </c>
      <c r="E7" s="167">
        <v>105</v>
      </c>
      <c r="F7" s="167">
        <v>110</v>
      </c>
      <c r="G7" s="167">
        <v>125</v>
      </c>
      <c r="H7" s="163">
        <v>120</v>
      </c>
      <c r="I7" s="163">
        <v>85</v>
      </c>
      <c r="J7" s="163">
        <v>150</v>
      </c>
      <c r="K7" s="163">
        <v>400</v>
      </c>
      <c r="L7" s="163">
        <v>150</v>
      </c>
      <c r="M7" s="163">
        <v>80</v>
      </c>
      <c r="N7" s="163">
        <v>120</v>
      </c>
      <c r="O7" s="163">
        <v>90</v>
      </c>
      <c r="P7" s="167">
        <v>50</v>
      </c>
      <c r="Q7" s="167">
        <v>50</v>
      </c>
      <c r="R7" s="167">
        <v>50</v>
      </c>
      <c r="S7" s="167">
        <v>50</v>
      </c>
      <c r="T7" s="163">
        <v>50</v>
      </c>
      <c r="U7" s="163">
        <v>50</v>
      </c>
      <c r="V7" s="163">
        <v>50</v>
      </c>
      <c r="W7" s="163">
        <v>50</v>
      </c>
      <c r="X7" s="163">
        <v>50</v>
      </c>
      <c r="Y7" s="163">
        <v>50</v>
      </c>
      <c r="Z7" s="163">
        <v>50</v>
      </c>
      <c r="AA7" s="163">
        <v>50</v>
      </c>
    </row>
    <row r="8" spans="1:58" ht="18" customHeight="1" x14ac:dyDescent="0.25">
      <c r="A8" s="179" t="s">
        <v>123</v>
      </c>
      <c r="B8" s="167">
        <v>0</v>
      </c>
      <c r="C8" s="167">
        <v>150</v>
      </c>
      <c r="D8" s="167">
        <v>150</v>
      </c>
      <c r="E8" s="167">
        <v>170</v>
      </c>
      <c r="F8" s="167">
        <v>125</v>
      </c>
      <c r="G8" s="167">
        <v>80</v>
      </c>
      <c r="H8" s="163">
        <v>150</v>
      </c>
      <c r="I8" s="163">
        <v>60</v>
      </c>
      <c r="J8" s="163">
        <v>150</v>
      </c>
      <c r="K8" s="163">
        <v>400</v>
      </c>
      <c r="L8" s="163">
        <v>150</v>
      </c>
      <c r="M8" s="163">
        <v>80</v>
      </c>
      <c r="N8" s="163">
        <v>150</v>
      </c>
      <c r="O8" s="163">
        <v>150</v>
      </c>
      <c r="P8" s="167">
        <v>50</v>
      </c>
      <c r="Q8" s="167">
        <v>50</v>
      </c>
      <c r="R8" s="167">
        <v>50</v>
      </c>
      <c r="S8" s="167">
        <v>50</v>
      </c>
      <c r="T8" s="163">
        <v>50</v>
      </c>
      <c r="U8" s="163">
        <v>50</v>
      </c>
      <c r="V8" s="163">
        <v>50</v>
      </c>
      <c r="W8" s="163">
        <v>50</v>
      </c>
      <c r="X8" s="163">
        <v>50</v>
      </c>
      <c r="Y8" s="163">
        <v>50</v>
      </c>
      <c r="Z8" s="163">
        <v>50</v>
      </c>
      <c r="AA8" s="163">
        <v>50</v>
      </c>
    </row>
    <row r="9" spans="1:58" ht="18" customHeight="1" x14ac:dyDescent="0.25">
      <c r="A9" s="166" t="s">
        <v>69</v>
      </c>
      <c r="C9" s="167">
        <v>1</v>
      </c>
      <c r="D9" s="167">
        <v>1</v>
      </c>
      <c r="E9" s="167">
        <v>7</v>
      </c>
      <c r="F9" s="167">
        <v>7</v>
      </c>
      <c r="G9" s="167">
        <v>8</v>
      </c>
      <c r="H9" s="163">
        <v>5</v>
      </c>
      <c r="I9" s="163">
        <v>3</v>
      </c>
      <c r="J9" s="163">
        <v>1</v>
      </c>
      <c r="K9" s="163">
        <v>1</v>
      </c>
      <c r="L9" s="163">
        <v>11</v>
      </c>
      <c r="M9" s="163">
        <v>11</v>
      </c>
      <c r="N9" s="163">
        <v>6</v>
      </c>
      <c r="O9" s="163">
        <v>2</v>
      </c>
      <c r="P9" s="167">
        <v>5</v>
      </c>
      <c r="Q9" s="167">
        <v>5</v>
      </c>
      <c r="R9" s="167">
        <v>5</v>
      </c>
      <c r="S9" s="167">
        <v>5</v>
      </c>
      <c r="T9" s="163">
        <v>5</v>
      </c>
      <c r="U9" s="163">
        <v>5</v>
      </c>
      <c r="V9" s="163">
        <v>5</v>
      </c>
      <c r="W9" s="163">
        <v>5</v>
      </c>
      <c r="X9" s="163">
        <v>5</v>
      </c>
      <c r="Y9" s="163">
        <v>5</v>
      </c>
      <c r="Z9" s="163">
        <v>5</v>
      </c>
      <c r="AA9" s="163">
        <v>5</v>
      </c>
      <c r="AB9" s="163">
        <v>5</v>
      </c>
      <c r="AC9" s="167">
        <v>5</v>
      </c>
    </row>
    <row r="10" spans="1:58" ht="18" customHeight="1" x14ac:dyDescent="0.25">
      <c r="A10" s="166" t="s">
        <v>70</v>
      </c>
      <c r="C10" s="167">
        <v>12</v>
      </c>
      <c r="D10" s="167">
        <v>12</v>
      </c>
      <c r="E10" s="167">
        <v>11</v>
      </c>
      <c r="F10" s="167">
        <v>10</v>
      </c>
      <c r="G10" s="167">
        <v>11</v>
      </c>
      <c r="H10" s="163">
        <v>9</v>
      </c>
      <c r="I10" s="163">
        <v>10</v>
      </c>
      <c r="J10" s="163">
        <v>12</v>
      </c>
      <c r="K10" s="163">
        <v>12</v>
      </c>
      <c r="L10" s="163">
        <v>2</v>
      </c>
      <c r="M10" s="163">
        <v>3</v>
      </c>
      <c r="N10" s="163">
        <v>10</v>
      </c>
      <c r="O10" s="163">
        <v>5</v>
      </c>
      <c r="P10" s="167">
        <v>8</v>
      </c>
      <c r="Q10" s="167">
        <v>8</v>
      </c>
      <c r="R10" s="167">
        <v>8</v>
      </c>
      <c r="S10" s="167">
        <v>8</v>
      </c>
      <c r="T10" s="163">
        <v>8</v>
      </c>
      <c r="U10" s="163">
        <v>9</v>
      </c>
      <c r="V10" s="163">
        <v>9</v>
      </c>
      <c r="W10" s="163">
        <v>9</v>
      </c>
      <c r="X10" s="163">
        <v>9</v>
      </c>
      <c r="Y10" s="163">
        <v>9</v>
      </c>
      <c r="Z10" s="163">
        <v>9</v>
      </c>
      <c r="AA10" s="163">
        <v>9</v>
      </c>
      <c r="AB10" s="163">
        <v>7</v>
      </c>
      <c r="AC10" s="167">
        <v>7</v>
      </c>
    </row>
    <row r="11" spans="1:58" ht="18" customHeight="1" x14ac:dyDescent="0.25">
      <c r="A11" s="171" t="s">
        <v>22</v>
      </c>
      <c r="C11" s="167" t="s">
        <v>124</v>
      </c>
      <c r="D11" s="167" t="s">
        <v>124</v>
      </c>
      <c r="E11" s="167" t="s">
        <v>125</v>
      </c>
      <c r="F11" s="167" t="s">
        <v>125</v>
      </c>
      <c r="G11" s="163" t="s">
        <v>125</v>
      </c>
      <c r="H11" s="163" t="s">
        <v>125</v>
      </c>
      <c r="I11" s="163" t="s">
        <v>125</v>
      </c>
      <c r="J11" s="163" t="s">
        <v>125</v>
      </c>
      <c r="K11" s="163" t="s">
        <v>125</v>
      </c>
      <c r="L11" s="163" t="s">
        <v>125</v>
      </c>
      <c r="M11" s="163" t="s">
        <v>125</v>
      </c>
      <c r="N11" s="163" t="s">
        <v>125</v>
      </c>
      <c r="O11" s="163" t="s">
        <v>125</v>
      </c>
      <c r="P11" s="167" t="s">
        <v>125</v>
      </c>
      <c r="Q11" s="167" t="s">
        <v>125</v>
      </c>
      <c r="R11" s="167" t="s">
        <v>125</v>
      </c>
      <c r="S11" s="167" t="s">
        <v>125</v>
      </c>
      <c r="T11" s="163" t="s">
        <v>125</v>
      </c>
      <c r="U11" s="163" t="s">
        <v>125</v>
      </c>
      <c r="V11" s="163" t="s">
        <v>125</v>
      </c>
      <c r="W11" s="163" t="s">
        <v>125</v>
      </c>
      <c r="X11" s="163" t="s">
        <v>125</v>
      </c>
      <c r="Y11" s="163" t="s">
        <v>125</v>
      </c>
      <c r="Z11" s="163" t="s">
        <v>125</v>
      </c>
      <c r="AA11" s="163" t="s">
        <v>125</v>
      </c>
      <c r="AB11" s="163" t="s">
        <v>125</v>
      </c>
      <c r="AC11" s="167" t="s">
        <v>125</v>
      </c>
      <c r="AD11" s="167" t="s">
        <v>125</v>
      </c>
    </row>
    <row r="12" spans="1:58" ht="18" customHeight="1" x14ac:dyDescent="0.25">
      <c r="A12" s="166">
        <v>1</v>
      </c>
      <c r="B12" s="170">
        <v>0</v>
      </c>
      <c r="C12" s="170">
        <v>1</v>
      </c>
      <c r="D12" s="170">
        <v>1</v>
      </c>
      <c r="E12" s="170">
        <v>0</v>
      </c>
      <c r="F12" s="170">
        <v>0</v>
      </c>
      <c r="G12" s="169">
        <v>0</v>
      </c>
      <c r="H12" s="169">
        <v>0</v>
      </c>
      <c r="I12" s="169">
        <v>0</v>
      </c>
      <c r="J12" s="169">
        <v>7.4658580837667985E-4</v>
      </c>
      <c r="K12" s="169">
        <v>7.4658580837667985E-4</v>
      </c>
      <c r="L12" s="169">
        <v>0.30119421191220214</v>
      </c>
      <c r="M12" s="169">
        <v>0.16529888822158656</v>
      </c>
      <c r="N12" s="169">
        <v>0</v>
      </c>
      <c r="O12" s="169">
        <v>0</v>
      </c>
      <c r="P12" s="170">
        <v>0</v>
      </c>
      <c r="Q12" s="170">
        <v>0</v>
      </c>
      <c r="R12" s="170">
        <v>0</v>
      </c>
      <c r="S12" s="170">
        <v>0</v>
      </c>
      <c r="T12" s="169">
        <v>0</v>
      </c>
      <c r="U12" s="169">
        <v>0</v>
      </c>
      <c r="V12" s="169">
        <v>0</v>
      </c>
      <c r="W12" s="169">
        <v>0</v>
      </c>
      <c r="X12" s="169">
        <v>0</v>
      </c>
      <c r="Y12" s="169">
        <v>0</v>
      </c>
      <c r="Z12" s="169">
        <v>0</v>
      </c>
      <c r="AA12" s="169">
        <v>0</v>
      </c>
      <c r="AB12" s="169">
        <v>0</v>
      </c>
      <c r="AC12" s="170">
        <v>0</v>
      </c>
      <c r="AD12" s="170">
        <v>0</v>
      </c>
    </row>
    <row r="13" spans="1:58" ht="18" customHeight="1" x14ac:dyDescent="0.25">
      <c r="A13" s="166">
        <v>2</v>
      </c>
      <c r="B13" s="170">
        <v>0</v>
      </c>
      <c r="C13" s="170">
        <v>1</v>
      </c>
      <c r="D13" s="170">
        <v>1</v>
      </c>
      <c r="E13" s="170">
        <v>0</v>
      </c>
      <c r="F13" s="170">
        <v>0</v>
      </c>
      <c r="G13" s="169">
        <v>0</v>
      </c>
      <c r="H13" s="169">
        <v>0</v>
      </c>
      <c r="I13" s="169">
        <v>0</v>
      </c>
      <c r="J13" s="169">
        <v>1.3603680375478939E-3</v>
      </c>
      <c r="K13" s="169">
        <v>1.3603680375478939E-3</v>
      </c>
      <c r="L13" s="169">
        <v>0.54881163609402639</v>
      </c>
      <c r="M13" s="169">
        <v>0.30119421191220214</v>
      </c>
      <c r="N13" s="169">
        <v>0</v>
      </c>
      <c r="O13" s="169">
        <v>9.0717953289412512E-2</v>
      </c>
      <c r="P13" s="170">
        <v>0</v>
      </c>
      <c r="Q13" s="170">
        <v>0</v>
      </c>
      <c r="R13" s="170">
        <v>0</v>
      </c>
      <c r="S13" s="170">
        <v>0</v>
      </c>
      <c r="T13" s="169">
        <v>0</v>
      </c>
      <c r="U13" s="169">
        <v>0</v>
      </c>
      <c r="V13" s="169">
        <v>0</v>
      </c>
      <c r="W13" s="169">
        <v>0</v>
      </c>
      <c r="X13" s="169">
        <v>0</v>
      </c>
      <c r="Y13" s="169">
        <v>0</v>
      </c>
      <c r="Z13" s="169">
        <v>0</v>
      </c>
      <c r="AA13" s="169">
        <v>0</v>
      </c>
      <c r="AB13" s="169">
        <v>0</v>
      </c>
      <c r="AC13" s="170">
        <v>0</v>
      </c>
      <c r="AD13" s="170">
        <v>0</v>
      </c>
    </row>
    <row r="14" spans="1:58" ht="18" customHeight="1" x14ac:dyDescent="0.25">
      <c r="A14" s="166">
        <v>3</v>
      </c>
      <c r="B14" s="170">
        <v>0</v>
      </c>
      <c r="C14" s="170">
        <v>1</v>
      </c>
      <c r="D14" s="170">
        <v>1</v>
      </c>
      <c r="E14" s="170">
        <v>0</v>
      </c>
      <c r="F14" s="170">
        <v>0</v>
      </c>
      <c r="G14" s="169">
        <v>0</v>
      </c>
      <c r="H14" s="169">
        <v>0</v>
      </c>
      <c r="I14" s="169">
        <v>8.2297470490200302E-3</v>
      </c>
      <c r="J14" s="169">
        <v>2.4787521766663585E-3</v>
      </c>
      <c r="K14" s="169">
        <v>2.4787521766663585E-3</v>
      </c>
      <c r="L14" s="169">
        <v>0</v>
      </c>
      <c r="M14" s="169">
        <v>0.54881163609402639</v>
      </c>
      <c r="N14" s="169">
        <v>0</v>
      </c>
      <c r="O14" s="169">
        <v>0.16529888822158656</v>
      </c>
      <c r="P14" s="170">
        <v>0</v>
      </c>
      <c r="Q14" s="170">
        <v>0</v>
      </c>
      <c r="R14" s="170">
        <v>0</v>
      </c>
      <c r="S14" s="170">
        <v>0</v>
      </c>
      <c r="T14" s="169">
        <v>0</v>
      </c>
      <c r="U14" s="169">
        <v>0</v>
      </c>
      <c r="V14" s="169">
        <v>0</v>
      </c>
      <c r="W14" s="169">
        <v>0</v>
      </c>
      <c r="X14" s="169">
        <v>0</v>
      </c>
      <c r="Y14" s="169">
        <v>0</v>
      </c>
      <c r="Z14" s="169">
        <v>0</v>
      </c>
      <c r="AA14" s="169">
        <v>0</v>
      </c>
      <c r="AB14" s="169">
        <v>0</v>
      </c>
      <c r="AC14" s="170">
        <v>0</v>
      </c>
      <c r="AD14" s="170">
        <v>0</v>
      </c>
    </row>
    <row r="15" spans="1:58" ht="18" customHeight="1" x14ac:dyDescent="0.25">
      <c r="A15" s="166">
        <v>4</v>
      </c>
      <c r="B15" s="170">
        <v>0</v>
      </c>
      <c r="C15" s="170">
        <v>1</v>
      </c>
      <c r="D15" s="170">
        <v>1</v>
      </c>
      <c r="E15" s="170">
        <v>0</v>
      </c>
      <c r="F15" s="170">
        <v>0</v>
      </c>
      <c r="G15" s="169">
        <v>0</v>
      </c>
      <c r="H15" s="169">
        <v>0</v>
      </c>
      <c r="I15" s="169">
        <v>1.4995576820477703E-2</v>
      </c>
      <c r="J15" s="169">
        <v>4.5165809426126703E-3</v>
      </c>
      <c r="K15" s="169">
        <v>4.5165809426126703E-3</v>
      </c>
      <c r="L15" s="169">
        <v>0</v>
      </c>
      <c r="M15" s="169">
        <v>0</v>
      </c>
      <c r="N15" s="169">
        <v>0</v>
      </c>
      <c r="O15" s="169">
        <v>0.30119421191220214</v>
      </c>
      <c r="P15" s="170">
        <v>0</v>
      </c>
      <c r="Q15" s="170">
        <v>0</v>
      </c>
      <c r="R15" s="170">
        <v>0</v>
      </c>
      <c r="S15" s="170">
        <v>0</v>
      </c>
      <c r="T15" s="169">
        <v>0</v>
      </c>
      <c r="U15" s="169">
        <v>0</v>
      </c>
      <c r="V15" s="169">
        <v>0</v>
      </c>
      <c r="W15" s="169">
        <v>0</v>
      </c>
      <c r="X15" s="169">
        <v>0</v>
      </c>
      <c r="Y15" s="169">
        <v>0</v>
      </c>
      <c r="Z15" s="169">
        <v>0</v>
      </c>
      <c r="AA15" s="169">
        <v>0</v>
      </c>
      <c r="AB15" s="169">
        <v>0</v>
      </c>
      <c r="AC15" s="170">
        <v>0</v>
      </c>
      <c r="AD15" s="170">
        <v>0</v>
      </c>
    </row>
    <row r="16" spans="1:58" ht="18" customHeight="1" x14ac:dyDescent="0.25">
      <c r="A16" s="166">
        <v>5</v>
      </c>
      <c r="B16" s="170">
        <v>0</v>
      </c>
      <c r="C16" s="170">
        <v>1</v>
      </c>
      <c r="D16" s="170">
        <v>1</v>
      </c>
      <c r="E16" s="170">
        <v>0</v>
      </c>
      <c r="F16" s="170">
        <v>0</v>
      </c>
      <c r="G16" s="169">
        <v>0</v>
      </c>
      <c r="H16" s="169">
        <v>4.9787068367863944E-2</v>
      </c>
      <c r="I16" s="169">
        <v>2.7323722447292569E-2</v>
      </c>
      <c r="J16" s="169">
        <v>8.2297470490200302E-3</v>
      </c>
      <c r="K16" s="169">
        <v>8.2297470490200302E-3</v>
      </c>
      <c r="L16" s="169">
        <v>0</v>
      </c>
      <c r="M16" s="169">
        <v>0</v>
      </c>
      <c r="N16" s="169">
        <v>0</v>
      </c>
      <c r="O16" s="169">
        <v>0.54881163609402639</v>
      </c>
      <c r="P16" s="170">
        <v>9.0717953289412512E-2</v>
      </c>
      <c r="Q16" s="170">
        <v>9.0717953289412512E-2</v>
      </c>
      <c r="R16" s="170">
        <v>9.0717953289412512E-2</v>
      </c>
      <c r="S16" s="170">
        <v>9.0717953289412512E-2</v>
      </c>
      <c r="T16" s="169">
        <v>9.0717953289412512E-2</v>
      </c>
      <c r="U16" s="169">
        <v>4.9787068367863944E-2</v>
      </c>
      <c r="V16" s="169">
        <v>4.9787068367863944E-2</v>
      </c>
      <c r="W16" s="169">
        <v>4.9787068367863944E-2</v>
      </c>
      <c r="X16" s="169">
        <v>4.9787068367863944E-2</v>
      </c>
      <c r="Y16" s="169">
        <v>4.9787068367863944E-2</v>
      </c>
      <c r="Z16" s="169">
        <v>4.9787068367863944E-2</v>
      </c>
      <c r="AA16" s="169">
        <v>4.9787068367863944E-2</v>
      </c>
      <c r="AB16" s="169">
        <v>0.16529888822158656</v>
      </c>
      <c r="AC16" s="170">
        <v>0.16529888822158656</v>
      </c>
      <c r="AD16" s="170">
        <v>0</v>
      </c>
    </row>
    <row r="17" spans="1:30" ht="18" customHeight="1" x14ac:dyDescent="0.25">
      <c r="A17" s="166">
        <v>6</v>
      </c>
      <c r="B17" s="170">
        <v>0</v>
      </c>
      <c r="C17" s="170">
        <v>1</v>
      </c>
      <c r="D17" s="170">
        <v>1</v>
      </c>
      <c r="E17" s="170">
        <v>0</v>
      </c>
      <c r="F17" s="170">
        <v>0</v>
      </c>
      <c r="G17" s="169">
        <v>0</v>
      </c>
      <c r="H17" s="169">
        <v>9.0717953289412512E-2</v>
      </c>
      <c r="I17" s="169">
        <v>4.9787068367863944E-2</v>
      </c>
      <c r="J17" s="169">
        <v>1.4995576820477703E-2</v>
      </c>
      <c r="K17" s="169">
        <v>1.4995576820477703E-2</v>
      </c>
      <c r="L17" s="169">
        <v>0</v>
      </c>
      <c r="M17" s="169">
        <v>0</v>
      </c>
      <c r="N17" s="169">
        <v>4.9787068367863944E-2</v>
      </c>
      <c r="O17" s="169">
        <v>0</v>
      </c>
      <c r="P17" s="170">
        <v>0.16529888822158656</v>
      </c>
      <c r="Q17" s="170">
        <v>0.16529888822158656</v>
      </c>
      <c r="R17" s="170">
        <v>0.16529888822158656</v>
      </c>
      <c r="S17" s="170">
        <v>0.16529888822158656</v>
      </c>
      <c r="T17" s="169">
        <v>0.16529888822158656</v>
      </c>
      <c r="U17" s="169">
        <v>9.0717953289412512E-2</v>
      </c>
      <c r="V17" s="169">
        <v>9.0717953289412512E-2</v>
      </c>
      <c r="W17" s="169">
        <v>9.0717953289412512E-2</v>
      </c>
      <c r="X17" s="169">
        <v>9.0717953289412512E-2</v>
      </c>
      <c r="Y17" s="169">
        <v>9.0717953289412512E-2</v>
      </c>
      <c r="Z17" s="169">
        <v>9.0717953289412512E-2</v>
      </c>
      <c r="AA17" s="169">
        <v>9.0717953289412512E-2</v>
      </c>
      <c r="AB17" s="169">
        <v>0.30119421191220214</v>
      </c>
      <c r="AC17" s="170">
        <v>0.30119421191220214</v>
      </c>
      <c r="AD17" s="170">
        <v>0</v>
      </c>
    </row>
    <row r="18" spans="1:30" ht="18" customHeight="1" x14ac:dyDescent="0.25">
      <c r="A18" s="166">
        <v>7</v>
      </c>
      <c r="B18" s="170">
        <v>0</v>
      </c>
      <c r="C18" s="170">
        <v>1</v>
      </c>
      <c r="D18" s="170">
        <v>1</v>
      </c>
      <c r="E18" s="170">
        <v>4.9787068367863944E-2</v>
      </c>
      <c r="F18" s="170">
        <v>9.0717953289412512E-2</v>
      </c>
      <c r="G18" s="169">
        <v>0</v>
      </c>
      <c r="H18" s="169">
        <v>0.16529888822158656</v>
      </c>
      <c r="I18" s="169">
        <v>9.0717953289412512E-2</v>
      </c>
      <c r="J18" s="169">
        <v>2.7323722447292569E-2</v>
      </c>
      <c r="K18" s="169">
        <v>2.7323722447292569E-2</v>
      </c>
      <c r="L18" s="169">
        <v>0</v>
      </c>
      <c r="M18" s="169">
        <v>0</v>
      </c>
      <c r="N18" s="169">
        <v>9.0717953289412512E-2</v>
      </c>
      <c r="O18" s="169">
        <v>0</v>
      </c>
      <c r="P18" s="170">
        <v>0.30119421191220214</v>
      </c>
      <c r="Q18" s="170">
        <v>0.30119421191220214</v>
      </c>
      <c r="R18" s="170">
        <v>0.30119421191220214</v>
      </c>
      <c r="S18" s="170">
        <v>0.30119421191220214</v>
      </c>
      <c r="T18" s="169">
        <v>0.30119421191220214</v>
      </c>
      <c r="U18" s="169">
        <v>0.16529888822158656</v>
      </c>
      <c r="V18" s="169">
        <v>0.16529888822158656</v>
      </c>
      <c r="W18" s="169">
        <v>0.16529888822158656</v>
      </c>
      <c r="X18" s="169">
        <v>0.16529888822158656</v>
      </c>
      <c r="Y18" s="169">
        <v>0.16529888822158656</v>
      </c>
      <c r="Z18" s="169">
        <v>0.16529888822158656</v>
      </c>
      <c r="AA18" s="169">
        <v>0.16529888822158656</v>
      </c>
      <c r="AB18" s="169">
        <v>0.54881163609402639</v>
      </c>
      <c r="AC18" s="170">
        <v>0.54881163609402639</v>
      </c>
      <c r="AD18" s="170">
        <v>0</v>
      </c>
    </row>
    <row r="19" spans="1:30" ht="18" customHeight="1" x14ac:dyDescent="0.25">
      <c r="A19" s="166">
        <v>8</v>
      </c>
      <c r="B19" s="170">
        <v>0</v>
      </c>
      <c r="C19" s="170">
        <v>1</v>
      </c>
      <c r="D19" s="170">
        <v>1</v>
      </c>
      <c r="E19" s="170">
        <v>9.0717953289412512E-2</v>
      </c>
      <c r="F19" s="170">
        <v>0.16529888822158656</v>
      </c>
      <c r="G19" s="169">
        <v>9.0717953289412512E-2</v>
      </c>
      <c r="H19" s="169">
        <v>0.30119421191220214</v>
      </c>
      <c r="I19" s="169">
        <v>0.16529888822158656</v>
      </c>
      <c r="J19" s="169">
        <v>4.9787068367863944E-2</v>
      </c>
      <c r="K19" s="169">
        <v>4.9787068367863944E-2</v>
      </c>
      <c r="L19" s="169">
        <v>0</v>
      </c>
      <c r="M19" s="169">
        <v>0</v>
      </c>
      <c r="N19" s="169">
        <v>0.16529888822158656</v>
      </c>
      <c r="O19" s="169">
        <v>0</v>
      </c>
      <c r="P19" s="170">
        <v>0.54881163609402639</v>
      </c>
      <c r="Q19" s="170">
        <v>0.54881163609402639</v>
      </c>
      <c r="R19" s="170">
        <v>0.54881163609402639</v>
      </c>
      <c r="S19" s="170">
        <v>0.54881163609402639</v>
      </c>
      <c r="T19" s="169">
        <v>0.54881163609402639</v>
      </c>
      <c r="U19" s="169">
        <v>0.30119421191220214</v>
      </c>
      <c r="V19" s="169">
        <v>0.30119421191220214</v>
      </c>
      <c r="W19" s="169">
        <v>0.30119421191220214</v>
      </c>
      <c r="X19" s="169">
        <v>0.30119421191220214</v>
      </c>
      <c r="Y19" s="169">
        <v>0.30119421191220214</v>
      </c>
      <c r="Z19" s="169">
        <v>0.30119421191220214</v>
      </c>
      <c r="AA19" s="169">
        <v>0.30119421191220214</v>
      </c>
      <c r="AB19" s="169">
        <v>0</v>
      </c>
      <c r="AC19" s="170">
        <v>0</v>
      </c>
      <c r="AD19" s="170">
        <v>0</v>
      </c>
    </row>
    <row r="20" spans="1:30" ht="18" customHeight="1" x14ac:dyDescent="0.25">
      <c r="A20" s="166">
        <v>9</v>
      </c>
      <c r="B20" s="170">
        <v>0</v>
      </c>
      <c r="C20" s="170">
        <v>1</v>
      </c>
      <c r="D20" s="170">
        <v>1</v>
      </c>
      <c r="E20" s="170">
        <v>0.16529888822158656</v>
      </c>
      <c r="F20" s="170">
        <v>0.30119421191220214</v>
      </c>
      <c r="G20" s="169">
        <v>0.16529888822158656</v>
      </c>
      <c r="H20" s="169">
        <v>0.54881163609402639</v>
      </c>
      <c r="I20" s="169">
        <v>0.30119421191220214</v>
      </c>
      <c r="J20" s="169">
        <v>9.0717953289412512E-2</v>
      </c>
      <c r="K20" s="169">
        <v>9.0717953289412512E-2</v>
      </c>
      <c r="L20" s="169">
        <v>0</v>
      </c>
      <c r="M20" s="169">
        <v>0</v>
      </c>
      <c r="N20" s="169">
        <v>0.30119421191220214</v>
      </c>
      <c r="O20" s="169">
        <v>0</v>
      </c>
      <c r="P20" s="170">
        <v>0</v>
      </c>
      <c r="Q20" s="170">
        <v>0</v>
      </c>
      <c r="R20" s="170">
        <v>0</v>
      </c>
      <c r="S20" s="170">
        <v>0</v>
      </c>
      <c r="T20" s="169">
        <v>0</v>
      </c>
      <c r="U20" s="169">
        <v>0.54881163609402639</v>
      </c>
      <c r="V20" s="169">
        <v>0.54881163609402639</v>
      </c>
      <c r="W20" s="169">
        <v>0.54881163609402639</v>
      </c>
      <c r="X20" s="169">
        <v>0.54881163609402639</v>
      </c>
      <c r="Y20" s="169">
        <v>0.54881163609402639</v>
      </c>
      <c r="Z20" s="169">
        <v>0.54881163609402639</v>
      </c>
      <c r="AA20" s="169">
        <v>0.54881163609402639</v>
      </c>
      <c r="AB20" s="169">
        <v>0</v>
      </c>
      <c r="AC20" s="170">
        <v>0</v>
      </c>
      <c r="AD20" s="170">
        <v>0</v>
      </c>
    </row>
    <row r="21" spans="1:30" ht="18" customHeight="1" x14ac:dyDescent="0.25">
      <c r="A21" s="166">
        <v>10</v>
      </c>
      <c r="B21" s="170">
        <v>0</v>
      </c>
      <c r="C21" s="170">
        <v>1</v>
      </c>
      <c r="D21" s="170">
        <v>1</v>
      </c>
      <c r="E21" s="170">
        <v>0.30119421191220214</v>
      </c>
      <c r="F21" s="170">
        <v>0.54881163609402639</v>
      </c>
      <c r="G21" s="169">
        <v>0.30119421191220214</v>
      </c>
      <c r="H21" s="169">
        <v>0</v>
      </c>
      <c r="I21" s="169">
        <v>0.54881163609402639</v>
      </c>
      <c r="J21" s="169">
        <v>0.16529888822158656</v>
      </c>
      <c r="K21" s="169">
        <v>0.16529888822158656</v>
      </c>
      <c r="L21" s="169">
        <v>0</v>
      </c>
      <c r="M21" s="169">
        <v>0</v>
      </c>
      <c r="N21" s="169">
        <v>0.54881163609402639</v>
      </c>
      <c r="O21" s="169">
        <v>0</v>
      </c>
      <c r="P21" s="170">
        <v>0</v>
      </c>
      <c r="Q21" s="170">
        <v>0</v>
      </c>
      <c r="R21" s="170">
        <v>0</v>
      </c>
      <c r="S21" s="170">
        <v>0</v>
      </c>
      <c r="T21" s="169">
        <v>0</v>
      </c>
      <c r="U21" s="169">
        <v>0</v>
      </c>
      <c r="V21" s="169">
        <v>0</v>
      </c>
      <c r="W21" s="169">
        <v>0</v>
      </c>
      <c r="X21" s="169">
        <v>0</v>
      </c>
      <c r="Y21" s="169">
        <v>0</v>
      </c>
      <c r="Z21" s="169">
        <v>0</v>
      </c>
      <c r="AA21" s="169">
        <v>0</v>
      </c>
      <c r="AB21" s="169">
        <v>0</v>
      </c>
      <c r="AC21" s="170">
        <v>0</v>
      </c>
      <c r="AD21" s="170">
        <v>0</v>
      </c>
    </row>
    <row r="22" spans="1:30" ht="18" customHeight="1" x14ac:dyDescent="0.25">
      <c r="A22" s="166">
        <v>11</v>
      </c>
      <c r="B22" s="170">
        <v>0</v>
      </c>
      <c r="C22" s="170">
        <v>1</v>
      </c>
      <c r="D22" s="170">
        <v>1</v>
      </c>
      <c r="E22" s="170">
        <v>0.54881163609402639</v>
      </c>
      <c r="F22" s="170">
        <v>0</v>
      </c>
      <c r="G22" s="169">
        <v>0.54881163609402639</v>
      </c>
      <c r="H22" s="169">
        <v>0</v>
      </c>
      <c r="I22" s="169">
        <v>0</v>
      </c>
      <c r="J22" s="169">
        <v>0.30119421191220214</v>
      </c>
      <c r="K22" s="169">
        <v>0.30119421191220214</v>
      </c>
      <c r="L22" s="169">
        <v>9.0717953289412512E-2</v>
      </c>
      <c r="M22" s="169">
        <v>4.9787068367863944E-2</v>
      </c>
      <c r="N22" s="169">
        <v>0</v>
      </c>
      <c r="O22" s="169">
        <v>0</v>
      </c>
      <c r="P22" s="170">
        <v>0</v>
      </c>
      <c r="Q22" s="170">
        <v>0</v>
      </c>
      <c r="R22" s="170">
        <v>0</v>
      </c>
      <c r="S22" s="170">
        <v>0</v>
      </c>
      <c r="T22" s="169">
        <v>0</v>
      </c>
      <c r="U22" s="169">
        <v>0</v>
      </c>
      <c r="V22" s="169">
        <v>0</v>
      </c>
      <c r="W22" s="169">
        <v>0</v>
      </c>
      <c r="X22" s="169">
        <v>0</v>
      </c>
      <c r="Y22" s="169">
        <v>0</v>
      </c>
      <c r="Z22" s="169">
        <v>0</v>
      </c>
      <c r="AA22" s="169">
        <v>0</v>
      </c>
      <c r="AB22" s="169">
        <v>0</v>
      </c>
      <c r="AC22" s="170">
        <v>0</v>
      </c>
      <c r="AD22" s="170">
        <v>0</v>
      </c>
    </row>
    <row r="23" spans="1:30" ht="18" customHeight="1" x14ac:dyDescent="0.25">
      <c r="A23" s="166">
        <v>12</v>
      </c>
      <c r="B23" s="170">
        <v>0</v>
      </c>
      <c r="C23" s="170">
        <v>1</v>
      </c>
      <c r="D23" s="170">
        <v>1</v>
      </c>
      <c r="E23" s="170">
        <v>0</v>
      </c>
      <c r="F23" s="170">
        <v>0</v>
      </c>
      <c r="G23" s="169">
        <v>0</v>
      </c>
      <c r="H23" s="169">
        <v>0</v>
      </c>
      <c r="I23" s="169">
        <v>0</v>
      </c>
      <c r="J23" s="169">
        <v>0.54881163609402639</v>
      </c>
      <c r="K23" s="169">
        <v>0.54881163609402639</v>
      </c>
      <c r="L23" s="169">
        <v>0.16529888822158656</v>
      </c>
      <c r="M23" s="169">
        <v>9.0717953289412512E-2</v>
      </c>
      <c r="N23" s="169">
        <v>0</v>
      </c>
      <c r="O23" s="169">
        <v>0</v>
      </c>
      <c r="P23" s="170">
        <v>0</v>
      </c>
      <c r="Q23" s="170">
        <v>0</v>
      </c>
      <c r="R23" s="170">
        <v>0</v>
      </c>
      <c r="S23" s="170">
        <v>0</v>
      </c>
      <c r="T23" s="169">
        <v>0</v>
      </c>
      <c r="U23" s="169">
        <v>0</v>
      </c>
      <c r="V23" s="169">
        <v>0</v>
      </c>
      <c r="W23" s="169">
        <v>0</v>
      </c>
      <c r="X23" s="169">
        <v>0</v>
      </c>
      <c r="Y23" s="169">
        <v>0</v>
      </c>
      <c r="Z23" s="169">
        <v>0</v>
      </c>
      <c r="AA23" s="169">
        <v>0</v>
      </c>
      <c r="AB23" s="169">
        <v>0</v>
      </c>
      <c r="AC23" s="170">
        <v>0</v>
      </c>
      <c r="AD23" s="170">
        <v>0</v>
      </c>
    </row>
    <row r="25" spans="1:30" ht="18" customHeight="1" x14ac:dyDescent="0.25">
      <c r="B25" s="168"/>
      <c r="C25" s="168"/>
      <c r="D25" s="168"/>
      <c r="E25" s="168"/>
      <c r="F25" s="168"/>
      <c r="G25" s="168"/>
      <c r="H25" s="168"/>
      <c r="I25" s="168"/>
      <c r="J25" s="168"/>
      <c r="K25" s="168"/>
      <c r="L25" s="168"/>
      <c r="M25" s="168"/>
      <c r="N25" s="168"/>
      <c r="O25" s="168"/>
    </row>
    <row r="26" spans="1:30" ht="18" customHeight="1" x14ac:dyDescent="0.25">
      <c r="A26" s="171" t="s">
        <v>126</v>
      </c>
      <c r="B26" s="168"/>
      <c r="C26" s="168"/>
      <c r="D26" s="168"/>
      <c r="E26" s="168"/>
      <c r="F26" s="168"/>
      <c r="G26" s="168"/>
      <c r="H26" s="168"/>
      <c r="I26" s="168"/>
      <c r="J26" s="168"/>
      <c r="K26" s="168"/>
      <c r="L26" s="168"/>
      <c r="M26" s="168"/>
      <c r="N26" s="168"/>
      <c r="O26" s="168"/>
    </row>
    <row r="27" spans="1:30" ht="18" customHeight="1" x14ac:dyDescent="0.25">
      <c r="A27" s="166" t="s">
        <v>84</v>
      </c>
      <c r="B27" s="168">
        <v>50</v>
      </c>
      <c r="C27" s="168">
        <v>100</v>
      </c>
      <c r="D27" s="168">
        <v>33.799999999999997</v>
      </c>
      <c r="E27" s="168">
        <v>50</v>
      </c>
      <c r="F27" s="168">
        <v>50</v>
      </c>
      <c r="G27" s="168">
        <v>50</v>
      </c>
      <c r="H27" s="168">
        <v>20</v>
      </c>
      <c r="I27" s="168">
        <v>50</v>
      </c>
      <c r="J27" s="168">
        <v>50</v>
      </c>
      <c r="K27" s="168">
        <v>20</v>
      </c>
      <c r="L27" s="168">
        <v>20</v>
      </c>
      <c r="M27" s="168">
        <v>50</v>
      </c>
      <c r="N27" s="168">
        <v>80</v>
      </c>
      <c r="O27" s="168">
        <v>85</v>
      </c>
      <c r="P27" s="167">
        <v>86</v>
      </c>
      <c r="Q27" s="167">
        <v>86</v>
      </c>
      <c r="R27" s="167">
        <v>86</v>
      </c>
      <c r="S27" s="167">
        <v>86</v>
      </c>
      <c r="T27" s="163">
        <v>86</v>
      </c>
      <c r="U27" s="163">
        <v>86</v>
      </c>
      <c r="V27" s="163">
        <v>86</v>
      </c>
      <c r="W27" s="163">
        <v>86</v>
      </c>
      <c r="X27" s="163">
        <v>86</v>
      </c>
      <c r="Y27" s="163">
        <v>86</v>
      </c>
      <c r="Z27" s="163">
        <v>86</v>
      </c>
      <c r="AA27" s="163">
        <v>86</v>
      </c>
      <c r="AB27" s="163">
        <v>86</v>
      </c>
      <c r="AC27" s="167">
        <v>86</v>
      </c>
      <c r="AD27" s="167">
        <v>0</v>
      </c>
    </row>
    <row r="28" spans="1:30" ht="30.75" customHeight="1" x14ac:dyDescent="0.25">
      <c r="A28" s="166" t="s">
        <v>94</v>
      </c>
      <c r="B28" s="168">
        <v>0</v>
      </c>
      <c r="C28" s="168">
        <v>0</v>
      </c>
      <c r="D28" s="168">
        <v>0</v>
      </c>
      <c r="E28" s="168">
        <v>0</v>
      </c>
      <c r="F28" s="168">
        <v>0</v>
      </c>
      <c r="G28" s="168">
        <v>0</v>
      </c>
      <c r="H28" s="168">
        <v>0</v>
      </c>
      <c r="I28" s="168">
        <v>0</v>
      </c>
      <c r="J28" s="168">
        <v>0</v>
      </c>
      <c r="K28" s="168">
        <v>0</v>
      </c>
      <c r="L28" s="168">
        <v>0</v>
      </c>
      <c r="M28" s="168">
        <v>0</v>
      </c>
      <c r="N28" s="168">
        <v>0</v>
      </c>
      <c r="O28" s="168">
        <v>0</v>
      </c>
      <c r="P28" s="167">
        <v>0</v>
      </c>
      <c r="Q28" s="167">
        <v>0</v>
      </c>
      <c r="R28" s="167">
        <v>0</v>
      </c>
      <c r="S28" s="167">
        <v>0</v>
      </c>
      <c r="T28" s="163">
        <v>0</v>
      </c>
      <c r="U28" s="163">
        <v>0</v>
      </c>
      <c r="V28" s="163">
        <v>0</v>
      </c>
      <c r="W28" s="163">
        <v>0</v>
      </c>
      <c r="X28" s="163">
        <v>0</v>
      </c>
      <c r="Y28" s="163">
        <v>0</v>
      </c>
      <c r="Z28" s="163">
        <v>0</v>
      </c>
      <c r="AA28" s="163">
        <v>0</v>
      </c>
      <c r="AB28" s="163">
        <v>0</v>
      </c>
      <c r="AC28" s="167">
        <v>0</v>
      </c>
      <c r="AD28" s="167">
        <v>0</v>
      </c>
    </row>
    <row r="29" spans="1:30" ht="35.25" customHeight="1" x14ac:dyDescent="0.25">
      <c r="A29" s="166" t="s">
        <v>92</v>
      </c>
      <c r="B29" s="168">
        <v>0</v>
      </c>
      <c r="C29" s="168">
        <v>100</v>
      </c>
      <c r="D29" s="168">
        <v>177</v>
      </c>
      <c r="E29" s="168">
        <v>154</v>
      </c>
      <c r="F29" s="168">
        <v>154</v>
      </c>
      <c r="G29" s="168">
        <v>154</v>
      </c>
      <c r="H29" s="168">
        <v>154</v>
      </c>
      <c r="I29" s="168">
        <v>154</v>
      </c>
      <c r="J29" s="168">
        <v>154</v>
      </c>
      <c r="K29" s="168">
        <v>154</v>
      </c>
      <c r="L29" s="168">
        <v>154</v>
      </c>
      <c r="M29" s="168">
        <v>154</v>
      </c>
      <c r="N29" s="168">
        <v>230</v>
      </c>
      <c r="O29" s="168">
        <v>126</v>
      </c>
      <c r="P29" s="167">
        <v>88</v>
      </c>
      <c r="Q29" s="167">
        <v>102</v>
      </c>
      <c r="R29" s="167">
        <v>94</v>
      </c>
      <c r="S29" s="167">
        <v>79</v>
      </c>
      <c r="T29" s="163">
        <v>105</v>
      </c>
      <c r="U29" s="163">
        <v>123</v>
      </c>
      <c r="V29" s="163">
        <v>113</v>
      </c>
      <c r="W29" s="163">
        <v>75</v>
      </c>
      <c r="X29" s="163">
        <v>67</v>
      </c>
      <c r="Y29" s="163">
        <v>96</v>
      </c>
      <c r="Z29" s="163">
        <v>99</v>
      </c>
      <c r="AA29" s="163">
        <v>96</v>
      </c>
      <c r="AB29" s="163">
        <v>0</v>
      </c>
      <c r="AC29" s="167">
        <v>0</v>
      </c>
      <c r="AD29" s="167">
        <v>0</v>
      </c>
    </row>
    <row r="30" spans="1:30" ht="18" customHeight="1" x14ac:dyDescent="0.25">
      <c r="A30" s="166" t="s">
        <v>85</v>
      </c>
      <c r="B30" s="169">
        <v>0.3</v>
      </c>
      <c r="C30" s="169">
        <v>0.3</v>
      </c>
      <c r="D30" s="169">
        <v>0.9</v>
      </c>
      <c r="E30" s="169">
        <v>0.3</v>
      </c>
      <c r="F30" s="169">
        <v>0.3</v>
      </c>
      <c r="G30" s="169">
        <v>0.3</v>
      </c>
      <c r="H30" s="169">
        <v>0.3</v>
      </c>
      <c r="I30" s="169">
        <v>0.3</v>
      </c>
      <c r="J30" s="169">
        <v>0.3</v>
      </c>
      <c r="K30" s="169">
        <v>0.3</v>
      </c>
      <c r="L30" s="169">
        <v>0.3</v>
      </c>
      <c r="M30" s="169">
        <v>0.3</v>
      </c>
      <c r="N30" s="169">
        <v>0.6</v>
      </c>
      <c r="O30" s="169">
        <v>1</v>
      </c>
      <c r="P30" s="167">
        <v>1</v>
      </c>
      <c r="Q30" s="167">
        <v>1</v>
      </c>
      <c r="R30" s="167">
        <v>1</v>
      </c>
      <c r="S30" s="167">
        <v>1</v>
      </c>
      <c r="T30" s="163">
        <v>1</v>
      </c>
      <c r="U30" s="163">
        <v>1</v>
      </c>
      <c r="V30" s="163">
        <v>1</v>
      </c>
      <c r="W30" s="163">
        <v>1</v>
      </c>
      <c r="X30" s="163">
        <v>1</v>
      </c>
      <c r="Y30" s="163">
        <v>1</v>
      </c>
      <c r="Z30" s="163">
        <v>1</v>
      </c>
      <c r="AA30" s="163">
        <v>1</v>
      </c>
      <c r="AB30" s="163">
        <v>0</v>
      </c>
      <c r="AC30" s="167">
        <v>0</v>
      </c>
      <c r="AD30" s="167">
        <v>0</v>
      </c>
    </row>
    <row r="31" spans="1:30" ht="18" customHeight="1" x14ac:dyDescent="0.25">
      <c r="A31" s="166" t="s">
        <v>86</v>
      </c>
      <c r="B31" s="169">
        <v>1</v>
      </c>
      <c r="C31" s="169">
        <v>1</v>
      </c>
      <c r="D31" s="169">
        <v>1</v>
      </c>
      <c r="E31" s="169">
        <v>1</v>
      </c>
      <c r="F31" s="169">
        <v>1</v>
      </c>
      <c r="G31" s="169">
        <v>1</v>
      </c>
      <c r="H31" s="169">
        <v>1</v>
      </c>
      <c r="I31" s="169">
        <v>1</v>
      </c>
      <c r="J31" s="169">
        <v>1</v>
      </c>
      <c r="K31" s="169">
        <v>1</v>
      </c>
      <c r="L31" s="169">
        <v>1</v>
      </c>
      <c r="M31" s="169">
        <v>1</v>
      </c>
      <c r="N31" s="169">
        <v>1</v>
      </c>
      <c r="O31" s="169">
        <v>1</v>
      </c>
      <c r="P31" s="167">
        <v>1</v>
      </c>
      <c r="Q31" s="167">
        <v>1</v>
      </c>
      <c r="R31" s="167">
        <v>1</v>
      </c>
      <c r="S31" s="167">
        <v>1</v>
      </c>
      <c r="T31" s="163">
        <v>1</v>
      </c>
      <c r="U31" s="163">
        <v>1</v>
      </c>
      <c r="V31" s="163">
        <v>1</v>
      </c>
      <c r="W31" s="163">
        <v>1</v>
      </c>
      <c r="X31" s="163">
        <v>1</v>
      </c>
      <c r="Y31" s="163">
        <v>1</v>
      </c>
      <c r="Z31" s="163">
        <v>1</v>
      </c>
      <c r="AA31" s="163">
        <v>1</v>
      </c>
      <c r="AB31" s="163">
        <v>0</v>
      </c>
      <c r="AC31" s="167">
        <v>0</v>
      </c>
      <c r="AD31" s="16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4D5AE-2D4A-46F8-AA4E-766A8562518C}">
  <dimension ref="A1:N30"/>
  <sheetViews>
    <sheetView workbookViewId="0">
      <pane ySplit="1" topLeftCell="A2" activePane="bottomLeft" state="frozen"/>
      <selection pane="bottomLeft" activeCell="B14" sqref="B14"/>
    </sheetView>
  </sheetViews>
  <sheetFormatPr defaultColWidth="33.140625" defaultRowHeight="18" customHeight="1" x14ac:dyDescent="0.25"/>
  <cols>
    <col min="1" max="1" width="60.7109375" customWidth="1"/>
    <col min="2" max="2" width="15.42578125" customWidth="1"/>
    <col min="3" max="3" width="15" customWidth="1"/>
    <col min="4" max="4" width="14" customWidth="1"/>
    <col min="5" max="14" width="13.7109375" customWidth="1"/>
  </cols>
  <sheetData>
    <row r="1" spans="1:14" s="172" customFormat="1" ht="47.25" customHeight="1" x14ac:dyDescent="0.25">
      <c r="A1" s="286" t="s">
        <v>72</v>
      </c>
      <c r="B1" s="287" t="s">
        <v>16</v>
      </c>
      <c r="C1" s="287" t="s">
        <v>15</v>
      </c>
      <c r="D1" s="287" t="s">
        <v>73</v>
      </c>
      <c r="E1" s="287" t="s">
        <v>74</v>
      </c>
      <c r="F1" s="287" t="s">
        <v>178</v>
      </c>
      <c r="G1" s="287" t="s">
        <v>179</v>
      </c>
      <c r="H1" s="287" t="s">
        <v>180</v>
      </c>
      <c r="I1" s="287" t="s">
        <v>181</v>
      </c>
      <c r="J1" s="287" t="s">
        <v>182</v>
      </c>
      <c r="K1" s="287" t="s">
        <v>183</v>
      </c>
      <c r="L1" s="287" t="s">
        <v>120</v>
      </c>
      <c r="M1" s="287" t="s">
        <v>184</v>
      </c>
      <c r="N1" s="287" t="s">
        <v>150</v>
      </c>
    </row>
    <row r="2" spans="1:14" ht="18" customHeight="1" x14ac:dyDescent="0.25">
      <c r="A2" s="288" t="s">
        <v>75</v>
      </c>
      <c r="B2" s="390">
        <v>43.75</v>
      </c>
      <c r="C2" s="289">
        <v>7.476</v>
      </c>
      <c r="D2" s="289">
        <v>20</v>
      </c>
      <c r="E2" s="290">
        <v>100</v>
      </c>
      <c r="F2" s="291">
        <v>61.33</v>
      </c>
      <c r="G2" s="291">
        <v>17.5</v>
      </c>
      <c r="H2" s="291">
        <v>37.799999999999997</v>
      </c>
      <c r="I2" s="291">
        <v>11.9</v>
      </c>
      <c r="J2" s="291">
        <v>8.6</v>
      </c>
      <c r="K2" s="291">
        <v>27.95</v>
      </c>
      <c r="L2" s="291">
        <v>15.99</v>
      </c>
      <c r="M2" s="291">
        <v>27.110802479561634</v>
      </c>
      <c r="N2" s="291">
        <v>37.223768179928641</v>
      </c>
    </row>
    <row r="3" spans="1:14" ht="18" customHeight="1" x14ac:dyDescent="0.25">
      <c r="A3" s="288" t="s">
        <v>76</v>
      </c>
      <c r="B3" s="292">
        <v>0.2</v>
      </c>
      <c r="C3" s="293">
        <v>7.0000000000000007E-2</v>
      </c>
      <c r="D3" s="293">
        <v>0.15</v>
      </c>
      <c r="E3" s="294">
        <v>0.2</v>
      </c>
      <c r="F3" s="295">
        <v>0</v>
      </c>
      <c r="G3" s="295">
        <f>$D3</f>
        <v>0.15</v>
      </c>
      <c r="H3" s="295">
        <f>$D3</f>
        <v>0.15</v>
      </c>
      <c r="I3" s="295">
        <f t="shared" ref="I3" si="0">$D3</f>
        <v>0.15</v>
      </c>
      <c r="J3" s="295">
        <f>$G3</f>
        <v>0.15</v>
      </c>
      <c r="K3" s="295">
        <f>$G3</f>
        <v>0.15</v>
      </c>
      <c r="L3" s="295">
        <f>$G3</f>
        <v>0.15</v>
      </c>
      <c r="M3" s="295">
        <f t="shared" ref="M3:N3" si="1">$G3</f>
        <v>0.15</v>
      </c>
      <c r="N3" s="295">
        <f t="shared" si="1"/>
        <v>0.15</v>
      </c>
    </row>
    <row r="4" spans="1:14" ht="18" customHeight="1" x14ac:dyDescent="0.25">
      <c r="A4" s="288" t="s">
        <v>77</v>
      </c>
      <c r="B4" s="296">
        <v>31.45</v>
      </c>
      <c r="C4" s="297">
        <v>25</v>
      </c>
      <c r="D4" s="297">
        <v>25</v>
      </c>
      <c r="E4" s="295">
        <v>31.45</v>
      </c>
      <c r="F4" s="295">
        <v>25</v>
      </c>
      <c r="G4" s="295">
        <f t="shared" ref="G4:I5" si="2">$D4</f>
        <v>25</v>
      </c>
      <c r="H4" s="295">
        <f t="shared" si="2"/>
        <v>25</v>
      </c>
      <c r="I4" s="295">
        <f t="shared" si="2"/>
        <v>25</v>
      </c>
      <c r="J4" s="295">
        <f t="shared" ref="J4:N5" si="3">$G4</f>
        <v>25</v>
      </c>
      <c r="K4" s="295">
        <f t="shared" si="3"/>
        <v>25</v>
      </c>
      <c r="L4" s="295">
        <f t="shared" si="3"/>
        <v>25</v>
      </c>
      <c r="M4" s="295">
        <f t="shared" si="3"/>
        <v>25</v>
      </c>
      <c r="N4" s="295">
        <f t="shared" si="3"/>
        <v>25</v>
      </c>
    </row>
    <row r="5" spans="1:14" ht="18" customHeight="1" x14ac:dyDescent="0.25">
      <c r="A5" s="288" t="s">
        <v>230</v>
      </c>
      <c r="B5" s="298">
        <v>0</v>
      </c>
      <c r="C5" s="298">
        <v>0</v>
      </c>
      <c r="D5" s="298">
        <v>0</v>
      </c>
      <c r="E5" s="298">
        <v>0.1</v>
      </c>
      <c r="F5" s="295">
        <v>0</v>
      </c>
      <c r="G5" s="295">
        <f t="shared" si="2"/>
        <v>0</v>
      </c>
      <c r="H5" s="295">
        <f t="shared" si="2"/>
        <v>0</v>
      </c>
      <c r="I5" s="295">
        <f t="shared" si="2"/>
        <v>0</v>
      </c>
      <c r="J5" s="295">
        <f t="shared" si="3"/>
        <v>0</v>
      </c>
      <c r="K5" s="295">
        <f t="shared" si="3"/>
        <v>0</v>
      </c>
      <c r="L5" s="295">
        <f t="shared" si="3"/>
        <v>0</v>
      </c>
      <c r="M5" s="295">
        <f t="shared" si="3"/>
        <v>0</v>
      </c>
      <c r="N5" s="295">
        <f t="shared" si="3"/>
        <v>0</v>
      </c>
    </row>
    <row r="6" spans="1:14" ht="18" customHeight="1" x14ac:dyDescent="0.25">
      <c r="A6" s="288" t="s">
        <v>78</v>
      </c>
      <c r="B6" s="298">
        <v>0.12</v>
      </c>
      <c r="C6" s="298">
        <v>0.19</v>
      </c>
      <c r="D6" s="298">
        <v>0.19</v>
      </c>
      <c r="E6" s="298">
        <v>0.47</v>
      </c>
      <c r="F6" s="299">
        <f>0.368</f>
        <v>0.36799999999999999</v>
      </c>
      <c r="G6" s="299">
        <v>1.23E-2</v>
      </c>
      <c r="H6" s="299">
        <v>0.12559999999999999</v>
      </c>
      <c r="I6" s="299">
        <v>2.1499999999999998E-2</v>
      </c>
      <c r="J6" s="299">
        <v>0.495</v>
      </c>
      <c r="K6" s="299">
        <v>0.4778</v>
      </c>
      <c r="L6" s="299">
        <v>0.42320000000000002</v>
      </c>
      <c r="M6" s="299">
        <v>0.44328253298652853</v>
      </c>
      <c r="N6" s="299">
        <v>0.24479724593826593</v>
      </c>
    </row>
    <row r="7" spans="1:14" ht="18" customHeight="1" x14ac:dyDescent="0.25">
      <c r="A7" s="288" t="s">
        <v>79</v>
      </c>
      <c r="B7" s="298">
        <v>0.4</v>
      </c>
      <c r="C7" s="298">
        <v>0.4</v>
      </c>
      <c r="D7" s="298">
        <v>0.4</v>
      </c>
      <c r="E7" s="298">
        <v>0.4</v>
      </c>
      <c r="F7" s="299">
        <v>0</v>
      </c>
      <c r="G7" s="299">
        <f t="shared" ref="G7:I9" si="4">$D7</f>
        <v>0.4</v>
      </c>
      <c r="H7" s="299">
        <f t="shared" si="4"/>
        <v>0.4</v>
      </c>
      <c r="I7" s="299">
        <f t="shared" si="4"/>
        <v>0.4</v>
      </c>
      <c r="J7" s="299">
        <f t="shared" ref="J7:N10" si="5">$G7</f>
        <v>0.4</v>
      </c>
      <c r="K7" s="299">
        <f t="shared" si="5"/>
        <v>0.4</v>
      </c>
      <c r="L7" s="299">
        <f t="shared" si="5"/>
        <v>0.4</v>
      </c>
      <c r="M7" s="299">
        <f t="shared" si="5"/>
        <v>0.4</v>
      </c>
      <c r="N7" s="299">
        <f t="shared" si="5"/>
        <v>0.4</v>
      </c>
    </row>
    <row r="8" spans="1:14" ht="18" customHeight="1" x14ac:dyDescent="0.25">
      <c r="A8" s="288" t="s">
        <v>80</v>
      </c>
      <c r="B8" s="298">
        <v>1</v>
      </c>
      <c r="C8" s="298">
        <v>1</v>
      </c>
      <c r="D8" s="298">
        <v>1</v>
      </c>
      <c r="E8" s="298">
        <v>1</v>
      </c>
      <c r="F8" s="299">
        <v>0</v>
      </c>
      <c r="G8" s="299">
        <f t="shared" si="4"/>
        <v>1</v>
      </c>
      <c r="H8" s="299">
        <f t="shared" si="4"/>
        <v>1</v>
      </c>
      <c r="I8" s="299">
        <f t="shared" si="4"/>
        <v>1</v>
      </c>
      <c r="J8" s="299">
        <f t="shared" si="5"/>
        <v>1</v>
      </c>
      <c r="K8" s="299">
        <f t="shared" si="5"/>
        <v>1</v>
      </c>
      <c r="L8" s="299">
        <f t="shared" si="5"/>
        <v>1</v>
      </c>
      <c r="M8" s="299">
        <f t="shared" si="5"/>
        <v>1</v>
      </c>
      <c r="N8" s="299">
        <f t="shared" si="5"/>
        <v>1</v>
      </c>
    </row>
    <row r="9" spans="1:14" ht="18" customHeight="1" x14ac:dyDescent="0.25">
      <c r="A9" s="300" t="s">
        <v>185</v>
      </c>
      <c r="B9" s="301">
        <v>1</v>
      </c>
      <c r="C9" s="301">
        <v>0.37</v>
      </c>
      <c r="D9" s="301">
        <v>0.26</v>
      </c>
      <c r="E9" s="301">
        <v>0.35</v>
      </c>
      <c r="F9" s="301">
        <v>1</v>
      </c>
      <c r="G9" s="302">
        <f t="shared" si="4"/>
        <v>0.26</v>
      </c>
      <c r="H9" s="302">
        <f t="shared" si="4"/>
        <v>0.26</v>
      </c>
      <c r="I9" s="302">
        <f t="shared" si="4"/>
        <v>0.26</v>
      </c>
      <c r="J9" s="302">
        <f t="shared" si="5"/>
        <v>0.26</v>
      </c>
      <c r="K9" s="302">
        <f t="shared" si="5"/>
        <v>0.26</v>
      </c>
      <c r="L9" s="302">
        <f t="shared" si="5"/>
        <v>0.26</v>
      </c>
      <c r="M9" s="302">
        <f t="shared" si="5"/>
        <v>0.26</v>
      </c>
      <c r="N9" s="302">
        <f t="shared" si="5"/>
        <v>0.26</v>
      </c>
    </row>
    <row r="10" spans="1:14" ht="18" customHeight="1" x14ac:dyDescent="0.25">
      <c r="A10" s="300" t="s">
        <v>81</v>
      </c>
      <c r="B10" s="303">
        <f>B3*B6/B2</f>
        <v>5.4857142857142854E-4</v>
      </c>
      <c r="C10" s="303">
        <f>C3*C6/C2</f>
        <v>1.7790262172284646E-3</v>
      </c>
      <c r="D10" s="303">
        <f>D3*D6/D2</f>
        <v>1.4249999999999998E-3</v>
      </c>
      <c r="E10" s="303">
        <f>E3*E6/E2</f>
        <v>9.3999999999999997E-4</v>
      </c>
      <c r="F10" s="304">
        <v>0</v>
      </c>
      <c r="G10" s="303">
        <f t="shared" ref="G10:I10" si="6">G3*G6/G2</f>
        <v>1.0542857142857142E-4</v>
      </c>
      <c r="H10" s="303">
        <f t="shared" si="6"/>
        <v>4.9841269841269839E-4</v>
      </c>
      <c r="I10" s="303">
        <f t="shared" si="6"/>
        <v>2.7100840336134448E-4</v>
      </c>
      <c r="J10" s="303">
        <f t="shared" si="5"/>
        <v>1.0542857142857142E-4</v>
      </c>
      <c r="K10" s="303">
        <f t="shared" si="5"/>
        <v>1.0542857142857142E-4</v>
      </c>
      <c r="L10" s="303">
        <f t="shared" si="5"/>
        <v>1.0542857142857142E-4</v>
      </c>
      <c r="M10" s="303">
        <f t="shared" si="5"/>
        <v>1.0542857142857142E-4</v>
      </c>
      <c r="N10" s="303">
        <f t="shared" si="5"/>
        <v>1.0542857142857142E-4</v>
      </c>
    </row>
    <row r="11" spans="1:14" s="393" customFormat="1" ht="18" customHeight="1" x14ac:dyDescent="0.25">
      <c r="A11" s="391"/>
      <c r="B11" s="392"/>
      <c r="C11" s="392"/>
      <c r="D11" s="392"/>
      <c r="E11" s="392"/>
      <c r="F11" s="392"/>
      <c r="G11" s="392"/>
      <c r="H11" s="392"/>
      <c r="I11" s="392"/>
      <c r="J11" s="392"/>
      <c r="K11" s="392"/>
      <c r="L11" s="392"/>
      <c r="M11" s="392"/>
      <c r="N11" s="392"/>
    </row>
    <row r="12" spans="1:14" ht="18" customHeight="1" x14ac:dyDescent="0.25">
      <c r="A12" s="173"/>
    </row>
    <row r="13" spans="1:14" ht="18" customHeight="1" x14ac:dyDescent="0.25">
      <c r="A13" s="173"/>
    </row>
    <row r="14" spans="1:14" ht="18" customHeight="1" x14ac:dyDescent="0.25">
      <c r="A14" s="173"/>
    </row>
    <row r="15" spans="1:14" ht="18" customHeight="1" x14ac:dyDescent="0.25">
      <c r="A15" s="173"/>
    </row>
    <row r="16" spans="1:14" ht="18" customHeight="1" x14ac:dyDescent="0.25">
      <c r="A16" s="173"/>
    </row>
    <row r="17" spans="1:1" ht="18" customHeight="1" x14ac:dyDescent="0.25">
      <c r="A17" s="173"/>
    </row>
    <row r="18" spans="1:1" ht="18" customHeight="1" x14ac:dyDescent="0.25">
      <c r="A18" s="173"/>
    </row>
    <row r="19" spans="1:1" ht="18" customHeight="1" x14ac:dyDescent="0.25">
      <c r="A19" s="173"/>
    </row>
    <row r="20" spans="1:1" ht="18" customHeight="1" x14ac:dyDescent="0.25">
      <c r="A20" s="173"/>
    </row>
    <row r="21" spans="1:1" ht="18" customHeight="1" x14ac:dyDescent="0.25">
      <c r="A21" s="173"/>
    </row>
    <row r="22" spans="1:1" ht="18" customHeight="1" x14ac:dyDescent="0.25">
      <c r="A22" s="173"/>
    </row>
    <row r="23" spans="1:1" ht="18" customHeight="1" x14ac:dyDescent="0.25">
      <c r="A23" s="173"/>
    </row>
    <row r="24" spans="1:1" ht="18" customHeight="1" x14ac:dyDescent="0.25">
      <c r="A24" s="173"/>
    </row>
    <row r="25" spans="1:1" ht="18" customHeight="1" x14ac:dyDescent="0.25">
      <c r="A25" s="173"/>
    </row>
    <row r="26" spans="1:1" ht="18" customHeight="1" x14ac:dyDescent="0.25">
      <c r="A26" s="173"/>
    </row>
    <row r="27" spans="1:1" ht="18" customHeight="1" x14ac:dyDescent="0.25">
      <c r="A27" s="173"/>
    </row>
    <row r="28" spans="1:1" ht="18" customHeight="1" x14ac:dyDescent="0.25">
      <c r="A28" s="173"/>
    </row>
    <row r="29" spans="1:1" ht="18" customHeight="1" x14ac:dyDescent="0.25">
      <c r="A29" s="173"/>
    </row>
    <row r="30" spans="1:1" ht="18" customHeight="1" x14ac:dyDescent="0.25">
      <c r="A30" s="173"/>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5EA2-F8DD-475D-ADF5-17227F73A4E1}">
  <dimension ref="A1:G22"/>
  <sheetViews>
    <sheetView workbookViewId="0">
      <selection activeCell="G24" sqref="G24"/>
    </sheetView>
  </sheetViews>
  <sheetFormatPr defaultRowHeight="20.100000000000001" customHeight="1" x14ac:dyDescent="0.25"/>
  <cols>
    <col min="1" max="1" width="91.42578125" style="178" customWidth="1"/>
    <col min="2" max="2" width="9.140625" style="182"/>
    <col min="3" max="3" width="15.5703125" style="182" customWidth="1"/>
    <col min="4" max="4" width="16.28515625" style="176" customWidth="1"/>
    <col min="5" max="5" width="20" style="349" customWidth="1"/>
    <col min="6" max="6" width="12" style="355" customWidth="1"/>
    <col min="7" max="7" width="62.5703125" style="176" customWidth="1"/>
    <col min="8" max="16384" width="9.140625" style="176"/>
  </cols>
  <sheetData>
    <row r="1" spans="1:7" ht="20.100000000000001" customHeight="1" x14ac:dyDescent="0.25">
      <c r="A1" s="179" t="s">
        <v>98</v>
      </c>
      <c r="B1" s="351" t="s">
        <v>212</v>
      </c>
      <c r="C1" s="351" t="s">
        <v>211</v>
      </c>
      <c r="D1" s="352" t="s">
        <v>210</v>
      </c>
      <c r="E1" s="350" t="s">
        <v>198</v>
      </c>
      <c r="F1" s="350"/>
      <c r="G1" s="352" t="s">
        <v>197</v>
      </c>
    </row>
    <row r="2" spans="1:7" ht="20.100000000000001" customHeight="1" x14ac:dyDescent="0.25">
      <c r="A2" s="372" t="s">
        <v>90</v>
      </c>
      <c r="B2" s="164">
        <v>10</v>
      </c>
      <c r="C2" s="164" t="s">
        <v>91</v>
      </c>
      <c r="D2" t="s">
        <v>229</v>
      </c>
      <c r="E2" s="349" t="s">
        <v>199</v>
      </c>
    </row>
    <row r="3" spans="1:7" ht="20.100000000000001" customHeight="1" x14ac:dyDescent="0.25">
      <c r="A3" s="372" t="s">
        <v>88</v>
      </c>
      <c r="B3" s="177">
        <v>0.5</v>
      </c>
      <c r="C3" s="164"/>
      <c r="D3" s="354" t="s">
        <v>104</v>
      </c>
      <c r="E3" s="349" t="s">
        <v>200</v>
      </c>
    </row>
    <row r="4" spans="1:7" ht="20.100000000000001" customHeight="1" x14ac:dyDescent="0.25">
      <c r="A4" s="372" t="s">
        <v>87</v>
      </c>
      <c r="B4" s="177">
        <v>0</v>
      </c>
      <c r="C4" s="164"/>
      <c r="D4" s="354"/>
      <c r="E4" s="349" t="s">
        <v>201</v>
      </c>
    </row>
    <row r="5" spans="1:7" ht="20.100000000000001" customHeight="1" x14ac:dyDescent="0.25">
      <c r="A5" s="372" t="s">
        <v>89</v>
      </c>
      <c r="B5" s="164">
        <v>2.6</v>
      </c>
      <c r="C5" s="164"/>
      <c r="D5" s="354"/>
      <c r="E5" s="349" t="s">
        <v>202</v>
      </c>
      <c r="G5" s="353" t="s">
        <v>215</v>
      </c>
    </row>
    <row r="6" spans="1:7" ht="20.100000000000001" customHeight="1" x14ac:dyDescent="0.25">
      <c r="A6" s="372"/>
      <c r="B6" s="164"/>
      <c r="C6" s="164"/>
      <c r="D6" s="354"/>
    </row>
    <row r="7" spans="1:7" ht="20.100000000000001" customHeight="1" x14ac:dyDescent="0.25">
      <c r="A7" s="179" t="s">
        <v>95</v>
      </c>
      <c r="B7" s="164"/>
      <c r="C7" s="164"/>
      <c r="D7" s="354"/>
    </row>
    <row r="8" spans="1:7" ht="20.100000000000001" customHeight="1" x14ac:dyDescent="0.25">
      <c r="A8" s="372" t="s">
        <v>99</v>
      </c>
      <c r="B8" s="164">
        <v>0.2</v>
      </c>
      <c r="C8" s="164" t="s">
        <v>100</v>
      </c>
      <c r="D8" s="354" t="s">
        <v>102</v>
      </c>
      <c r="E8" s="349" t="s">
        <v>203</v>
      </c>
    </row>
    <row r="9" spans="1:7" ht="20.100000000000001" customHeight="1" x14ac:dyDescent="0.25">
      <c r="A9" s="372" t="s">
        <v>105</v>
      </c>
      <c r="B9" s="164">
        <v>3.3</v>
      </c>
      <c r="C9" s="164" t="s">
        <v>101</v>
      </c>
      <c r="D9" s="354" t="s">
        <v>103</v>
      </c>
      <c r="E9" s="349" t="s">
        <v>204</v>
      </c>
    </row>
    <row r="10" spans="1:7" ht="20.100000000000001" customHeight="1" x14ac:dyDescent="0.25">
      <c r="A10" s="372" t="s">
        <v>127</v>
      </c>
      <c r="B10" s="182">
        <v>0.02</v>
      </c>
      <c r="C10" s="164"/>
      <c r="D10" s="354" t="s">
        <v>131</v>
      </c>
      <c r="E10" s="349" t="s">
        <v>205</v>
      </c>
    </row>
    <row r="11" spans="1:7" ht="20.100000000000001" customHeight="1" x14ac:dyDescent="0.25">
      <c r="A11" s="372" t="s">
        <v>128</v>
      </c>
      <c r="B11" s="182">
        <v>0.02</v>
      </c>
      <c r="C11" s="164"/>
      <c r="D11" s="354" t="s">
        <v>130</v>
      </c>
      <c r="E11" s="349" t="s">
        <v>206</v>
      </c>
    </row>
    <row r="12" spans="1:7" ht="20.100000000000001" customHeight="1" x14ac:dyDescent="0.25">
      <c r="A12" s="372" t="s">
        <v>129</v>
      </c>
      <c r="B12" s="182">
        <v>0.4</v>
      </c>
      <c r="C12" s="164"/>
      <c r="D12" s="354" t="s">
        <v>132</v>
      </c>
      <c r="E12" s="349" t="s">
        <v>207</v>
      </c>
    </row>
    <row r="13" spans="1:7" ht="20.100000000000001" customHeight="1" x14ac:dyDescent="0.25">
      <c r="A13" s="372"/>
      <c r="B13" s="164"/>
      <c r="C13" s="164"/>
      <c r="D13" s="354"/>
    </row>
    <row r="14" spans="1:7" ht="20.100000000000001" customHeight="1" x14ac:dyDescent="0.25">
      <c r="A14" s="179" t="s">
        <v>96</v>
      </c>
      <c r="B14" s="164"/>
      <c r="C14" s="164"/>
      <c r="D14" s="354"/>
    </row>
    <row r="15" spans="1:7" ht="19.5" customHeight="1" x14ac:dyDescent="0.25">
      <c r="A15" s="372" t="s">
        <v>133</v>
      </c>
      <c r="B15" s="164">
        <v>21</v>
      </c>
      <c r="C15" s="164" t="s">
        <v>134</v>
      </c>
      <c r="D15" s="354" t="s">
        <v>135</v>
      </c>
      <c r="E15" s="349" t="s">
        <v>208</v>
      </c>
    </row>
    <row r="16" spans="1:7" ht="19.5" customHeight="1" x14ac:dyDescent="0.25">
      <c r="A16" s="372" t="s">
        <v>97</v>
      </c>
      <c r="B16" s="164">
        <v>0.15</v>
      </c>
      <c r="C16" s="164"/>
      <c r="D16" s="354" t="s">
        <v>136</v>
      </c>
      <c r="E16" s="349" t="s">
        <v>209</v>
      </c>
    </row>
    <row r="17" spans="1:7" ht="19.5" customHeight="1" x14ac:dyDescent="0.25">
      <c r="A17" s="372"/>
      <c r="B17" s="164"/>
      <c r="C17" s="164"/>
      <c r="D17" s="354"/>
    </row>
    <row r="18" spans="1:7" ht="19.5" customHeight="1" x14ac:dyDescent="0.25">
      <c r="A18" s="373" t="s">
        <v>213</v>
      </c>
      <c r="B18" s="164">
        <v>0.5</v>
      </c>
      <c r="C18" s="164"/>
      <c r="D18" s="354" t="s">
        <v>214</v>
      </c>
      <c r="E18" s="349" t="s">
        <v>223</v>
      </c>
      <c r="F18" s="355" t="s">
        <v>217</v>
      </c>
      <c r="G18" s="356" t="s">
        <v>222</v>
      </c>
    </row>
    <row r="19" spans="1:7" ht="20.100000000000001" customHeight="1" x14ac:dyDescent="0.25">
      <c r="A19" s="374" t="s">
        <v>220</v>
      </c>
      <c r="B19" s="163">
        <v>8.5</v>
      </c>
      <c r="D19" s="165" t="s">
        <v>216</v>
      </c>
      <c r="E19" s="349" t="s">
        <v>221</v>
      </c>
      <c r="F19" s="182" t="s">
        <v>218</v>
      </c>
      <c r="G19" t="s">
        <v>219</v>
      </c>
    </row>
    <row r="20" spans="1:7" ht="20.100000000000001" customHeight="1" x14ac:dyDescent="0.25">
      <c r="A20" s="388" t="s">
        <v>224</v>
      </c>
      <c r="D20" s="354"/>
    </row>
    <row r="21" spans="1:7" ht="20.100000000000001" customHeight="1" x14ac:dyDescent="0.25">
      <c r="A21" s="389" t="s">
        <v>106</v>
      </c>
      <c r="B21" s="182">
        <v>2</v>
      </c>
    </row>
    <row r="22" spans="1:7" ht="20.100000000000001" customHeight="1" x14ac:dyDescent="0.25">
      <c r="D22" s="354"/>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59117-AA68-41F0-A3DE-CA63FDAC138F}">
  <sheetPr codeName="Sheet33">
    <tabColor theme="8" tint="-0.249977111117893"/>
  </sheetPr>
  <dimension ref="B1:L32"/>
  <sheetViews>
    <sheetView workbookViewId="0">
      <selection activeCell="H23" sqref="H23"/>
    </sheetView>
  </sheetViews>
  <sheetFormatPr defaultColWidth="9.140625" defaultRowHeight="15" x14ac:dyDescent="0.25"/>
  <cols>
    <col min="1" max="1" width="0.85546875" style="184" customWidth="1"/>
    <col min="2" max="2" width="5.28515625" style="183" customWidth="1"/>
    <col min="3" max="3" width="3.28515625" style="183" customWidth="1"/>
    <col min="4" max="4" width="34.42578125" style="184" customWidth="1"/>
    <col min="5" max="10" width="20.7109375" style="185" customWidth="1"/>
    <col min="11" max="11" width="20.42578125" style="185" customWidth="1"/>
    <col min="12" max="12" width="24.5703125" style="186" customWidth="1"/>
    <col min="13" max="16384" width="9.140625" style="184"/>
  </cols>
  <sheetData>
    <row r="1" spans="2:12" ht="3" customHeight="1" x14ac:dyDescent="0.25"/>
    <row r="2" spans="2:12" ht="15.95" customHeight="1" x14ac:dyDescent="0.25">
      <c r="B2" s="187" t="s">
        <v>231</v>
      </c>
      <c r="C2" s="188"/>
      <c r="D2" s="189"/>
      <c r="E2" s="189"/>
      <c r="F2" s="189"/>
      <c r="G2" s="189"/>
      <c r="H2" s="189"/>
      <c r="I2" s="189"/>
      <c r="J2" s="189"/>
      <c r="K2" s="394"/>
    </row>
    <row r="3" spans="2:12" ht="15.95" customHeight="1" x14ac:dyDescent="0.25">
      <c r="B3" s="195"/>
      <c r="C3" s="196"/>
      <c r="D3" s="192"/>
      <c r="E3" s="192"/>
      <c r="F3" s="192"/>
      <c r="G3" s="192"/>
      <c r="H3" s="192"/>
      <c r="I3" s="192"/>
      <c r="J3" s="192"/>
      <c r="K3" s="395"/>
      <c r="L3" s="197"/>
    </row>
    <row r="4" spans="2:12" ht="15.95" customHeight="1" x14ac:dyDescent="0.25">
      <c r="B4" s="195"/>
      <c r="C4" s="196"/>
      <c r="D4" s="192"/>
      <c r="E4" s="192"/>
      <c r="F4" s="192"/>
      <c r="G4" s="192"/>
      <c r="H4" s="192"/>
      <c r="I4" s="192"/>
      <c r="J4" s="192"/>
      <c r="K4" s="395"/>
      <c r="L4" s="197"/>
    </row>
    <row r="5" spans="2:12" ht="15.95" customHeight="1" x14ac:dyDescent="0.25">
      <c r="B5" s="195"/>
      <c r="C5" s="196"/>
      <c r="D5" s="192"/>
      <c r="E5" s="192"/>
      <c r="F5" s="192"/>
      <c r="G5" s="192"/>
      <c r="H5" s="192"/>
      <c r="I5" s="192"/>
      <c r="J5" s="192"/>
      <c r="K5" s="395"/>
      <c r="L5" s="197"/>
    </row>
    <row r="6" spans="2:12" ht="15.95" customHeight="1" x14ac:dyDescent="0.25">
      <c r="B6" s="195" t="s">
        <v>232</v>
      </c>
      <c r="C6" s="196"/>
      <c r="D6" s="192"/>
      <c r="E6" s="192"/>
      <c r="F6" s="192"/>
      <c r="G6" s="192"/>
      <c r="H6" s="192"/>
      <c r="I6" s="192"/>
      <c r="J6" s="192"/>
      <c r="K6" s="395"/>
    </row>
    <row r="7" spans="2:12" ht="15.95" customHeight="1" x14ac:dyDescent="0.25">
      <c r="B7" s="195" t="s">
        <v>233</v>
      </c>
      <c r="C7" s="199"/>
      <c r="D7" s="192"/>
      <c r="E7" s="192"/>
      <c r="F7" s="192"/>
      <c r="G7" s="192"/>
      <c r="H7" s="192"/>
      <c r="I7" s="192"/>
      <c r="J7" s="192"/>
      <c r="K7" s="395"/>
    </row>
    <row r="8" spans="2:12" ht="15.95" customHeight="1" x14ac:dyDescent="0.25">
      <c r="B8" s="195"/>
      <c r="C8" s="199"/>
      <c r="D8" s="192"/>
      <c r="E8" s="192"/>
      <c r="F8" s="192"/>
      <c r="G8" s="192"/>
      <c r="H8" s="192"/>
      <c r="I8" s="192"/>
      <c r="J8" s="192"/>
      <c r="K8" s="395"/>
    </row>
    <row r="9" spans="2:12" ht="15.95" customHeight="1" x14ac:dyDescent="0.25">
      <c r="B9" s="198"/>
      <c r="C9" s="199"/>
      <c r="D9" s="200"/>
      <c r="E9" s="201" t="s">
        <v>234</v>
      </c>
      <c r="F9" s="2">
        <v>2</v>
      </c>
      <c r="G9" s="192"/>
      <c r="H9" s="192"/>
      <c r="I9" s="192"/>
      <c r="J9" s="192"/>
      <c r="K9" s="395"/>
    </row>
    <row r="10" spans="2:12" ht="15.95" customHeight="1" x14ac:dyDescent="0.25">
      <c r="B10" s="198"/>
      <c r="C10" s="199"/>
      <c r="D10" s="200"/>
      <c r="E10" s="201" t="s">
        <v>235</v>
      </c>
      <c r="F10" s="2">
        <v>6</v>
      </c>
      <c r="G10" s="192"/>
      <c r="H10" s="192"/>
      <c r="I10" s="192"/>
      <c r="J10" s="192"/>
      <c r="K10" s="395"/>
    </row>
    <row r="11" spans="2:12" ht="15.95" customHeight="1" x14ac:dyDescent="0.25">
      <c r="B11" s="198"/>
      <c r="C11" s="199"/>
      <c r="D11" s="200"/>
      <c r="E11" s="201"/>
      <c r="F11" s="396"/>
      <c r="G11" s="192"/>
      <c r="H11" s="192"/>
      <c r="I11" s="192"/>
      <c r="J11" s="192"/>
      <c r="K11" s="395"/>
    </row>
    <row r="12" spans="2:12" ht="15.95" customHeight="1" x14ac:dyDescent="0.25">
      <c r="B12" s="198"/>
      <c r="C12" s="199"/>
      <c r="D12" s="397" t="s">
        <v>236</v>
      </c>
      <c r="E12" s="321"/>
      <c r="F12" s="321"/>
      <c r="G12" s="321"/>
      <c r="H12" s="321"/>
      <c r="I12" s="321"/>
      <c r="J12" s="322"/>
      <c r="K12" s="395"/>
    </row>
    <row r="13" spans="2:12" ht="15.95" customHeight="1" x14ac:dyDescent="0.25">
      <c r="B13" s="198"/>
      <c r="C13" s="199"/>
      <c r="D13" s="398" t="s">
        <v>237</v>
      </c>
      <c r="E13" s="399" t="s">
        <v>238</v>
      </c>
      <c r="F13" s="194"/>
      <c r="G13" s="194"/>
      <c r="H13" s="400"/>
      <c r="I13" s="194"/>
      <c r="J13" s="193"/>
      <c r="K13" s="395"/>
    </row>
    <row r="14" spans="2:12" ht="15.95" customHeight="1" x14ac:dyDescent="0.25">
      <c r="B14" s="198"/>
      <c r="C14" s="199"/>
      <c r="D14" s="401" t="s">
        <v>239</v>
      </c>
      <c r="E14" s="402" t="s">
        <v>240</v>
      </c>
      <c r="F14" s="327"/>
      <c r="G14" s="327"/>
      <c r="H14" s="403"/>
      <c r="I14" s="327"/>
      <c r="J14" s="328"/>
      <c r="K14" s="395"/>
    </row>
    <row r="15" spans="2:12" ht="15.95" customHeight="1" x14ac:dyDescent="0.25">
      <c r="B15" s="202"/>
      <c r="C15" s="203"/>
      <c r="D15" s="204"/>
      <c r="E15" s="204"/>
      <c r="F15" s="204"/>
      <c r="G15" s="204"/>
      <c r="H15" s="204"/>
      <c r="I15" s="204"/>
      <c r="J15" s="204"/>
      <c r="K15" s="404"/>
    </row>
    <row r="16" spans="2:12" ht="5.0999999999999996" customHeight="1" thickBot="1" x14ac:dyDescent="0.3"/>
    <row r="17" spans="2:12" x14ac:dyDescent="0.25">
      <c r="B17" s="329" t="s">
        <v>196</v>
      </c>
      <c r="C17" s="3"/>
      <c r="D17" s="3"/>
      <c r="E17" s="405"/>
      <c r="F17" s="405"/>
      <c r="G17" s="405"/>
      <c r="H17" s="405"/>
      <c r="I17" s="405"/>
      <c r="J17" s="405"/>
      <c r="K17" s="209"/>
      <c r="L17" s="210"/>
    </row>
    <row r="18" spans="2:12" ht="30" x14ac:dyDescent="0.25">
      <c r="B18" s="406" t="s">
        <v>44</v>
      </c>
      <c r="C18" s="86">
        <v>1</v>
      </c>
      <c r="D18" s="87" t="e">
        <f ca="1">OFFSET(IN1_NAMEFARM1,(C18-1)*IN1_FBLOCK,0)</f>
        <v>#VALUE!</v>
      </c>
      <c r="E18" s="407" t="s">
        <v>241</v>
      </c>
      <c r="F18" s="407" t="s">
        <v>242</v>
      </c>
      <c r="G18" s="407" t="s">
        <v>243</v>
      </c>
      <c r="H18" s="407" t="s">
        <v>244</v>
      </c>
      <c r="I18" s="407" t="s">
        <v>245</v>
      </c>
      <c r="J18" s="408" t="s">
        <v>246</v>
      </c>
      <c r="K18" s="89" t="s">
        <v>144</v>
      </c>
      <c r="L18" s="27"/>
    </row>
    <row r="19" spans="2:12" x14ac:dyDescent="0.25">
      <c r="B19" s="214"/>
      <c r="C19" s="215"/>
      <c r="D19" s="6" t="s">
        <v>247</v>
      </c>
      <c r="E19" s="216">
        <v>1.5</v>
      </c>
      <c r="F19" s="216">
        <v>2</v>
      </c>
      <c r="G19" s="216">
        <v>1.3</v>
      </c>
      <c r="H19" s="216">
        <v>4</v>
      </c>
      <c r="I19" s="216">
        <v>0</v>
      </c>
      <c r="J19" s="216">
        <v>3.2</v>
      </c>
      <c r="K19" s="224"/>
      <c r="L19" s="27"/>
    </row>
    <row r="20" spans="2:12" x14ac:dyDescent="0.25">
      <c r="B20" s="214"/>
      <c r="C20" s="215"/>
      <c r="D20" s="6" t="s">
        <v>248</v>
      </c>
      <c r="E20" s="216" t="s">
        <v>239</v>
      </c>
      <c r="F20" s="216" t="s">
        <v>237</v>
      </c>
      <c r="G20" s="216" t="s">
        <v>239</v>
      </c>
      <c r="H20" s="216" t="s">
        <v>239</v>
      </c>
      <c r="I20" s="216" t="s">
        <v>239</v>
      </c>
      <c r="J20" s="216" t="s">
        <v>239</v>
      </c>
      <c r="K20" s="224"/>
      <c r="L20" s="27"/>
    </row>
    <row r="21" spans="2:12" x14ac:dyDescent="0.25">
      <c r="B21" s="409"/>
      <c r="C21" s="410"/>
      <c r="D21" s="411" t="s">
        <v>249</v>
      </c>
      <c r="E21" s="412" t="s">
        <v>6</v>
      </c>
      <c r="F21" s="412" t="s">
        <v>6</v>
      </c>
      <c r="G21" s="412" t="s">
        <v>60</v>
      </c>
      <c r="H21" s="412" t="s">
        <v>60</v>
      </c>
      <c r="I21" s="412" t="s">
        <v>6</v>
      </c>
      <c r="J21" s="412" t="s">
        <v>6</v>
      </c>
      <c r="K21" s="413"/>
      <c r="L21" s="27"/>
    </row>
    <row r="22" spans="2:12" x14ac:dyDescent="0.25">
      <c r="B22" s="414"/>
      <c r="C22" s="415"/>
      <c r="D22" s="416" t="s">
        <v>250</v>
      </c>
      <c r="E22" s="363">
        <v>50</v>
      </c>
      <c r="F22" s="363">
        <v>50</v>
      </c>
      <c r="G22" s="363">
        <v>100</v>
      </c>
      <c r="H22" s="363">
        <v>100</v>
      </c>
      <c r="I22" s="363">
        <v>50</v>
      </c>
      <c r="J22" s="363">
        <v>100</v>
      </c>
      <c r="K22" s="417"/>
      <c r="L22" s="27"/>
    </row>
    <row r="23" spans="2:12" x14ac:dyDescent="0.25">
      <c r="B23" s="409"/>
      <c r="C23" s="410"/>
      <c r="D23" s="411" t="s">
        <v>251</v>
      </c>
      <c r="E23" s="412" t="s">
        <v>60</v>
      </c>
      <c r="F23" s="412" t="s">
        <v>60</v>
      </c>
      <c r="G23" s="412" t="s">
        <v>23</v>
      </c>
      <c r="H23" s="412" t="s">
        <v>23</v>
      </c>
      <c r="I23" s="412" t="s">
        <v>23</v>
      </c>
      <c r="J23" s="412" t="s">
        <v>23</v>
      </c>
      <c r="K23" s="224"/>
      <c r="L23" s="27"/>
    </row>
    <row r="24" spans="2:12" x14ac:dyDescent="0.25">
      <c r="B24" s="414"/>
      <c r="C24" s="415"/>
      <c r="D24" s="416" t="s">
        <v>252</v>
      </c>
      <c r="E24" s="363">
        <v>25</v>
      </c>
      <c r="F24" s="363">
        <v>25</v>
      </c>
      <c r="G24" s="363">
        <v>0</v>
      </c>
      <c r="H24" s="363">
        <v>0</v>
      </c>
      <c r="I24" s="363">
        <v>0</v>
      </c>
      <c r="J24" s="363">
        <v>0</v>
      </c>
      <c r="K24" s="224"/>
      <c r="L24" s="27"/>
    </row>
    <row r="25" spans="2:12" x14ac:dyDescent="0.25">
      <c r="B25" s="409"/>
      <c r="C25" s="410"/>
      <c r="D25" s="411" t="s">
        <v>253</v>
      </c>
      <c r="E25" s="412" t="s">
        <v>23</v>
      </c>
      <c r="F25" s="412" t="s">
        <v>23</v>
      </c>
      <c r="G25" s="412" t="s">
        <v>23</v>
      </c>
      <c r="H25" s="412" t="s">
        <v>23</v>
      </c>
      <c r="I25" s="412" t="s">
        <v>23</v>
      </c>
      <c r="J25" s="412" t="s">
        <v>23</v>
      </c>
      <c r="K25" s="224"/>
      <c r="L25" s="27"/>
    </row>
    <row r="26" spans="2:12" x14ac:dyDescent="0.25">
      <c r="B26" s="414"/>
      <c r="C26" s="415"/>
      <c r="D26" s="416" t="s">
        <v>254</v>
      </c>
      <c r="E26" s="363">
        <v>0</v>
      </c>
      <c r="F26" s="363">
        <v>0</v>
      </c>
      <c r="G26" s="363">
        <v>0</v>
      </c>
      <c r="H26" s="363">
        <v>0</v>
      </c>
      <c r="I26" s="363">
        <v>0</v>
      </c>
      <c r="J26" s="363">
        <v>0</v>
      </c>
      <c r="K26" s="224"/>
      <c r="L26" s="27"/>
    </row>
    <row r="27" spans="2:12" x14ac:dyDescent="0.25">
      <c r="B27" s="409"/>
      <c r="C27" s="410"/>
      <c r="D27" s="411" t="s">
        <v>255</v>
      </c>
      <c r="E27" s="412" t="s">
        <v>23</v>
      </c>
      <c r="F27" s="412" t="s">
        <v>23</v>
      </c>
      <c r="G27" s="412" t="s">
        <v>23</v>
      </c>
      <c r="H27" s="412" t="s">
        <v>23</v>
      </c>
      <c r="I27" s="412" t="s">
        <v>23</v>
      </c>
      <c r="J27" s="412" t="s">
        <v>23</v>
      </c>
      <c r="K27" s="224"/>
      <c r="L27" s="27"/>
    </row>
    <row r="28" spans="2:12" x14ac:dyDescent="0.25">
      <c r="B28" s="414"/>
      <c r="C28" s="415"/>
      <c r="D28" s="416" t="s">
        <v>256</v>
      </c>
      <c r="E28" s="363">
        <v>0</v>
      </c>
      <c r="F28" s="363">
        <v>0</v>
      </c>
      <c r="G28" s="363">
        <v>0</v>
      </c>
      <c r="H28" s="363">
        <v>0</v>
      </c>
      <c r="I28" s="363">
        <v>0</v>
      </c>
      <c r="J28" s="363">
        <v>0</v>
      </c>
      <c r="K28" s="224"/>
      <c r="L28" s="27"/>
    </row>
    <row r="29" spans="2:12" x14ac:dyDescent="0.25">
      <c r="B29" s="409"/>
      <c r="C29" s="410"/>
      <c r="D29" s="411" t="s">
        <v>257</v>
      </c>
      <c r="E29" s="412" t="s">
        <v>23</v>
      </c>
      <c r="F29" s="412" t="s">
        <v>23</v>
      </c>
      <c r="G29" s="412" t="s">
        <v>23</v>
      </c>
      <c r="H29" s="412" t="s">
        <v>23</v>
      </c>
      <c r="I29" s="412" t="s">
        <v>23</v>
      </c>
      <c r="J29" s="412" t="s">
        <v>23</v>
      </c>
      <c r="K29" s="224"/>
      <c r="L29" s="27"/>
    </row>
    <row r="30" spans="2:12" x14ac:dyDescent="0.25">
      <c r="B30" s="414"/>
      <c r="C30" s="415"/>
      <c r="D30" s="416" t="s">
        <v>258</v>
      </c>
      <c r="E30" s="363">
        <v>0</v>
      </c>
      <c r="F30" s="363">
        <v>0</v>
      </c>
      <c r="G30" s="363">
        <v>0</v>
      </c>
      <c r="H30" s="363">
        <v>0</v>
      </c>
      <c r="I30" s="363">
        <v>0</v>
      </c>
      <c r="J30" s="363">
        <v>0</v>
      </c>
      <c r="K30" s="224"/>
      <c r="L30" s="27"/>
    </row>
    <row r="31" spans="2:12" x14ac:dyDescent="0.25">
      <c r="B31" s="414"/>
      <c r="C31" s="415"/>
      <c r="D31" s="416" t="s">
        <v>259</v>
      </c>
      <c r="E31" s="363">
        <v>25</v>
      </c>
      <c r="F31" s="363">
        <v>25</v>
      </c>
      <c r="G31" s="363">
        <v>0</v>
      </c>
      <c r="H31" s="363">
        <v>0</v>
      </c>
      <c r="I31" s="363">
        <v>50</v>
      </c>
      <c r="J31" s="363">
        <v>0</v>
      </c>
      <c r="K31" s="224"/>
      <c r="L31" s="27"/>
    </row>
    <row r="32" spans="2:12" ht="15.75" thickBot="1" x14ac:dyDescent="0.3">
      <c r="B32" s="418"/>
      <c r="C32" s="419"/>
      <c r="D32" s="420" t="s">
        <v>260</v>
      </c>
      <c r="E32" s="421">
        <f t="shared" ref="E32:J32" si="0">IF(AND(SUM(E22:E31)&gt;0,OR(SUM(E22:E31)&gt;101,SUM(E22:E31)&lt;99)),CONCATENATE(SUM(E22:E31)," - Error!"),SUM(E22:E31))</f>
        <v>100</v>
      </c>
      <c r="F32" s="421">
        <f t="shared" si="0"/>
        <v>100</v>
      </c>
      <c r="G32" s="421">
        <f t="shared" si="0"/>
        <v>100</v>
      </c>
      <c r="H32" s="421">
        <f t="shared" si="0"/>
        <v>100</v>
      </c>
      <c r="I32" s="421">
        <f t="shared" si="0"/>
        <v>100</v>
      </c>
      <c r="J32" s="421">
        <f t="shared" si="0"/>
        <v>100</v>
      </c>
      <c r="K32" s="422"/>
      <c r="L32" s="27"/>
    </row>
  </sheetData>
  <dataValidations count="2">
    <dataValidation type="list" allowBlank="1" showInputMessage="1" showErrorMessage="1" sqref="E20:J20" xr:uid="{77C28972-F64C-4ACA-9EFB-B83AC0015500}">
      <formula1>$D$13:$D$14</formula1>
    </dataValidation>
    <dataValidation type="list" allowBlank="1" showInputMessage="1" showErrorMessage="1" sqref="E21:J21 E25:J25 E27:J27 E29:J29 E23:J23" xr:uid="{8306595A-CFCE-4663-B3B8-A3A5FE057348}">
      <formula1>A1C_LANDUSES</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67</vt:i4>
      </vt:variant>
    </vt:vector>
  </HeadingPairs>
  <TitlesOfParts>
    <vt:vector size="78" baseType="lpstr">
      <vt:lpstr>Inputs1- Farm location</vt:lpstr>
      <vt:lpstr>Inputs3- Soils &amp; Crops</vt:lpstr>
      <vt:lpstr>Inputs3b- Soils &amp; Rotations</vt:lpstr>
      <vt:lpstr>Inputs3d- Changes in rotations</vt:lpstr>
      <vt:lpstr>Weather</vt:lpstr>
      <vt:lpstr>Crop parms</vt:lpstr>
      <vt:lpstr>Org Waste parms</vt:lpstr>
      <vt:lpstr>N constants</vt:lpstr>
      <vt:lpstr>Inputs4- Livestock</vt:lpstr>
      <vt:lpstr>C1. Change in animal production</vt:lpstr>
      <vt:lpstr>C1a. Typical animal production</vt:lpstr>
      <vt:lpstr>'C1. Change in animal production'!Area</vt:lpstr>
      <vt:lpstr>C_1A_LIVESTOCK_STATS</vt:lpstr>
      <vt:lpstr>C_1A_LIVESTOCK_TYPE</vt:lpstr>
      <vt:lpstr>C_1A_REGIONS</vt:lpstr>
      <vt:lpstr>C_1A_SYSTEM</vt:lpstr>
      <vt:lpstr>'Crop parms'!Crop_Rel_FertN</vt:lpstr>
      <vt:lpstr>'Crop parms'!Crop_Rel_LU</vt:lpstr>
      <vt:lpstr>'Crop parms'!Cx_Rel</vt:lpstr>
      <vt:lpstr>'Crop parms'!FertN_Rel</vt:lpstr>
      <vt:lpstr>IN2_WETSEASON_RAIN_TYPICAL</vt:lpstr>
      <vt:lpstr>'Inputs3- Soils &amp; Crops'!IN3_AREA</vt:lpstr>
      <vt:lpstr>'Inputs3- Soils &amp; Crops'!IN3_AREANAME</vt:lpstr>
      <vt:lpstr>'Inputs3- Soils &amp; Crops'!IN3_BD</vt:lpstr>
      <vt:lpstr>'Inputs3- Soils &amp; Crops'!IN3_CLAY</vt:lpstr>
      <vt:lpstr>'Inputs3- Soils &amp; Crops'!IN3_CROPINPUT</vt:lpstr>
      <vt:lpstr>IN3_CROPINPUT_CODE</vt:lpstr>
      <vt:lpstr>'Inputs3- Soils &amp; Crops'!IN3_DEPTH</vt:lpstr>
      <vt:lpstr>'Inputs3- Soils &amp; Crops'!IN3_FBLOCK</vt:lpstr>
      <vt:lpstr>'Inputs3- Soils &amp; Crops'!IN3_FERT_MONTH</vt:lpstr>
      <vt:lpstr>'Inputs3- Soils &amp; Crops'!IN3_FERTN_APP</vt:lpstr>
      <vt:lpstr>IN3_FERTP_APP</vt:lpstr>
      <vt:lpstr>'Inputs3- Soils &amp; Crops'!IN3_IRRIGATION_AMOUNT</vt:lpstr>
      <vt:lpstr>'Inputs3- Soils &amp; Crops'!IN3_IRRIGATION_MAX</vt:lpstr>
      <vt:lpstr>'Inputs3- Soils &amp; Crops'!IN3_LANDUSE</vt:lpstr>
      <vt:lpstr>'Inputs3- Soils &amp; Crops'!IN3_NAREAS</vt:lpstr>
      <vt:lpstr>'Inputs3- Soils &amp; Crops'!IN3_ORGWASTE_AMOUNT</vt:lpstr>
      <vt:lpstr>'Inputs3- Soils &amp; Crops'!IN3_ORGWASTE_MONTH</vt:lpstr>
      <vt:lpstr>'Inputs3- Soils &amp; Crops'!IN3_ORGWASTE_TYPE</vt:lpstr>
      <vt:lpstr>'Inputs3- Soils &amp; Crops'!IN3_PERCENTC</vt:lpstr>
      <vt:lpstr>'Inputs3- Soils &amp; Crops'!IN3_PH</vt:lpstr>
      <vt:lpstr>'Inputs3- Soils &amp; Crops'!IN3_SAL</vt:lpstr>
      <vt:lpstr>IN3_SAND</vt:lpstr>
      <vt:lpstr>'Inputs3- Soils &amp; Crops'!IN3_SILT</vt:lpstr>
      <vt:lpstr>'Inputs3- Soils &amp; Crops'!IN3_YIELD</vt:lpstr>
      <vt:lpstr>IN4_ANIMALS</vt:lpstr>
      <vt:lpstr>IN4_FBLOCK</vt:lpstr>
      <vt:lpstr>IN4_FEEDTYPE</vt:lpstr>
      <vt:lpstr>IN4_NANIMALS</vt:lpstr>
      <vt:lpstr>IN4_NUMBER_OF_ANIMALS</vt:lpstr>
      <vt:lpstr>IN4_PERCENT_FEED_CROP1</vt:lpstr>
      <vt:lpstr>IN4_PERCENT_FEED_CROP2</vt:lpstr>
      <vt:lpstr>IN4_PERCENT_FEED_CROP3</vt:lpstr>
      <vt:lpstr>IN4_PERCENT_FEED_CROP4</vt:lpstr>
      <vt:lpstr>IN4_PERCENT_FEED_CROP5</vt:lpstr>
      <vt:lpstr>IN4_PERCENT_FEED_OFFFARM</vt:lpstr>
      <vt:lpstr>IN4_STRATEGY1</vt:lpstr>
      <vt:lpstr>IN4_STRATEGY2</vt:lpstr>
      <vt:lpstr>'Crop parms'!MinN_Rel</vt:lpstr>
      <vt:lpstr>'Crop parms'!Month</vt:lpstr>
      <vt:lpstr>'Crop parms'!NlimNPP_10y_earlier</vt:lpstr>
      <vt:lpstr>'Crop parms'!NLimNPP_Rel</vt:lpstr>
      <vt:lpstr>'Crop parms'!OptN_Rel</vt:lpstr>
      <vt:lpstr>'C1. Change in animal production'!Region</vt:lpstr>
      <vt:lpstr>'Crop parms'!ScaledNSupply_Rel</vt:lpstr>
      <vt:lpstr>'Crop parms'!ScaledYld_Rel</vt:lpstr>
      <vt:lpstr>'C1. Change in animal production'!SelectedModel</vt:lpstr>
      <vt:lpstr>SHEET_C1</vt:lpstr>
      <vt:lpstr>SHEET_C1A</vt:lpstr>
      <vt:lpstr>SHEET_IN3</vt:lpstr>
      <vt:lpstr>SHEET_IN4</vt:lpstr>
      <vt:lpstr>'Crop parms'!SoilNSupply_Rel</vt:lpstr>
      <vt:lpstr>'C1. Change in animal production'!System</vt:lpstr>
      <vt:lpstr>'C1. Change in animal production'!ThisX</vt:lpstr>
      <vt:lpstr>'Crop parms'!ThisX</vt:lpstr>
      <vt:lpstr>'Inputs4- Livestock'!ThisX</vt:lpstr>
      <vt:lpstr>'C1. Change in animal production'!ThisY</vt:lpstr>
      <vt:lpstr>'Crop parms'!ThisY</vt:lpstr>
    </vt:vector>
  </TitlesOfParts>
  <Company>University of Aberdeen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Services</dc:creator>
  <cp:lastModifiedBy>davemcbey</cp:lastModifiedBy>
  <dcterms:created xsi:type="dcterms:W3CDTF">2020-01-09T15:12:06Z</dcterms:created>
  <dcterms:modified xsi:type="dcterms:W3CDTF">2020-10-22T13:57:56Z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f9688f2c-a615-4481-8973-6496c2c2ef51</vt:lpwstr>
  </property>
</Properties>
</file>