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8_{5F726070-1082-48A4-ACF1-8F19C168E016}" xr6:coauthVersionLast="45" xr6:coauthVersionMax="45" xr10:uidLastSave="{00000000-0000-0000-0000-000000000000}"/>
  <bookViews>
    <workbookView xWindow="7896" yWindow="348" windowWidth="15120" windowHeight="11916" firstSheet="5" activeTab="6" xr2:uid="{A2FD5629-A0EA-4112-83BA-ABBDAFC5F503}"/>
  </bookViews>
  <sheets>
    <sheet name="Balance Sheet" sheetId="1" r:id="rId1"/>
    <sheet name="Income Statement" sheetId="6" r:id="rId2"/>
    <sheet name="Cash Flows" sheetId="5" r:id="rId3"/>
    <sheet name="Ratios" sheetId="2" r:id="rId4"/>
    <sheet name="Common Size Balance Sheet" sheetId="3" r:id="rId5"/>
    <sheet name="Common Size Income Statement" sheetId="4" r:id="rId6"/>
    <sheet name="Common Size Cash Flow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8" l="1"/>
  <c r="D32" i="8"/>
  <c r="C33" i="8"/>
  <c r="D33" i="8"/>
  <c r="B33" i="8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5" i="8"/>
  <c r="D15" i="8"/>
  <c r="C16" i="8"/>
  <c r="D16" i="8"/>
  <c r="C17" i="8"/>
  <c r="D17" i="8"/>
  <c r="C18" i="8"/>
  <c r="D18" i="8"/>
  <c r="C19" i="8"/>
  <c r="D19" i="8"/>
  <c r="C20" i="8"/>
  <c r="D20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30" i="8"/>
  <c r="D30" i="8"/>
  <c r="C31" i="8"/>
  <c r="D31" i="8"/>
  <c r="C34" i="8"/>
  <c r="D34" i="8"/>
  <c r="C35" i="8"/>
  <c r="D35" i="8"/>
  <c r="C36" i="8"/>
  <c r="D36" i="8"/>
  <c r="C37" i="8"/>
  <c r="D37" i="8"/>
  <c r="C38" i="8"/>
  <c r="D38" i="8"/>
  <c r="C39" i="8"/>
  <c r="D39" i="8"/>
  <c r="B3" i="8"/>
  <c r="B4" i="8"/>
  <c r="B5" i="8"/>
  <c r="B6" i="8"/>
  <c r="B7" i="8"/>
  <c r="B8" i="8"/>
  <c r="B9" i="8"/>
  <c r="B10" i="8"/>
  <c r="B11" i="8"/>
  <c r="B12" i="8"/>
  <c r="B13" i="8"/>
  <c r="B15" i="8"/>
  <c r="B16" i="8"/>
  <c r="B17" i="8"/>
  <c r="B18" i="8"/>
  <c r="B19" i="8"/>
  <c r="B20" i="8"/>
  <c r="B22" i="8"/>
  <c r="B23" i="8"/>
  <c r="B24" i="8"/>
  <c r="B25" i="8"/>
  <c r="B26" i="8"/>
  <c r="B27" i="8"/>
  <c r="B28" i="8"/>
  <c r="B30" i="8"/>
  <c r="B31" i="8"/>
  <c r="B32" i="8"/>
  <c r="B34" i="8"/>
  <c r="B35" i="8"/>
  <c r="B36" i="8"/>
  <c r="B37" i="8"/>
  <c r="B38" i="8"/>
  <c r="B39" i="8"/>
  <c r="B2" i="8"/>
  <c r="B49" i="4"/>
  <c r="B50" i="4"/>
  <c r="B52" i="4"/>
  <c r="B53" i="4"/>
  <c r="B54" i="4"/>
  <c r="B56" i="4"/>
  <c r="B57" i="4"/>
  <c r="B59" i="4"/>
  <c r="B62" i="4"/>
  <c r="B63" i="4"/>
  <c r="B65" i="4"/>
  <c r="B66" i="4"/>
  <c r="B67" i="4"/>
  <c r="B69" i="4"/>
  <c r="B71" i="4"/>
  <c r="B47" i="4"/>
  <c r="B3" i="4"/>
  <c r="B5" i="4"/>
  <c r="B6" i="4"/>
  <c r="B7" i="4"/>
  <c r="B8" i="4"/>
  <c r="B9" i="4"/>
  <c r="B10" i="4"/>
  <c r="B12" i="4"/>
  <c r="B14" i="4"/>
  <c r="B15" i="4"/>
  <c r="B16" i="4"/>
  <c r="B18" i="4"/>
  <c r="B20" i="4"/>
  <c r="B21" i="4"/>
  <c r="B22" i="4"/>
  <c r="B24" i="4"/>
  <c r="B25" i="4"/>
  <c r="B26" i="4"/>
  <c r="B27" i="4"/>
  <c r="B28" i="4"/>
  <c r="B29" i="4"/>
  <c r="B30" i="4"/>
  <c r="B31" i="4"/>
  <c r="B33" i="4"/>
  <c r="B35" i="4"/>
  <c r="B36" i="4"/>
  <c r="B38" i="4"/>
  <c r="B40" i="4"/>
  <c r="B2" i="4"/>
  <c r="B42" i="4"/>
  <c r="C42" i="4"/>
  <c r="B43" i="4"/>
  <c r="C43" i="4"/>
  <c r="B44" i="4"/>
  <c r="C44" i="4"/>
  <c r="B45" i="4"/>
  <c r="C45" i="4"/>
  <c r="D43" i="4"/>
  <c r="D44" i="4"/>
  <c r="D45" i="4"/>
  <c r="D42" i="4"/>
  <c r="D3" i="4"/>
  <c r="D5" i="4"/>
  <c r="D6" i="4"/>
  <c r="D7" i="4"/>
  <c r="D8" i="4"/>
  <c r="D9" i="4"/>
  <c r="D10" i="4"/>
  <c r="D12" i="4"/>
  <c r="D14" i="4"/>
  <c r="D15" i="4"/>
  <c r="D16" i="4"/>
  <c r="D18" i="4"/>
  <c r="D20" i="4"/>
  <c r="D21" i="4"/>
  <c r="D22" i="4"/>
  <c r="D24" i="4"/>
  <c r="D25" i="4"/>
  <c r="D26" i="4"/>
  <c r="D27" i="4"/>
  <c r="D28" i="4"/>
  <c r="D29" i="4"/>
  <c r="D30" i="4"/>
  <c r="D31" i="4"/>
  <c r="D33" i="4"/>
  <c r="D35" i="4"/>
  <c r="D36" i="4"/>
  <c r="D38" i="4"/>
  <c r="D40" i="4"/>
  <c r="D47" i="4"/>
  <c r="D49" i="4"/>
  <c r="D50" i="4"/>
  <c r="D52" i="4"/>
  <c r="D53" i="4"/>
  <c r="D54" i="4"/>
  <c r="D56" i="4"/>
  <c r="D57" i="4"/>
  <c r="D59" i="4"/>
  <c r="D62" i="4"/>
  <c r="D63" i="4"/>
  <c r="D65" i="4"/>
  <c r="D66" i="4"/>
  <c r="D67" i="4"/>
  <c r="D69" i="4"/>
  <c r="D71" i="4"/>
  <c r="D2" i="4"/>
  <c r="C5" i="4"/>
  <c r="C6" i="4"/>
  <c r="C7" i="4"/>
  <c r="C8" i="4"/>
  <c r="C9" i="4"/>
  <c r="C10" i="4"/>
  <c r="C12" i="4"/>
  <c r="C14" i="4"/>
  <c r="C15" i="4"/>
  <c r="C16" i="4"/>
  <c r="C18" i="4"/>
  <c r="C20" i="4"/>
  <c r="C21" i="4"/>
  <c r="C22" i="4"/>
  <c r="C24" i="4"/>
  <c r="C25" i="4"/>
  <c r="C26" i="4"/>
  <c r="C27" i="4"/>
  <c r="C28" i="4"/>
  <c r="C29" i="4"/>
  <c r="C30" i="4"/>
  <c r="C31" i="4"/>
  <c r="C33" i="4"/>
  <c r="C35" i="4"/>
  <c r="C36" i="4"/>
  <c r="C38" i="4"/>
  <c r="C40" i="4"/>
  <c r="C47" i="4"/>
  <c r="C49" i="4"/>
  <c r="C50" i="4"/>
  <c r="C52" i="4"/>
  <c r="C53" i="4"/>
  <c r="C54" i="4"/>
  <c r="C56" i="4"/>
  <c r="C57" i="4"/>
  <c r="C59" i="4"/>
  <c r="C62" i="4"/>
  <c r="C63" i="4"/>
  <c r="C65" i="4"/>
  <c r="C66" i="4"/>
  <c r="C67" i="4"/>
  <c r="C69" i="4"/>
  <c r="C71" i="4"/>
  <c r="C3" i="4"/>
  <c r="C2" i="4"/>
  <c r="E84" i="3"/>
  <c r="E83" i="3"/>
  <c r="E81" i="3"/>
  <c r="E80" i="3"/>
  <c r="D77" i="3"/>
  <c r="E77" i="3"/>
  <c r="D78" i="3"/>
  <c r="E78" i="3"/>
  <c r="E76" i="3"/>
  <c r="E74" i="3"/>
  <c r="E72" i="3"/>
  <c r="E70" i="3"/>
  <c r="E68" i="3"/>
  <c r="E63" i="3"/>
  <c r="E61" i="3"/>
  <c r="D59" i="3"/>
  <c r="E59" i="3"/>
  <c r="E58" i="3"/>
  <c r="D54" i="3"/>
  <c r="E54" i="3"/>
  <c r="D55" i="3"/>
  <c r="E55" i="3"/>
  <c r="E53" i="3"/>
  <c r="E48" i="3"/>
  <c r="E46" i="3"/>
  <c r="D44" i="3"/>
  <c r="E44" i="3"/>
  <c r="E43" i="3"/>
  <c r="D40" i="3"/>
  <c r="E40" i="3"/>
  <c r="D41" i="3"/>
  <c r="E41" i="3"/>
  <c r="E39" i="3"/>
  <c r="E37" i="3"/>
  <c r="E35" i="3"/>
  <c r="D33" i="3"/>
  <c r="E33" i="3"/>
  <c r="E32" i="3"/>
  <c r="D28" i="3"/>
  <c r="E28" i="3"/>
  <c r="D29" i="3"/>
  <c r="E29" i="3"/>
  <c r="D30" i="3"/>
  <c r="E30" i="3"/>
  <c r="E27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E15" i="3"/>
  <c r="D13" i="3"/>
  <c r="E13" i="3"/>
  <c r="E12" i="3"/>
  <c r="D9" i="3"/>
  <c r="E9" i="3"/>
  <c r="D10" i="3"/>
  <c r="E10" i="3"/>
  <c r="E8" i="3"/>
  <c r="E5" i="3"/>
  <c r="E6" i="3"/>
  <c r="E3" i="3"/>
  <c r="E4" i="3"/>
  <c r="D51" i="2"/>
  <c r="D50" i="2"/>
  <c r="C51" i="2"/>
  <c r="C50" i="2"/>
  <c r="B51" i="2"/>
  <c r="B50" i="2"/>
  <c r="C45" i="2"/>
  <c r="D45" i="2"/>
  <c r="C37" i="2"/>
  <c r="D37" i="2"/>
  <c r="C36" i="2"/>
  <c r="D36" i="2"/>
  <c r="C35" i="2"/>
  <c r="D35" i="2"/>
  <c r="C19" i="2"/>
  <c r="D19" i="2"/>
  <c r="C27" i="2"/>
  <c r="D27" i="2"/>
  <c r="C26" i="2"/>
  <c r="D26" i="2"/>
  <c r="C25" i="2"/>
  <c r="D25" i="2"/>
  <c r="C23" i="2"/>
  <c r="D23" i="2"/>
  <c r="C21" i="2"/>
  <c r="D21" i="2"/>
  <c r="C53" i="2"/>
  <c r="D53" i="2"/>
  <c r="B53" i="2"/>
  <c r="C52" i="2"/>
  <c r="D52" i="2"/>
  <c r="B52" i="2"/>
  <c r="C43" i="2"/>
  <c r="D43" i="2"/>
  <c r="B43" i="2"/>
  <c r="C42" i="2"/>
  <c r="D42" i="2"/>
  <c r="B42" i="2"/>
  <c r="C41" i="2"/>
  <c r="D41" i="2"/>
  <c r="B41" i="2"/>
  <c r="B37" i="2"/>
  <c r="B36" i="2"/>
  <c r="B35" i="2"/>
  <c r="C33" i="2"/>
  <c r="D33" i="2"/>
  <c r="B33" i="2"/>
  <c r="C32" i="2"/>
  <c r="D32" i="2"/>
  <c r="B32" i="2"/>
  <c r="C31" i="2"/>
  <c r="D31" i="2"/>
  <c r="B31" i="2"/>
  <c r="C30" i="2"/>
  <c r="D30" i="2"/>
  <c r="B30" i="2"/>
  <c r="D7" i="2" l="1"/>
  <c r="C7" i="2"/>
  <c r="B27" i="2"/>
  <c r="B26" i="2"/>
  <c r="B25" i="2"/>
  <c r="B23" i="2"/>
  <c r="B21" i="2"/>
  <c r="B19" i="2"/>
  <c r="B7" i="2"/>
  <c r="D44" i="2" l="1"/>
  <c r="C44" i="2"/>
  <c r="B45" i="2"/>
  <c r="B44" i="2"/>
  <c r="D24" i="2"/>
  <c r="C24" i="2"/>
  <c r="B24" i="2"/>
  <c r="D22" i="2"/>
  <c r="C22" i="2"/>
  <c r="B22" i="2"/>
  <c r="D20" i="2"/>
  <c r="C20" i="2"/>
  <c r="B20" i="2"/>
  <c r="B5" i="2"/>
  <c r="D46" i="2" l="1"/>
  <c r="C46" i="2"/>
  <c r="B46" i="2"/>
  <c r="D8" i="2"/>
  <c r="C8" i="2"/>
  <c r="B8" i="2"/>
  <c r="C61" i="3"/>
  <c r="D61" i="3"/>
  <c r="B61" i="3"/>
  <c r="C83" i="3"/>
  <c r="D83" i="3"/>
  <c r="C84" i="3"/>
  <c r="D84" i="3"/>
  <c r="B84" i="3"/>
  <c r="B83" i="3"/>
  <c r="B81" i="3"/>
  <c r="C81" i="3"/>
  <c r="D81" i="3"/>
  <c r="C80" i="3"/>
  <c r="D80" i="3"/>
  <c r="B80" i="3"/>
  <c r="B77" i="3"/>
  <c r="C77" i="3"/>
  <c r="B78" i="3"/>
  <c r="C78" i="3"/>
  <c r="C76" i="3"/>
  <c r="D76" i="3"/>
  <c r="B76" i="3"/>
  <c r="C74" i="3"/>
  <c r="D74" i="3"/>
  <c r="B74" i="3"/>
  <c r="C72" i="3"/>
  <c r="D72" i="3"/>
  <c r="B72" i="3"/>
  <c r="C70" i="3"/>
  <c r="D70" i="3"/>
  <c r="B70" i="3"/>
  <c r="C68" i="3"/>
  <c r="D68" i="3"/>
  <c r="B68" i="3"/>
  <c r="C63" i="3"/>
  <c r="D63" i="3"/>
  <c r="B63" i="3"/>
  <c r="B59" i="3"/>
  <c r="C59" i="3"/>
  <c r="C58" i="3"/>
  <c r="D58" i="3"/>
  <c r="B58" i="3"/>
  <c r="C53" i="3"/>
  <c r="D53" i="3"/>
  <c r="C54" i="3"/>
  <c r="C55" i="3"/>
  <c r="B54" i="3"/>
  <c r="B55" i="3"/>
  <c r="B53" i="3"/>
  <c r="C48" i="3"/>
  <c r="D48" i="3"/>
  <c r="B48" i="3"/>
  <c r="C46" i="3"/>
  <c r="D46" i="3"/>
  <c r="B46" i="3"/>
  <c r="C43" i="3"/>
  <c r="D43" i="3"/>
  <c r="C44" i="3"/>
  <c r="B44" i="3"/>
  <c r="B43" i="3"/>
  <c r="B40" i="3"/>
  <c r="C40" i="3"/>
  <c r="B41" i="3"/>
  <c r="C41" i="3"/>
  <c r="C39" i="3"/>
  <c r="D39" i="3"/>
  <c r="B39" i="3"/>
  <c r="C37" i="3"/>
  <c r="D37" i="3"/>
  <c r="B37" i="3"/>
  <c r="C35" i="3"/>
  <c r="D35" i="3"/>
  <c r="B35" i="3"/>
  <c r="B33" i="3"/>
  <c r="C33" i="3"/>
  <c r="C32" i="3"/>
  <c r="D32" i="3"/>
  <c r="B32" i="3"/>
  <c r="C6" i="3"/>
  <c r="D6" i="3"/>
  <c r="C5" i="3"/>
  <c r="D5" i="3"/>
  <c r="C4" i="3"/>
  <c r="D4" i="3"/>
  <c r="C10" i="3"/>
  <c r="C9" i="3"/>
  <c r="C8" i="3"/>
  <c r="D8" i="3"/>
  <c r="C13" i="3"/>
  <c r="C12" i="3"/>
  <c r="D12" i="3"/>
  <c r="C15" i="3"/>
  <c r="D15" i="3"/>
  <c r="C16" i="3"/>
  <c r="C17" i="3"/>
  <c r="C18" i="3"/>
  <c r="C19" i="3"/>
  <c r="C20" i="3"/>
  <c r="C21" i="3"/>
  <c r="C22" i="3"/>
  <c r="B16" i="3"/>
  <c r="B17" i="3"/>
  <c r="B18" i="3"/>
  <c r="B19" i="3"/>
  <c r="B20" i="3"/>
  <c r="B21" i="3"/>
  <c r="B22" i="3"/>
  <c r="C27" i="3"/>
  <c r="D27" i="3"/>
  <c r="C28" i="3"/>
  <c r="C29" i="3"/>
  <c r="C30" i="3"/>
  <c r="B28" i="3"/>
  <c r="B29" i="3"/>
  <c r="B30" i="3"/>
  <c r="B27" i="3"/>
  <c r="B15" i="3"/>
  <c r="B13" i="3"/>
  <c r="B12" i="3"/>
  <c r="B9" i="3"/>
  <c r="B10" i="3"/>
  <c r="B8" i="3"/>
  <c r="B4" i="3"/>
  <c r="B6" i="3"/>
  <c r="B5" i="3"/>
  <c r="C3" i="3"/>
  <c r="D3" i="3"/>
  <c r="B3" i="3"/>
  <c r="C13" i="2" l="1"/>
  <c r="D13" i="2"/>
  <c r="B13" i="2"/>
  <c r="C12" i="2"/>
  <c r="D12" i="2"/>
  <c r="B12" i="2"/>
  <c r="C11" i="2"/>
  <c r="D11" i="2"/>
  <c r="B11" i="2"/>
  <c r="C4" i="2"/>
  <c r="D4" i="2"/>
  <c r="B4" i="2"/>
  <c r="B6" i="2"/>
  <c r="C5" i="2"/>
  <c r="D5" i="2"/>
  <c r="D6" i="2"/>
  <c r="C6" i="2"/>
</calcChain>
</file>

<file path=xl/sharedStrings.xml><?xml version="1.0" encoding="utf-8"?>
<sst xmlns="http://schemas.openxmlformats.org/spreadsheetml/2006/main" count="315" uniqueCount="182">
  <si>
    <t>Total Assets</t>
  </si>
  <si>
    <t>Current Assets</t>
  </si>
  <si>
    <t>Cash and Cash Equivalents</t>
  </si>
  <si>
    <t>Other Short Term Investments</t>
  </si>
  <si>
    <t>Accounts Receivable</t>
  </si>
  <si>
    <t>Gross Accounts Receivable</t>
  </si>
  <si>
    <t>Allowance for Doubtful AR</t>
  </si>
  <si>
    <t>Inventory</t>
  </si>
  <si>
    <t>Prepaid Assets</t>
  </si>
  <si>
    <t>Non-Current Assets</t>
  </si>
  <si>
    <t>Net PPE</t>
  </si>
  <si>
    <t>Goodwill</t>
  </si>
  <si>
    <t>Other Intangible Assets</t>
  </si>
  <si>
    <t>Long-Term Equity Investments</t>
  </si>
  <si>
    <t>Deferred Taxes Assets</t>
  </si>
  <si>
    <t>Other Non-Current Assets</t>
  </si>
  <si>
    <t>Total Liabilities (net miniority interests)</t>
  </si>
  <si>
    <t>Current Liabilities</t>
  </si>
  <si>
    <t>Account Payables</t>
  </si>
  <si>
    <t>Accrued Expenses</t>
  </si>
  <si>
    <t>Current Debt</t>
  </si>
  <si>
    <t>Current Capital Lease Obligations</t>
  </si>
  <si>
    <t>Current Deferred Revenue</t>
  </si>
  <si>
    <t>Other Current Liabilities</t>
  </si>
  <si>
    <t>Non-Current Liabilities (net minority interests)</t>
  </si>
  <si>
    <t>Long-Term Debt</t>
  </si>
  <si>
    <t>Long-Term Capital Lease Obligation</t>
  </si>
  <si>
    <t>Non-Current Deferred Taxes Liabilities</t>
  </si>
  <si>
    <t>Non-Current Deferred Revenue</t>
  </si>
  <si>
    <t>Pension and Post-Retirement Benefit Plans</t>
  </si>
  <si>
    <t>Other Non-Current Liabilities</t>
  </si>
  <si>
    <t>Total Equity (gross minority interests)</t>
  </si>
  <si>
    <t>Stockholders' Equity</t>
  </si>
  <si>
    <t>Preferred Stock</t>
  </si>
  <si>
    <t>Common Stock</t>
  </si>
  <si>
    <t>Retained Earnings</t>
  </si>
  <si>
    <t>Additional Paid-In Capital</t>
  </si>
  <si>
    <t>Treasury Stock</t>
  </si>
  <si>
    <t>G/L Not Affecting Retained Earnings</t>
  </si>
  <si>
    <t>Total Capitalization</t>
  </si>
  <si>
    <t>Common Stock Equity</t>
  </si>
  <si>
    <t>Capital Lease Obligations</t>
  </si>
  <si>
    <t>Net Tangible Assets</t>
  </si>
  <si>
    <t>Investing Capital</t>
  </si>
  <si>
    <t>Operating Capital</t>
  </si>
  <si>
    <t>Tangible Book Value</t>
  </si>
  <si>
    <t>Total Debt</t>
  </si>
  <si>
    <t>Net Debt</t>
  </si>
  <si>
    <t>Shares Issued</t>
  </si>
  <si>
    <t>Ordinary Shares Number</t>
  </si>
  <si>
    <t>United Airlines</t>
  </si>
  <si>
    <t>Non-Current Note Receivables</t>
  </si>
  <si>
    <t>Liquidity Ratios</t>
  </si>
  <si>
    <t>Current Ratio</t>
  </si>
  <si>
    <t>Quick Ratio</t>
  </si>
  <si>
    <t>Cash Ratio</t>
  </si>
  <si>
    <t>Solvency Ratios</t>
  </si>
  <si>
    <t>Debt-to-Assets Ratio</t>
  </si>
  <si>
    <t>Equity Ratio</t>
  </si>
  <si>
    <t>Debt-to-Equity Ratio</t>
  </si>
  <si>
    <t>United Airlines Balance Sheet</t>
  </si>
  <si>
    <t>Tax Effect of Unusual Items</t>
  </si>
  <si>
    <t>Normalized EBITDA</t>
  </si>
  <si>
    <t>Total Unusual Items</t>
  </si>
  <si>
    <t>Total Unusual Items Excluding Goodwill</t>
  </si>
  <si>
    <t>Net Income from Cont. Operations (net minority interests)</t>
  </si>
  <si>
    <t>Reconciled Depreciation</t>
  </si>
  <si>
    <t>Reconciled COGS</t>
  </si>
  <si>
    <t>EBIT</t>
  </si>
  <si>
    <t>Normalized Income</t>
  </si>
  <si>
    <t>Net Income from Cont. and Discontinuing Operation</t>
  </si>
  <si>
    <t>Net Interest Income</t>
  </si>
  <si>
    <t>Interest Expense</t>
  </si>
  <si>
    <t>Interest Income</t>
  </si>
  <si>
    <t>Total Expenses</t>
  </si>
  <si>
    <t>Rent Expense Supplemental</t>
  </si>
  <si>
    <t>Total Operating Income as Reported</t>
  </si>
  <si>
    <t>Diluted Average Shares</t>
  </si>
  <si>
    <t>Basic Average Shares</t>
  </si>
  <si>
    <t>Diluted EPS</t>
  </si>
  <si>
    <t>Basic EPS</t>
  </si>
  <si>
    <t>Average Dilution Earnings</t>
  </si>
  <si>
    <t>Net Income</t>
  </si>
  <si>
    <t>Tax Provision</t>
  </si>
  <si>
    <t>Pretax Income</t>
  </si>
  <si>
    <t>Other Non-Operating Income Expenses</t>
  </si>
  <si>
    <t>G/L on Sale of PPE</t>
  </si>
  <si>
    <t>Other Special Charges</t>
  </si>
  <si>
    <t>Write Off</t>
  </si>
  <si>
    <t>Impairment of Capital Assets</t>
  </si>
  <si>
    <t>Restructuring and Mergers Acquisition</t>
  </si>
  <si>
    <t>Special Income Charges</t>
  </si>
  <si>
    <t>G/L on Sale of Securities</t>
  </si>
  <si>
    <t>Other Income Expense</t>
  </si>
  <si>
    <t>Non-Operating Interest Expense</t>
  </si>
  <si>
    <t>Non-Operating Interest Income</t>
  </si>
  <si>
    <t xml:space="preserve">Net Non-Operating Interest </t>
  </si>
  <si>
    <t>Operating Income</t>
  </si>
  <si>
    <t>Other Operating Expense</t>
  </si>
  <si>
    <t>Selling General and Admin</t>
  </si>
  <si>
    <t>Operating Expense</t>
  </si>
  <si>
    <t>Gross Profit</t>
  </si>
  <si>
    <t>Other COGS</t>
  </si>
  <si>
    <t>DDA</t>
  </si>
  <si>
    <t>Rent and Landing Fees</t>
  </si>
  <si>
    <t>Maintenance and Repairs</t>
  </si>
  <si>
    <t>Fuel</t>
  </si>
  <si>
    <t>Cost of Goods and Services</t>
  </si>
  <si>
    <t>Operating Revenue</t>
  </si>
  <si>
    <t>Total Revenue</t>
  </si>
  <si>
    <t>Operating Cash Flow</t>
  </si>
  <si>
    <t>Net Income from Cont. Operations</t>
  </si>
  <si>
    <t>G/L on Investment Securities</t>
  </si>
  <si>
    <t>Depreciation Amortization</t>
  </si>
  <si>
    <t>Deferred Income Tax</t>
  </si>
  <si>
    <t>Other Non-Cash Items</t>
  </si>
  <si>
    <t>Change in Working Capital</t>
  </si>
  <si>
    <t>Change in Receivables</t>
  </si>
  <si>
    <t>Change in Payables</t>
  </si>
  <si>
    <t>Change in Other Current Assets</t>
  </si>
  <si>
    <t>Change in Other Current Liabilities</t>
  </si>
  <si>
    <t>Change in Other Current Working Capital</t>
  </si>
  <si>
    <t>Investing Cash Flow</t>
  </si>
  <si>
    <t>Capital Expenditure Reported</t>
  </si>
  <si>
    <t>Net PPE Purchase/Sale</t>
  </si>
  <si>
    <t>Net Business Purchase/Sale</t>
  </si>
  <si>
    <t>Net Investment Purchase/Sale</t>
  </si>
  <si>
    <t>Net Other Investing Changes</t>
  </si>
  <si>
    <t>Financing Cash Flow</t>
  </si>
  <si>
    <t>Net Long Term Debt Issuance</t>
  </si>
  <si>
    <t>Long Term Debt Issuance</t>
  </si>
  <si>
    <t>Long Term Debt Payment</t>
  </si>
  <si>
    <t>Net Common Stock Issuance</t>
  </si>
  <si>
    <t>Stock Option Excercised</t>
  </si>
  <si>
    <t>Net Other Financing Charges</t>
  </si>
  <si>
    <t>End Cash Position</t>
  </si>
  <si>
    <t>Changes in Cash</t>
  </si>
  <si>
    <t>Beginning Cash Position</t>
  </si>
  <si>
    <t>Income Tax Paid</t>
  </si>
  <si>
    <t>Interest Paid</t>
  </si>
  <si>
    <t>Capital Expenditure</t>
  </si>
  <si>
    <t>Issuance of Debt</t>
  </si>
  <si>
    <t>Repayment of Debt</t>
  </si>
  <si>
    <t>Repurcahse of Capital Stock</t>
  </si>
  <si>
    <t>Free Cash Flow</t>
  </si>
  <si>
    <t>Cash Flow Statement</t>
  </si>
  <si>
    <t>Cash Flows Statement</t>
  </si>
  <si>
    <t>Defensive Interval Ratio</t>
  </si>
  <si>
    <t>Activity Ratios</t>
  </si>
  <si>
    <t>Inventory Turnover</t>
  </si>
  <si>
    <t>Days Inventory on Hand</t>
  </si>
  <si>
    <t>Receivables Turnover</t>
  </si>
  <si>
    <t>Days Sales Outstanding</t>
  </si>
  <si>
    <t>Payables Turnover</t>
  </si>
  <si>
    <t>Days of Payables</t>
  </si>
  <si>
    <t>Working Capital Turnover</t>
  </si>
  <si>
    <t>Fixed Asset Turnover</t>
  </si>
  <si>
    <t>Total Asset Turnover</t>
  </si>
  <si>
    <t>Cash Conversion Cycle</t>
  </si>
  <si>
    <t>Profitability Ratios</t>
  </si>
  <si>
    <t>Gross Profit Margin</t>
  </si>
  <si>
    <t>Operating Profit Margin</t>
  </si>
  <si>
    <t>Pretax Margin</t>
  </si>
  <si>
    <t>Net Profit Margin</t>
  </si>
  <si>
    <t>Operating ROA</t>
  </si>
  <si>
    <t>ROA</t>
  </si>
  <si>
    <t>ROE</t>
  </si>
  <si>
    <t>Dupont Analysis</t>
  </si>
  <si>
    <t>Tax Burden</t>
  </si>
  <si>
    <t>Interest Burden</t>
  </si>
  <si>
    <t>EBIT Margin</t>
  </si>
  <si>
    <t>Leverage</t>
  </si>
  <si>
    <t>Valuation Ratios</t>
  </si>
  <si>
    <t>P/E</t>
  </si>
  <si>
    <t>P/B</t>
  </si>
  <si>
    <t>Ratios</t>
  </si>
  <si>
    <t>Treasury Shares Number</t>
  </si>
  <si>
    <t>Cash Flow from Continuing Financing Activities</t>
  </si>
  <si>
    <t>Cash Flow from Continuing Investing Activities</t>
  </si>
  <si>
    <t>Cash Dividends Paid</t>
  </si>
  <si>
    <t>Change in Fuel Inventory</t>
  </si>
  <si>
    <t>Short Term Debt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</si>
</sst>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06EF-9BD9-4A3E-AD34-6487E2635E06}">
  <dimension ref="A1:E85"/>
  <sheetViews>
    <sheetView topLeftCell="A65" workbookViewId="0">
      <selection activeCell="F86" sqref="F86"/>
    </sheetView>
  </sheetViews>
  <sheetFormatPr defaultRowHeight="14.4" x14ac:dyDescent="0.3"/>
  <cols>
    <col min="1" max="1" width="22.33203125" customWidth="1"/>
    <col min="2" max="2" width="16.88671875" customWidth="1"/>
    <col min="3" max="3" width="17.21875" customWidth="1"/>
    <col min="4" max="4" width="20" customWidth="1"/>
  </cols>
  <sheetData>
    <row r="1" spans="1:5" x14ac:dyDescent="0.3">
      <c r="A1" t="s">
        <v>60</v>
      </c>
    </row>
    <row r="2" spans="1:5" x14ac:dyDescent="0.3">
      <c r="B2" s="1">
        <v>2019</v>
      </c>
      <c r="C2" s="1">
        <v>2018</v>
      </c>
      <c r="D2" s="1">
        <v>2017</v>
      </c>
      <c r="E2" s="1">
        <v>2016</v>
      </c>
    </row>
    <row r="3" spans="1:5" x14ac:dyDescent="0.3">
      <c r="A3" s="1" t="s">
        <v>0</v>
      </c>
      <c r="B3">
        <v>64532000</v>
      </c>
      <c r="C3">
        <v>60266000</v>
      </c>
      <c r="D3">
        <v>53292000</v>
      </c>
      <c r="E3">
        <v>51261000</v>
      </c>
    </row>
    <row r="4" spans="1:5" x14ac:dyDescent="0.3">
      <c r="A4" s="1" t="s">
        <v>1</v>
      </c>
      <c r="B4">
        <v>8249000</v>
      </c>
      <c r="C4">
        <v>6340000</v>
      </c>
      <c r="D4">
        <v>7844000</v>
      </c>
      <c r="E4">
        <v>7451000</v>
      </c>
    </row>
    <row r="5" spans="1:5" x14ac:dyDescent="0.3">
      <c r="A5" t="s">
        <v>2</v>
      </c>
      <c r="B5">
        <v>2882000</v>
      </c>
      <c r="C5">
        <v>1768000</v>
      </c>
      <c r="D5">
        <v>2639000</v>
      </c>
      <c r="E5">
        <v>2762000</v>
      </c>
    </row>
    <row r="6" spans="1:5" x14ac:dyDescent="0.3">
      <c r="A6" t="s">
        <v>3</v>
      </c>
      <c r="B6">
        <v>0</v>
      </c>
      <c r="C6">
        <v>203000</v>
      </c>
      <c r="D6">
        <v>825000</v>
      </c>
      <c r="E6">
        <v>487000</v>
      </c>
    </row>
    <row r="8" spans="1:5" x14ac:dyDescent="0.3">
      <c r="A8" t="s">
        <v>4</v>
      </c>
      <c r="B8">
        <v>2854000</v>
      </c>
      <c r="C8">
        <v>2314000</v>
      </c>
      <c r="D8">
        <v>2377000</v>
      </c>
      <c r="E8">
        <v>2064000</v>
      </c>
    </row>
    <row r="9" spans="1:5" x14ac:dyDescent="0.3">
      <c r="A9" t="s">
        <v>5</v>
      </c>
      <c r="B9">
        <v>2867000</v>
      </c>
      <c r="C9">
        <v>2326000</v>
      </c>
      <c r="D9">
        <v>2389000</v>
      </c>
      <c r="E9">
        <v>2079000</v>
      </c>
    </row>
    <row r="10" spans="1:5" x14ac:dyDescent="0.3">
      <c r="A10" t="s">
        <v>6</v>
      </c>
      <c r="B10">
        <v>-13000</v>
      </c>
      <c r="C10">
        <v>-12000</v>
      </c>
      <c r="D10">
        <v>-12000</v>
      </c>
      <c r="E10">
        <v>-15000</v>
      </c>
    </row>
    <row r="12" spans="1:5" x14ac:dyDescent="0.3">
      <c r="A12" t="s">
        <v>7</v>
      </c>
      <c r="B12">
        <v>1251000</v>
      </c>
      <c r="C12">
        <v>1055000</v>
      </c>
      <c r="D12">
        <v>1329000</v>
      </c>
      <c r="E12">
        <v>891000</v>
      </c>
    </row>
    <row r="13" spans="1:5" x14ac:dyDescent="0.3">
      <c r="A13" t="s">
        <v>8</v>
      </c>
      <c r="B13">
        <v>1262000</v>
      </c>
      <c r="C13">
        <v>1203000</v>
      </c>
      <c r="D13">
        <v>1499000</v>
      </c>
      <c r="E13">
        <v>854000</v>
      </c>
    </row>
    <row r="15" spans="1:5" x14ac:dyDescent="0.3">
      <c r="A15" s="1" t="s">
        <v>9</v>
      </c>
      <c r="B15">
        <v>56283000</v>
      </c>
      <c r="C15">
        <v>53926000</v>
      </c>
      <c r="D15">
        <v>45448000</v>
      </c>
      <c r="E15">
        <v>43810000</v>
      </c>
    </row>
    <row r="16" spans="1:5" x14ac:dyDescent="0.3">
      <c r="A16" t="s">
        <v>10</v>
      </c>
      <c r="B16">
        <v>36937000</v>
      </c>
      <c r="C16">
        <v>34329000</v>
      </c>
      <c r="D16">
        <v>26563000</v>
      </c>
      <c r="E16">
        <v>24375000</v>
      </c>
    </row>
    <row r="17" spans="1:5" x14ac:dyDescent="0.3">
      <c r="A17" t="s">
        <v>11</v>
      </c>
      <c r="B17">
        <v>9781000</v>
      </c>
      <c r="C17">
        <v>9781000</v>
      </c>
      <c r="D17">
        <v>9794000</v>
      </c>
      <c r="E17">
        <v>9794000</v>
      </c>
    </row>
    <row r="18" spans="1:5" x14ac:dyDescent="0.3">
      <c r="A18" t="s">
        <v>12</v>
      </c>
      <c r="B18">
        <v>5163000</v>
      </c>
      <c r="C18">
        <v>4830000</v>
      </c>
      <c r="D18">
        <v>4847000</v>
      </c>
      <c r="E18">
        <v>4844000</v>
      </c>
    </row>
    <row r="19" spans="1:5" x14ac:dyDescent="0.3">
      <c r="A19" t="s">
        <v>13</v>
      </c>
      <c r="B19">
        <v>0</v>
      </c>
      <c r="C19">
        <v>0</v>
      </c>
      <c r="D19">
        <v>0</v>
      </c>
      <c r="E19">
        <v>0</v>
      </c>
    </row>
    <row r="20" spans="1:5" x14ac:dyDescent="0.3">
      <c r="A20" t="s">
        <v>51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14</v>
      </c>
      <c r="B21">
        <v>0</v>
      </c>
      <c r="C21">
        <v>242000</v>
      </c>
      <c r="D21">
        <v>935000</v>
      </c>
      <c r="E21">
        <v>3064000</v>
      </c>
    </row>
    <row r="22" spans="1:5" x14ac:dyDescent="0.3">
      <c r="A22" t="s">
        <v>15</v>
      </c>
      <c r="B22">
        <v>4402000</v>
      </c>
      <c r="C22">
        <v>4744000</v>
      </c>
      <c r="D22">
        <v>3309000</v>
      </c>
      <c r="E22">
        <v>1733000</v>
      </c>
    </row>
    <row r="27" spans="1:5" x14ac:dyDescent="0.3">
      <c r="A27" s="1" t="s">
        <v>16</v>
      </c>
      <c r="B27">
        <v>49174000</v>
      </c>
      <c r="C27">
        <v>46579000</v>
      </c>
      <c r="D27">
        <v>39382000</v>
      </c>
      <c r="E27">
        <v>38974000</v>
      </c>
    </row>
    <row r="28" spans="1:5" x14ac:dyDescent="0.3">
      <c r="A28" s="1" t="s">
        <v>17</v>
      </c>
      <c r="B28">
        <v>20204000</v>
      </c>
      <c r="C28">
        <v>18578000</v>
      </c>
      <c r="D28">
        <v>18573000</v>
      </c>
      <c r="E28">
        <v>15239000</v>
      </c>
    </row>
    <row r="29" spans="1:5" x14ac:dyDescent="0.3">
      <c r="A29" t="s">
        <v>18</v>
      </c>
      <c r="B29">
        <v>3266000</v>
      </c>
      <c r="C29">
        <v>2976000</v>
      </c>
      <c r="D29">
        <v>3674000</v>
      </c>
      <c r="E29">
        <v>2572000</v>
      </c>
    </row>
    <row r="30" spans="1:5" x14ac:dyDescent="0.3">
      <c r="A30" t="s">
        <v>19</v>
      </c>
      <c r="B30">
        <v>4779000</v>
      </c>
      <c r="C30">
        <v>4404000</v>
      </c>
      <c r="D30">
        <v>4880000</v>
      </c>
      <c r="E30">
        <v>4574000</v>
      </c>
    </row>
    <row r="32" spans="1:5" x14ac:dyDescent="0.3">
      <c r="A32" t="s">
        <v>20</v>
      </c>
      <c r="B32">
        <v>2287000</v>
      </c>
      <c r="C32">
        <v>1518000</v>
      </c>
      <c r="D32">
        <v>2242000</v>
      </c>
      <c r="E32">
        <v>1131000</v>
      </c>
    </row>
    <row r="33" spans="1:5" x14ac:dyDescent="0.3">
      <c r="A33" t="s">
        <v>21</v>
      </c>
      <c r="B33">
        <v>801000</v>
      </c>
      <c r="C33">
        <v>955000</v>
      </c>
      <c r="D33">
        <v>0</v>
      </c>
      <c r="E33">
        <v>0</v>
      </c>
    </row>
    <row r="35" spans="1:5" x14ac:dyDescent="0.3">
      <c r="A35" t="s">
        <v>22</v>
      </c>
      <c r="B35">
        <v>8335000</v>
      </c>
      <c r="C35">
        <v>7650000</v>
      </c>
      <c r="D35">
        <v>6710000</v>
      </c>
      <c r="E35">
        <v>6274000</v>
      </c>
    </row>
    <row r="37" spans="1:5" x14ac:dyDescent="0.3">
      <c r="A37" t="s">
        <v>23</v>
      </c>
      <c r="B37">
        <v>736000</v>
      </c>
      <c r="C37">
        <v>1075000</v>
      </c>
      <c r="D37">
        <v>1067000</v>
      </c>
      <c r="E37">
        <v>688000</v>
      </c>
    </row>
    <row r="39" spans="1:5" x14ac:dyDescent="0.3">
      <c r="A39" s="1" t="s">
        <v>24</v>
      </c>
      <c r="B39">
        <v>28970000</v>
      </c>
      <c r="C39">
        <v>28001000</v>
      </c>
      <c r="D39">
        <v>20809000</v>
      </c>
      <c r="E39">
        <v>23735000</v>
      </c>
    </row>
    <row r="40" spans="1:5" x14ac:dyDescent="0.3">
      <c r="A40" t="s">
        <v>25</v>
      </c>
      <c r="B40">
        <v>8873000</v>
      </c>
      <c r="C40">
        <v>8253000</v>
      </c>
      <c r="D40">
        <v>6592000</v>
      </c>
      <c r="E40">
        <v>6201000</v>
      </c>
    </row>
    <row r="41" spans="1:5" x14ac:dyDescent="0.3">
      <c r="A41" t="s">
        <v>26</v>
      </c>
      <c r="B41">
        <v>5294000</v>
      </c>
      <c r="C41">
        <v>5801000</v>
      </c>
      <c r="D41">
        <v>0</v>
      </c>
      <c r="E41">
        <v>0</v>
      </c>
    </row>
    <row r="43" spans="1:5" x14ac:dyDescent="0.3">
      <c r="A43" t="s">
        <v>27</v>
      </c>
      <c r="B43">
        <v>1456000</v>
      </c>
      <c r="C43">
        <v>0</v>
      </c>
      <c r="D43">
        <v>0</v>
      </c>
      <c r="E43">
        <v>0</v>
      </c>
    </row>
    <row r="44" spans="1:5" x14ac:dyDescent="0.3">
      <c r="A44" t="s">
        <v>28</v>
      </c>
      <c r="B44">
        <v>3509000</v>
      </c>
      <c r="C44">
        <v>3652000</v>
      </c>
      <c r="D44">
        <v>2296000</v>
      </c>
      <c r="E44">
        <v>2278000</v>
      </c>
    </row>
    <row r="46" spans="1:5" x14ac:dyDescent="0.3">
      <c r="A46" t="s">
        <v>29</v>
      </c>
      <c r="B46">
        <v>8452000</v>
      </c>
      <c r="C46">
        <v>9163000</v>
      </c>
      <c r="D46">
        <v>9810000</v>
      </c>
      <c r="E46">
        <v>13378000</v>
      </c>
    </row>
    <row r="48" spans="1:5" x14ac:dyDescent="0.3">
      <c r="A48" t="s">
        <v>30</v>
      </c>
      <c r="B48">
        <v>1386000</v>
      </c>
      <c r="C48">
        <v>1132000</v>
      </c>
      <c r="D48">
        <v>2111000</v>
      </c>
      <c r="E48">
        <v>1878000</v>
      </c>
    </row>
    <row r="53" spans="1:5" x14ac:dyDescent="0.3">
      <c r="A53" s="1" t="s">
        <v>31</v>
      </c>
      <c r="B53">
        <v>15358000</v>
      </c>
      <c r="C53">
        <v>13687000</v>
      </c>
      <c r="D53">
        <v>13910000</v>
      </c>
      <c r="E53">
        <v>12287000</v>
      </c>
    </row>
    <row r="54" spans="1:5" x14ac:dyDescent="0.3">
      <c r="A54" s="1" t="s">
        <v>32</v>
      </c>
      <c r="B54">
        <v>15358000</v>
      </c>
      <c r="C54">
        <v>13687000</v>
      </c>
      <c r="D54">
        <v>13910000</v>
      </c>
      <c r="E54">
        <v>12287000</v>
      </c>
    </row>
    <row r="55" spans="1:5" x14ac:dyDescent="0.3">
      <c r="A55" t="s">
        <v>33</v>
      </c>
      <c r="B55">
        <v>0</v>
      </c>
      <c r="C55">
        <v>0</v>
      </c>
      <c r="D55">
        <v>0</v>
      </c>
      <c r="E55">
        <v>0</v>
      </c>
    </row>
    <row r="56" spans="1:5" x14ac:dyDescent="0.3">
      <c r="A56" t="s">
        <v>34</v>
      </c>
      <c r="B56">
        <v>0</v>
      </c>
      <c r="C56">
        <v>0</v>
      </c>
      <c r="D56">
        <v>0</v>
      </c>
      <c r="E56">
        <v>0</v>
      </c>
    </row>
    <row r="58" spans="1:5" x14ac:dyDescent="0.3">
      <c r="A58" t="s">
        <v>35</v>
      </c>
      <c r="B58">
        <v>12454000</v>
      </c>
      <c r="C58">
        <v>10039000</v>
      </c>
      <c r="D58">
        <v>9636000</v>
      </c>
      <c r="E58">
        <v>7903000</v>
      </c>
    </row>
    <row r="59" spans="1:5" x14ac:dyDescent="0.3">
      <c r="A59" t="s">
        <v>36</v>
      </c>
      <c r="B59">
        <v>11129000</v>
      </c>
      <c r="C59">
        <v>11671000</v>
      </c>
      <c r="D59">
        <v>12053000</v>
      </c>
      <c r="E59">
        <v>12294000</v>
      </c>
    </row>
    <row r="61" spans="1:5" x14ac:dyDescent="0.3">
      <c r="A61" t="s">
        <v>37</v>
      </c>
      <c r="B61">
        <v>236000</v>
      </c>
      <c r="C61">
        <v>198000</v>
      </c>
      <c r="D61">
        <v>158000</v>
      </c>
      <c r="E61">
        <v>274000</v>
      </c>
    </row>
    <row r="63" spans="1:5" x14ac:dyDescent="0.3">
      <c r="A63" t="s">
        <v>38</v>
      </c>
      <c r="B63">
        <v>-7989000</v>
      </c>
      <c r="C63">
        <v>-7825000</v>
      </c>
      <c r="D63">
        <v>-7621000</v>
      </c>
      <c r="E63">
        <v>-7636000</v>
      </c>
    </row>
    <row r="68" spans="1:5" x14ac:dyDescent="0.3">
      <c r="A68" s="2" t="s">
        <v>39</v>
      </c>
      <c r="B68">
        <v>24231000</v>
      </c>
      <c r="C68">
        <v>21940000</v>
      </c>
      <c r="D68">
        <v>20502000</v>
      </c>
      <c r="E68">
        <v>18488000</v>
      </c>
    </row>
    <row r="70" spans="1:5" x14ac:dyDescent="0.3">
      <c r="A70" t="s">
        <v>40</v>
      </c>
      <c r="B70">
        <v>15358000</v>
      </c>
      <c r="C70">
        <v>13687000</v>
      </c>
      <c r="D70">
        <v>13910000</v>
      </c>
      <c r="E70">
        <v>12287000</v>
      </c>
    </row>
    <row r="72" spans="1:5" x14ac:dyDescent="0.3">
      <c r="A72" t="s">
        <v>41</v>
      </c>
      <c r="B72">
        <v>6095000</v>
      </c>
      <c r="C72">
        <v>6756000</v>
      </c>
      <c r="D72">
        <v>0</v>
      </c>
      <c r="E72">
        <v>0</v>
      </c>
    </row>
    <row r="74" spans="1:5" x14ac:dyDescent="0.3">
      <c r="A74" t="s">
        <v>42</v>
      </c>
      <c r="B74">
        <v>414000</v>
      </c>
      <c r="C74">
        <v>-924000</v>
      </c>
      <c r="D74">
        <v>-731000</v>
      </c>
      <c r="E74">
        <v>-2351000</v>
      </c>
    </row>
    <row r="76" spans="1:5" x14ac:dyDescent="0.3">
      <c r="A76" t="s">
        <v>44</v>
      </c>
      <c r="B76">
        <v>-11955000</v>
      </c>
      <c r="C76">
        <v>-12238000</v>
      </c>
      <c r="D76">
        <v>-10729000</v>
      </c>
      <c r="E76">
        <v>-7788000</v>
      </c>
    </row>
    <row r="77" spans="1:5" x14ac:dyDescent="0.3">
      <c r="A77" t="s">
        <v>43</v>
      </c>
      <c r="B77">
        <v>26518000</v>
      </c>
      <c r="C77">
        <v>23458000</v>
      </c>
      <c r="D77">
        <v>22744000</v>
      </c>
      <c r="E77">
        <v>19619000</v>
      </c>
    </row>
    <row r="78" spans="1:5" x14ac:dyDescent="0.3">
      <c r="A78" t="s">
        <v>45</v>
      </c>
      <c r="B78">
        <v>414000</v>
      </c>
      <c r="C78">
        <v>-924000</v>
      </c>
      <c r="D78">
        <v>-731000</v>
      </c>
      <c r="E78">
        <v>-2351000</v>
      </c>
    </row>
    <row r="80" spans="1:5" x14ac:dyDescent="0.3">
      <c r="A80" s="1" t="s">
        <v>46</v>
      </c>
      <c r="B80">
        <v>17255000</v>
      </c>
      <c r="C80">
        <v>16527000</v>
      </c>
      <c r="D80">
        <v>8834000</v>
      </c>
      <c r="E80">
        <v>7332000</v>
      </c>
    </row>
    <row r="81" spans="1:5" x14ac:dyDescent="0.3">
      <c r="A81" s="1" t="s">
        <v>47</v>
      </c>
      <c r="B81">
        <v>8278000</v>
      </c>
      <c r="C81">
        <v>8206000</v>
      </c>
      <c r="D81">
        <v>7020000</v>
      </c>
      <c r="E81">
        <v>4570000</v>
      </c>
    </row>
    <row r="83" spans="1:5" x14ac:dyDescent="0.3">
      <c r="A83" t="s">
        <v>48</v>
      </c>
      <c r="B83">
        <v>651731</v>
      </c>
      <c r="C83">
        <v>688136</v>
      </c>
      <c r="D83">
        <v>714674</v>
      </c>
      <c r="E83">
        <v>744887</v>
      </c>
    </row>
    <row r="84" spans="1:5" x14ac:dyDescent="0.3">
      <c r="A84" t="s">
        <v>49</v>
      </c>
      <c r="B84">
        <v>642772</v>
      </c>
      <c r="C84">
        <v>679944</v>
      </c>
      <c r="D84">
        <v>707198</v>
      </c>
      <c r="E84">
        <v>730738</v>
      </c>
    </row>
    <row r="85" spans="1:5" x14ac:dyDescent="0.3">
      <c r="A85" t="s">
        <v>176</v>
      </c>
      <c r="B85">
        <v>8960</v>
      </c>
      <c r="C85">
        <v>8192</v>
      </c>
      <c r="D85">
        <v>7476</v>
      </c>
      <c r="E85">
        <v>14149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B3D1-3687-4EEE-8834-3F2A044B96AB}">
  <dimension ref="A1:D71"/>
  <sheetViews>
    <sheetView topLeftCell="A32" workbookViewId="0">
      <selection activeCell="D59" sqref="D59"/>
    </sheetView>
  </sheetViews>
  <sheetFormatPr defaultRowHeight="14.4" x14ac:dyDescent="0.3"/>
  <cols>
    <col min="1" max="1" width="23.109375" customWidth="1"/>
    <col min="2" max="2" width="10.44140625" customWidth="1"/>
    <col min="3" max="3" width="10" customWidth="1"/>
  </cols>
  <sheetData>
    <row r="1" spans="1:4" x14ac:dyDescent="0.3">
      <c r="B1" s="1">
        <v>2019</v>
      </c>
      <c r="C1" s="1">
        <v>2018</v>
      </c>
      <c r="D1">
        <v>2017</v>
      </c>
    </row>
    <row r="2" spans="1:4" x14ac:dyDescent="0.3">
      <c r="A2" s="1" t="s">
        <v>109</v>
      </c>
      <c r="B2">
        <v>47007000</v>
      </c>
      <c r="C2">
        <v>44438000</v>
      </c>
      <c r="D2">
        <v>41138000</v>
      </c>
    </row>
    <row r="3" spans="1:4" x14ac:dyDescent="0.3">
      <c r="A3" t="s">
        <v>108</v>
      </c>
      <c r="B3">
        <v>43030000</v>
      </c>
      <c r="C3">
        <v>40620000</v>
      </c>
      <c r="D3">
        <v>37691000</v>
      </c>
    </row>
    <row r="5" spans="1:4" x14ac:dyDescent="0.3">
      <c r="A5" t="s">
        <v>107</v>
      </c>
      <c r="B5">
        <v>36625000</v>
      </c>
      <c r="C5">
        <v>35510000</v>
      </c>
      <c r="D5">
        <v>31736000</v>
      </c>
    </row>
    <row r="6" spans="1:4" x14ac:dyDescent="0.3">
      <c r="A6" t="s">
        <v>106</v>
      </c>
      <c r="B6">
        <v>8519000</v>
      </c>
      <c r="C6">
        <v>9020000</v>
      </c>
      <c r="D6">
        <v>6756000</v>
      </c>
    </row>
    <row r="7" spans="1:4" x14ac:dyDescent="0.3">
      <c r="A7" t="s">
        <v>105</v>
      </c>
      <c r="B7">
        <v>1751000</v>
      </c>
      <c r="C7">
        <v>1575000</v>
      </c>
      <c r="D7">
        <v>1591000</v>
      </c>
    </row>
    <row r="8" spans="1:4" x14ac:dyDescent="0.3">
      <c r="A8" t="s">
        <v>104</v>
      </c>
      <c r="B8">
        <v>2185000</v>
      </c>
      <c r="C8">
        <v>2056000</v>
      </c>
      <c r="D8">
        <v>1852000</v>
      </c>
    </row>
    <row r="9" spans="1:4" x14ac:dyDescent="0.3">
      <c r="A9" t="s">
        <v>103</v>
      </c>
      <c r="B9">
        <v>2581000</v>
      </c>
      <c r="C9">
        <v>2329000</v>
      </c>
      <c r="D9">
        <v>2222000</v>
      </c>
    </row>
    <row r="10" spans="1:4" x14ac:dyDescent="0.3">
      <c r="A10" t="s">
        <v>102</v>
      </c>
      <c r="B10">
        <v>21589000</v>
      </c>
      <c r="C10">
        <v>20530000</v>
      </c>
      <c r="D10">
        <v>19315000</v>
      </c>
    </row>
    <row r="12" spans="1:4" x14ac:dyDescent="0.3">
      <c r="A12" t="s">
        <v>101</v>
      </c>
      <c r="B12">
        <v>10382000</v>
      </c>
      <c r="C12">
        <v>8928000</v>
      </c>
      <c r="D12">
        <v>9402000</v>
      </c>
    </row>
    <row r="14" spans="1:4" x14ac:dyDescent="0.3">
      <c r="A14" t="s">
        <v>100</v>
      </c>
      <c r="B14">
        <v>3764000</v>
      </c>
      <c r="C14">
        <v>3664000</v>
      </c>
      <c r="D14">
        <v>3436000</v>
      </c>
    </row>
    <row r="15" spans="1:4" x14ac:dyDescent="0.3">
      <c r="A15" t="s">
        <v>99</v>
      </c>
      <c r="B15">
        <v>1993000</v>
      </c>
      <c r="C15">
        <v>1941000</v>
      </c>
      <c r="D15">
        <v>1827000</v>
      </c>
    </row>
    <row r="16" spans="1:4" x14ac:dyDescent="0.3">
      <c r="A16" t="s">
        <v>98</v>
      </c>
      <c r="B16">
        <v>1771000</v>
      </c>
      <c r="C16">
        <v>1723000</v>
      </c>
      <c r="D16">
        <v>1609000</v>
      </c>
    </row>
    <row r="18" spans="1:4" x14ac:dyDescent="0.3">
      <c r="A18" t="s">
        <v>97</v>
      </c>
      <c r="B18">
        <v>6618000</v>
      </c>
      <c r="C18">
        <v>5264000</v>
      </c>
      <c r="D18">
        <v>5966000</v>
      </c>
    </row>
    <row r="20" spans="1:4" x14ac:dyDescent="0.3">
      <c r="A20" t="s">
        <v>96</v>
      </c>
      <c r="B20">
        <v>-301000</v>
      </c>
      <c r="C20">
        <v>-311000</v>
      </c>
      <c r="D20">
        <v>-396000</v>
      </c>
    </row>
    <row r="21" spans="1:4" x14ac:dyDescent="0.3">
      <c r="A21" t="s">
        <v>95</v>
      </c>
    </row>
    <row r="22" spans="1:4" x14ac:dyDescent="0.3">
      <c r="A22" t="s">
        <v>94</v>
      </c>
      <c r="B22">
        <v>301000</v>
      </c>
      <c r="C22">
        <v>311000</v>
      </c>
      <c r="D22">
        <v>396000</v>
      </c>
    </row>
    <row r="24" spans="1:4" x14ac:dyDescent="0.3">
      <c r="A24" t="s">
        <v>93</v>
      </c>
      <c r="B24">
        <v>-119000</v>
      </c>
      <c r="C24">
        <v>198000</v>
      </c>
      <c r="D24">
        <v>-70000</v>
      </c>
    </row>
    <row r="25" spans="1:4" x14ac:dyDescent="0.3">
      <c r="A25" t="s">
        <v>92</v>
      </c>
      <c r="B25">
        <v>119000</v>
      </c>
      <c r="C25">
        <v>38000</v>
      </c>
      <c r="D25">
        <v>0</v>
      </c>
    </row>
    <row r="26" spans="1:4" x14ac:dyDescent="0.3">
      <c r="A26" t="s">
        <v>91</v>
      </c>
      <c r="B26">
        <v>0</v>
      </c>
      <c r="C26">
        <v>0</v>
      </c>
      <c r="D26">
        <v>0</v>
      </c>
    </row>
    <row r="27" spans="1:4" x14ac:dyDescent="0.3">
      <c r="A27" t="s">
        <v>90</v>
      </c>
      <c r="B27">
        <v>0</v>
      </c>
      <c r="C27">
        <v>0</v>
      </c>
      <c r="D27">
        <v>0</v>
      </c>
    </row>
    <row r="28" spans="1:4" x14ac:dyDescent="0.3">
      <c r="A28" t="s">
        <v>89</v>
      </c>
      <c r="B28">
        <v>0</v>
      </c>
      <c r="C28">
        <v>0</v>
      </c>
      <c r="D28">
        <v>0</v>
      </c>
    </row>
    <row r="29" spans="1:4" x14ac:dyDescent="0.3">
      <c r="A29" t="s">
        <v>88</v>
      </c>
      <c r="B29">
        <v>0</v>
      </c>
      <c r="C29">
        <v>0</v>
      </c>
      <c r="D29">
        <v>0</v>
      </c>
    </row>
    <row r="30" spans="1:4" x14ac:dyDescent="0.3">
      <c r="A30" t="s">
        <v>87</v>
      </c>
      <c r="B30">
        <v>0</v>
      </c>
      <c r="C30">
        <v>0</v>
      </c>
      <c r="D30">
        <v>0</v>
      </c>
    </row>
    <row r="31" spans="1:4" x14ac:dyDescent="0.3">
      <c r="A31" t="s">
        <v>86</v>
      </c>
      <c r="B31">
        <v>0</v>
      </c>
      <c r="C31">
        <v>0</v>
      </c>
      <c r="D31">
        <v>0</v>
      </c>
    </row>
    <row r="33" spans="1:4" x14ac:dyDescent="0.3">
      <c r="A33" t="s">
        <v>85</v>
      </c>
      <c r="B33">
        <v>-238000</v>
      </c>
      <c r="C33">
        <v>160000</v>
      </c>
      <c r="D33">
        <v>-70000</v>
      </c>
    </row>
    <row r="35" spans="1:4" x14ac:dyDescent="0.3">
      <c r="A35" t="s">
        <v>84</v>
      </c>
      <c r="B35">
        <v>6198000</v>
      </c>
      <c r="C35">
        <v>5151000</v>
      </c>
      <c r="D35">
        <v>5500000</v>
      </c>
    </row>
    <row r="36" spans="1:4" x14ac:dyDescent="0.3">
      <c r="A36" t="s">
        <v>83</v>
      </c>
      <c r="B36">
        <v>1431000</v>
      </c>
      <c r="C36">
        <v>1216000</v>
      </c>
      <c r="D36">
        <v>2295000</v>
      </c>
    </row>
    <row r="38" spans="1:4" x14ac:dyDescent="0.3">
      <c r="A38" s="1" t="s">
        <v>82</v>
      </c>
      <c r="B38">
        <v>4767000</v>
      </c>
      <c r="C38">
        <v>3935000</v>
      </c>
      <c r="D38">
        <v>3205000</v>
      </c>
    </row>
    <row r="40" spans="1:4" x14ac:dyDescent="0.3">
      <c r="A40" t="s">
        <v>81</v>
      </c>
      <c r="B40">
        <v>0</v>
      </c>
      <c r="C40">
        <v>0</v>
      </c>
      <c r="D40">
        <v>0</v>
      </c>
    </row>
    <row r="42" spans="1:4" x14ac:dyDescent="0.3">
      <c r="A42" t="s">
        <v>80</v>
      </c>
      <c r="B42">
        <v>7.32</v>
      </c>
      <c r="C42">
        <v>5.69</v>
      </c>
      <c r="D42">
        <v>4.45</v>
      </c>
    </row>
    <row r="43" spans="1:4" x14ac:dyDescent="0.3">
      <c r="A43" t="s">
        <v>79</v>
      </c>
      <c r="B43">
        <v>7.3</v>
      </c>
      <c r="C43">
        <v>5.67</v>
      </c>
      <c r="D43">
        <v>4.43</v>
      </c>
    </row>
    <row r="44" spans="1:4" x14ac:dyDescent="0.3">
      <c r="A44" t="s">
        <v>78</v>
      </c>
      <c r="B44">
        <v>651000</v>
      </c>
      <c r="C44">
        <v>691000</v>
      </c>
      <c r="D44">
        <v>707198</v>
      </c>
    </row>
    <row r="45" spans="1:4" x14ac:dyDescent="0.3">
      <c r="A45" t="s">
        <v>77</v>
      </c>
      <c r="B45">
        <v>653000</v>
      </c>
      <c r="C45">
        <v>694000</v>
      </c>
      <c r="D45">
        <v>723476</v>
      </c>
    </row>
    <row r="47" spans="1:4" x14ac:dyDescent="0.3">
      <c r="A47" t="s">
        <v>76</v>
      </c>
      <c r="B47">
        <v>6618000</v>
      </c>
      <c r="C47">
        <v>5264000</v>
      </c>
      <c r="D47">
        <v>6114000</v>
      </c>
    </row>
    <row r="49" spans="1:4" x14ac:dyDescent="0.3">
      <c r="A49" t="s">
        <v>75</v>
      </c>
      <c r="B49">
        <v>2185000</v>
      </c>
      <c r="C49">
        <v>2056000</v>
      </c>
      <c r="D49">
        <v>1879000</v>
      </c>
    </row>
    <row r="50" spans="1:4" x14ac:dyDescent="0.3">
      <c r="A50" t="s">
        <v>74</v>
      </c>
      <c r="B50">
        <v>40389000</v>
      </c>
      <c r="C50">
        <v>39174000</v>
      </c>
      <c r="D50">
        <v>35130000</v>
      </c>
    </row>
    <row r="52" spans="1:4" x14ac:dyDescent="0.3">
      <c r="A52" t="s">
        <v>73</v>
      </c>
      <c r="B52">
        <v>0</v>
      </c>
      <c r="C52">
        <v>0</v>
      </c>
      <c r="D52">
        <v>0</v>
      </c>
    </row>
    <row r="53" spans="1:4" x14ac:dyDescent="0.3">
      <c r="A53" t="s">
        <v>72</v>
      </c>
      <c r="B53">
        <v>301000</v>
      </c>
      <c r="C53">
        <v>311000</v>
      </c>
      <c r="D53">
        <v>396000</v>
      </c>
    </row>
    <row r="54" spans="1:4" x14ac:dyDescent="0.3">
      <c r="A54" t="s">
        <v>71</v>
      </c>
      <c r="B54">
        <v>-301000</v>
      </c>
      <c r="C54">
        <v>-311000</v>
      </c>
      <c r="D54">
        <v>-396000</v>
      </c>
    </row>
    <row r="56" spans="1:4" x14ac:dyDescent="0.3">
      <c r="A56" t="s">
        <v>70</v>
      </c>
      <c r="B56">
        <v>4767000</v>
      </c>
      <c r="C56">
        <v>3935000</v>
      </c>
      <c r="D56">
        <v>3205000</v>
      </c>
    </row>
    <row r="57" spans="1:4" x14ac:dyDescent="0.3">
      <c r="A57" t="s">
        <v>69</v>
      </c>
      <c r="B57">
        <v>4675489</v>
      </c>
      <c r="C57">
        <v>3924304</v>
      </c>
    </row>
    <row r="59" spans="1:4" x14ac:dyDescent="0.3">
      <c r="A59" s="1" t="s">
        <v>68</v>
      </c>
      <c r="B59">
        <v>6499000</v>
      </c>
      <c r="C59">
        <v>5462000</v>
      </c>
      <c r="D59">
        <v>6097000</v>
      </c>
    </row>
    <row r="60" spans="1:4" x14ac:dyDescent="0.3">
      <c r="A60" s="1"/>
    </row>
    <row r="62" spans="1:4" x14ac:dyDescent="0.3">
      <c r="A62" t="s">
        <v>67</v>
      </c>
      <c r="B62">
        <v>36625000</v>
      </c>
      <c r="C62">
        <v>35510000</v>
      </c>
      <c r="D62">
        <v>31094000</v>
      </c>
    </row>
    <row r="63" spans="1:4" x14ac:dyDescent="0.3">
      <c r="A63" t="s">
        <v>66</v>
      </c>
      <c r="B63">
        <v>2581000</v>
      </c>
      <c r="C63">
        <v>2329000</v>
      </c>
      <c r="D63">
        <v>2235000</v>
      </c>
    </row>
    <row r="65" spans="1:4" x14ac:dyDescent="0.3">
      <c r="A65" t="s">
        <v>65</v>
      </c>
      <c r="B65">
        <v>4767000</v>
      </c>
      <c r="C65">
        <v>3935000</v>
      </c>
      <c r="D65">
        <v>3577000</v>
      </c>
    </row>
    <row r="66" spans="1:4" x14ac:dyDescent="0.3">
      <c r="A66" t="s">
        <v>64</v>
      </c>
      <c r="B66">
        <v>119000</v>
      </c>
      <c r="C66">
        <v>14000</v>
      </c>
      <c r="D66">
        <v>0</v>
      </c>
    </row>
    <row r="67" spans="1:4" x14ac:dyDescent="0.3">
      <c r="A67" t="s">
        <v>63</v>
      </c>
      <c r="B67">
        <v>119000</v>
      </c>
      <c r="C67">
        <v>14000</v>
      </c>
      <c r="D67">
        <v>0</v>
      </c>
    </row>
    <row r="69" spans="1:4" x14ac:dyDescent="0.3">
      <c r="A69" t="s">
        <v>62</v>
      </c>
      <c r="B69">
        <v>8961000</v>
      </c>
      <c r="C69">
        <v>7777000</v>
      </c>
      <c r="D69">
        <v>8332000</v>
      </c>
    </row>
    <row r="71" spans="1:4" x14ac:dyDescent="0.3">
      <c r="A71" t="s">
        <v>61</v>
      </c>
      <c r="B71">
        <v>27489</v>
      </c>
      <c r="C71">
        <v>3304</v>
      </c>
      <c r="D7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1B6-CCE6-4B55-8301-57F3273CD6A4}">
  <dimension ref="A1:D39"/>
  <sheetViews>
    <sheetView topLeftCell="A19" workbookViewId="0">
      <selection activeCell="E40" sqref="E40"/>
    </sheetView>
  </sheetViews>
  <sheetFormatPr defaultRowHeight="14.4" x14ac:dyDescent="0.3"/>
  <cols>
    <col min="1" max="1" width="24.6640625" customWidth="1"/>
  </cols>
  <sheetData>
    <row r="1" spans="1:4" x14ac:dyDescent="0.3">
      <c r="A1" t="s">
        <v>146</v>
      </c>
      <c r="B1" s="1">
        <v>2019</v>
      </c>
      <c r="C1" s="1">
        <v>2018</v>
      </c>
      <c r="D1" s="1">
        <v>2017</v>
      </c>
    </row>
    <row r="2" spans="1:4" x14ac:dyDescent="0.3">
      <c r="A2" s="1" t="s">
        <v>110</v>
      </c>
      <c r="B2">
        <v>8425000</v>
      </c>
      <c r="C2">
        <v>7014000</v>
      </c>
      <c r="D2">
        <v>5023000</v>
      </c>
    </row>
    <row r="3" spans="1:4" x14ac:dyDescent="0.3">
      <c r="A3" t="s">
        <v>111</v>
      </c>
      <c r="B3">
        <v>4767000</v>
      </c>
      <c r="C3">
        <v>3935000</v>
      </c>
      <c r="D3">
        <v>3205000</v>
      </c>
    </row>
    <row r="4" spans="1:4" x14ac:dyDescent="0.3">
      <c r="A4" t="s">
        <v>112</v>
      </c>
      <c r="B4">
        <v>0</v>
      </c>
      <c r="C4">
        <v>0</v>
      </c>
      <c r="D4">
        <v>-8000</v>
      </c>
    </row>
    <row r="5" spans="1:4" x14ac:dyDescent="0.3">
      <c r="A5" t="s">
        <v>113</v>
      </c>
      <c r="B5">
        <v>2581000</v>
      </c>
      <c r="C5">
        <v>2329000</v>
      </c>
      <c r="D5">
        <v>2222000</v>
      </c>
    </row>
    <row r="6" spans="1:4" x14ac:dyDescent="0.3">
      <c r="A6" t="s">
        <v>114</v>
      </c>
      <c r="B6">
        <v>1473000</v>
      </c>
      <c r="C6">
        <v>1364000</v>
      </c>
      <c r="D6">
        <v>2242000</v>
      </c>
    </row>
    <row r="7" spans="1:4" x14ac:dyDescent="0.3">
      <c r="A7" t="s">
        <v>115</v>
      </c>
      <c r="B7">
        <v>-615000</v>
      </c>
      <c r="C7">
        <v>-1037000</v>
      </c>
      <c r="D7">
        <v>-3351000</v>
      </c>
    </row>
    <row r="8" spans="1:4" x14ac:dyDescent="0.3">
      <c r="A8" t="s">
        <v>116</v>
      </c>
      <c r="B8">
        <v>219000</v>
      </c>
      <c r="C8">
        <v>423000</v>
      </c>
      <c r="D8">
        <v>705000</v>
      </c>
    </row>
    <row r="9" spans="1:4" x14ac:dyDescent="0.3">
      <c r="A9" t="s">
        <v>117</v>
      </c>
      <c r="B9">
        <v>-775000</v>
      </c>
      <c r="C9">
        <v>108000</v>
      </c>
      <c r="D9">
        <v>-428000</v>
      </c>
    </row>
    <row r="10" spans="1:4" x14ac:dyDescent="0.3">
      <c r="A10" t="s">
        <v>118</v>
      </c>
      <c r="B10">
        <v>144000</v>
      </c>
      <c r="C10">
        <v>-418000</v>
      </c>
      <c r="D10">
        <v>995000</v>
      </c>
    </row>
    <row r="11" spans="1:4" x14ac:dyDescent="0.3">
      <c r="A11" t="s">
        <v>180</v>
      </c>
      <c r="B11">
        <v>-139000</v>
      </c>
      <c r="C11">
        <v>324000</v>
      </c>
      <c r="D11">
        <v>-397000</v>
      </c>
    </row>
    <row r="12" spans="1:4" x14ac:dyDescent="0.3">
      <c r="A12" t="s">
        <v>120</v>
      </c>
      <c r="B12">
        <v>354000</v>
      </c>
      <c r="C12">
        <v>233000</v>
      </c>
      <c r="D12">
        <v>-51000</v>
      </c>
    </row>
    <row r="13" spans="1:4" x14ac:dyDescent="0.3">
      <c r="A13" t="s">
        <v>121</v>
      </c>
      <c r="B13">
        <v>541000</v>
      </c>
      <c r="C13">
        <v>616000</v>
      </c>
      <c r="D13">
        <v>454000</v>
      </c>
    </row>
    <row r="15" spans="1:4" x14ac:dyDescent="0.3">
      <c r="A15" s="1" t="s">
        <v>122</v>
      </c>
      <c r="B15">
        <v>-4563000</v>
      </c>
      <c r="C15">
        <v>-4393000</v>
      </c>
      <c r="D15">
        <v>-5266000</v>
      </c>
    </row>
    <row r="16" spans="1:4" x14ac:dyDescent="0.3">
      <c r="A16" t="s">
        <v>178</v>
      </c>
      <c r="B16">
        <v>-4563000</v>
      </c>
      <c r="C16">
        <v>-4393000</v>
      </c>
      <c r="D16">
        <v>-5266000</v>
      </c>
    </row>
    <row r="17" spans="1:4" x14ac:dyDescent="0.3">
      <c r="A17" t="s">
        <v>124</v>
      </c>
      <c r="B17">
        <v>-4936000</v>
      </c>
      <c r="C17">
        <v>-5168000</v>
      </c>
      <c r="D17">
        <v>-3891000</v>
      </c>
    </row>
    <row r="18" spans="1:4" x14ac:dyDescent="0.3">
      <c r="A18" t="s">
        <v>125</v>
      </c>
      <c r="B18">
        <v>109000</v>
      </c>
      <c r="C18">
        <v>28000</v>
      </c>
      <c r="D18">
        <v>-1245000</v>
      </c>
    </row>
    <row r="19" spans="1:4" x14ac:dyDescent="0.3">
      <c r="A19" t="s">
        <v>126</v>
      </c>
      <c r="B19">
        <v>206000</v>
      </c>
      <c r="C19">
        <v>621000</v>
      </c>
      <c r="D19">
        <v>-341000</v>
      </c>
    </row>
    <row r="20" spans="1:4" x14ac:dyDescent="0.3">
      <c r="A20" t="s">
        <v>127</v>
      </c>
      <c r="B20">
        <v>58000</v>
      </c>
      <c r="C20">
        <v>126000</v>
      </c>
      <c r="D20">
        <v>211000</v>
      </c>
    </row>
    <row r="22" spans="1:4" x14ac:dyDescent="0.3">
      <c r="A22" s="1" t="s">
        <v>128</v>
      </c>
      <c r="B22">
        <v>-2880000</v>
      </c>
      <c r="C22">
        <v>-1726000</v>
      </c>
      <c r="D22">
        <v>-730000</v>
      </c>
    </row>
    <row r="23" spans="1:4" x14ac:dyDescent="0.3">
      <c r="A23" t="s">
        <v>177</v>
      </c>
      <c r="B23">
        <v>-2880000</v>
      </c>
      <c r="C23">
        <v>-1726000</v>
      </c>
      <c r="D23">
        <v>-730000</v>
      </c>
    </row>
    <row r="24" spans="1:4" x14ac:dyDescent="0.3">
      <c r="A24" t="s">
        <v>130</v>
      </c>
      <c r="B24">
        <v>-3320000</v>
      </c>
      <c r="C24">
        <v>-3052000</v>
      </c>
      <c r="D24">
        <v>-1258000</v>
      </c>
    </row>
    <row r="25" spans="1:4" x14ac:dyDescent="0.3">
      <c r="A25" t="s">
        <v>181</v>
      </c>
      <c r="B25">
        <v>1750000</v>
      </c>
      <c r="C25">
        <v>0</v>
      </c>
      <c r="D25">
        <v>0</v>
      </c>
    </row>
    <row r="26" spans="1:4" x14ac:dyDescent="0.3">
      <c r="A26" t="s">
        <v>132</v>
      </c>
      <c r="B26">
        <v>-2027000</v>
      </c>
      <c r="C26">
        <v>-1575000</v>
      </c>
      <c r="D26">
        <v>-1677000</v>
      </c>
    </row>
    <row r="27" spans="1:4" x14ac:dyDescent="0.3">
      <c r="A27" t="s">
        <v>179</v>
      </c>
      <c r="B27">
        <v>-980000</v>
      </c>
      <c r="C27">
        <v>-909000</v>
      </c>
      <c r="D27">
        <v>-731000</v>
      </c>
    </row>
    <row r="28" spans="1:4" x14ac:dyDescent="0.3">
      <c r="A28" t="s">
        <v>134</v>
      </c>
      <c r="B28">
        <v>1697000</v>
      </c>
      <c r="C28">
        <v>3810000</v>
      </c>
      <c r="D28">
        <v>2936000</v>
      </c>
    </row>
    <row r="30" spans="1:4" x14ac:dyDescent="0.3">
      <c r="A30" t="s">
        <v>135</v>
      </c>
      <c r="B30">
        <v>3730000</v>
      </c>
      <c r="C30">
        <v>2748000</v>
      </c>
      <c r="D30">
        <v>1853000</v>
      </c>
    </row>
    <row r="31" spans="1:4" x14ac:dyDescent="0.3">
      <c r="A31" t="s">
        <v>136</v>
      </c>
      <c r="B31">
        <v>982000</v>
      </c>
      <c r="C31">
        <v>895000</v>
      </c>
      <c r="D31">
        <v>-973000</v>
      </c>
    </row>
    <row r="32" spans="1:4" x14ac:dyDescent="0.3">
      <c r="A32" t="s">
        <v>137</v>
      </c>
      <c r="B32">
        <v>2748000</v>
      </c>
      <c r="C32">
        <v>1853000</v>
      </c>
      <c r="D32">
        <v>2826000</v>
      </c>
    </row>
    <row r="34" spans="1:4" x14ac:dyDescent="0.3">
      <c r="A34" t="s">
        <v>139</v>
      </c>
      <c r="B34">
        <v>481000</v>
      </c>
      <c r="C34">
        <v>376000</v>
      </c>
      <c r="D34">
        <v>390000</v>
      </c>
    </row>
    <row r="35" spans="1:4" x14ac:dyDescent="0.3">
      <c r="A35" s="1" t="s">
        <v>140</v>
      </c>
      <c r="B35">
        <v>-4936000</v>
      </c>
      <c r="C35">
        <v>-5168000</v>
      </c>
      <c r="D35">
        <v>-3891000</v>
      </c>
    </row>
    <row r="36" spans="1:4" x14ac:dyDescent="0.3">
      <c r="A36" t="s">
        <v>141</v>
      </c>
      <c r="B36">
        <v>1750000</v>
      </c>
      <c r="C36">
        <v>3745000</v>
      </c>
      <c r="D36">
        <v>0</v>
      </c>
    </row>
    <row r="37" spans="1:4" x14ac:dyDescent="0.3">
      <c r="A37" t="s">
        <v>142</v>
      </c>
      <c r="B37">
        <v>-3320000</v>
      </c>
      <c r="C37">
        <v>-3052000</v>
      </c>
      <c r="D37">
        <v>-1258000</v>
      </c>
    </row>
    <row r="38" spans="1:4" x14ac:dyDescent="0.3">
      <c r="A38" t="s">
        <v>143</v>
      </c>
      <c r="B38">
        <v>-2027000</v>
      </c>
      <c r="C38">
        <v>-1575000</v>
      </c>
      <c r="D38">
        <v>-1677000</v>
      </c>
    </row>
    <row r="39" spans="1:4" x14ac:dyDescent="0.3">
      <c r="A39" s="1" t="s">
        <v>144</v>
      </c>
      <c r="B39">
        <v>3489000</v>
      </c>
      <c r="C39">
        <v>1846000</v>
      </c>
      <c r="D39">
        <v>1132000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CF07-41E3-4258-8449-131B952111BC}">
  <dimension ref="A1:D53"/>
  <sheetViews>
    <sheetView topLeftCell="A17" workbookViewId="0">
      <selection activeCell="G29" sqref="G29"/>
    </sheetView>
  </sheetViews>
  <sheetFormatPr defaultRowHeight="14.4" x14ac:dyDescent="0.3"/>
  <cols>
    <col min="1" max="1" width="20.44140625" customWidth="1"/>
    <col min="2" max="2" width="12" bestFit="1" customWidth="1"/>
  </cols>
  <sheetData>
    <row r="1" spans="1:4" x14ac:dyDescent="0.3">
      <c r="A1" t="s">
        <v>175</v>
      </c>
    </row>
    <row r="2" spans="1:4" x14ac:dyDescent="0.3">
      <c r="B2" s="1">
        <v>2019</v>
      </c>
      <c r="C2" s="1">
        <v>2018</v>
      </c>
      <c r="D2" s="1">
        <v>2017</v>
      </c>
    </row>
    <row r="3" spans="1:4" x14ac:dyDescent="0.3">
      <c r="A3" s="1" t="s">
        <v>52</v>
      </c>
    </row>
    <row r="4" spans="1:4" x14ac:dyDescent="0.3">
      <c r="A4" t="s">
        <v>53</v>
      </c>
      <c r="B4">
        <f>SUM('Balance Sheet'!B5, 'Balance Sheet'!B6, 'Balance Sheet'!B8, 'Balance Sheet'!B12)/'Balance Sheet'!B28</f>
        <v>0.34582260938428033</v>
      </c>
      <c r="C4">
        <f>SUM('Balance Sheet'!C5, 'Balance Sheet'!C6, 'Balance Sheet'!C8, 'Balance Sheet'!C12)/'Balance Sheet'!C28</f>
        <v>0.28743675314888578</v>
      </c>
      <c r="D4">
        <f>SUM('Balance Sheet'!D5, 'Balance Sheet'!D6, 'Balance Sheet'!D8, 'Balance Sheet'!D12)/'Balance Sheet'!D28</f>
        <v>0.38604425779357132</v>
      </c>
    </row>
    <row r="5" spans="1:4" x14ac:dyDescent="0.3">
      <c r="A5" t="s">
        <v>54</v>
      </c>
      <c r="B5">
        <f>SUM('Balance Sheet'!B5, 'Balance Sheet'!B6, 'Balance Sheet'!B8)/'Balance Sheet'!B28</f>
        <v>0.28390417739061574</v>
      </c>
      <c r="C5">
        <f>SUM('Balance Sheet'!C5, 'Balance Sheet'!C6, 'Balance Sheet'!C8)/'Balance Sheet'!C28</f>
        <v>0.2306491549144149</v>
      </c>
      <c r="D5">
        <f>SUM('Balance Sheet'!D5, 'Balance Sheet'!D6, 'Balance Sheet'!D8)/'Balance Sheet'!D28</f>
        <v>0.31448877402681313</v>
      </c>
    </row>
    <row r="6" spans="1:4" x14ac:dyDescent="0.3">
      <c r="A6" t="s">
        <v>55</v>
      </c>
      <c r="B6">
        <f xml:space="preserve"> SUM('Balance Sheet'!B5, 'Balance Sheet'!B6)/ 'Balance Sheet'!B28</f>
        <v>0.14264502078796279</v>
      </c>
      <c r="C6">
        <f xml:space="preserve"> SUM('Balance Sheet'!C5, 'Balance Sheet'!C6)/ 'Balance Sheet'!C28</f>
        <v>0.10609322854989772</v>
      </c>
      <c r="D6">
        <f xml:space="preserve"> SUM('Balance Sheet'!D5, 'Balance Sheet'!D6)/ 'Balance Sheet'!D28</f>
        <v>0.18650729553653153</v>
      </c>
    </row>
    <row r="7" spans="1:4" x14ac:dyDescent="0.3">
      <c r="A7" t="s">
        <v>147</v>
      </c>
      <c r="B7">
        <f>SUM('Balance Sheet'!B5, 'Balance Sheet'!B6, 'Balance Sheet'!B8)/ (('Income Statement'!B$14)/365)</f>
        <v>556.22741764080763</v>
      </c>
      <c r="C7">
        <f>SUM('Balance Sheet'!C5, 'Balance Sheet'!C6, 'Balance Sheet'!C8)/ (('Income Statement'!C$14)/365)</f>
        <v>426.86271834061137</v>
      </c>
      <c r="D7">
        <f>SUM('Balance Sheet'!D5, 'Balance Sheet'!D6, 'Balance Sheet'!D8)/ (('Income Statement'!D$14)/365)</f>
        <v>620.47875436554125</v>
      </c>
    </row>
    <row r="8" spans="1:4" x14ac:dyDescent="0.3">
      <c r="A8" t="s">
        <v>158</v>
      </c>
      <c r="B8">
        <f>B20+B22-B24</f>
        <v>0.6169783515664875</v>
      </c>
      <c r="C8">
        <f t="shared" ref="C8:D8" si="0">C20+C22-C24</f>
        <v>-2.9252219122130434</v>
      </c>
      <c r="D8">
        <f t="shared" si="0"/>
        <v>-2.961260718402869</v>
      </c>
    </row>
    <row r="10" spans="1:4" x14ac:dyDescent="0.3">
      <c r="A10" s="1" t="s">
        <v>56</v>
      </c>
    </row>
    <row r="11" spans="1:4" x14ac:dyDescent="0.3">
      <c r="A11" t="s">
        <v>57</v>
      </c>
      <c r="B11">
        <f>'Balance Sheet'!B80/'Balance Sheet'!B3</f>
        <v>0.26738672286617493</v>
      </c>
      <c r="C11">
        <f>'Balance Sheet'!C80/'Balance Sheet'!C3</f>
        <v>0.27423422825473731</v>
      </c>
      <c r="D11">
        <f>'Balance Sheet'!D80/'Balance Sheet'!D3</f>
        <v>0.16576596862568491</v>
      </c>
    </row>
    <row r="12" spans="1:4" x14ac:dyDescent="0.3">
      <c r="A12" t="s">
        <v>58</v>
      </c>
      <c r="B12">
        <f>'Balance Sheet'!B54/'Balance Sheet'!B3</f>
        <v>0.23799045434823032</v>
      </c>
      <c r="C12">
        <f>'Balance Sheet'!C54/'Balance Sheet'!C3</f>
        <v>0.22710981316165002</v>
      </c>
      <c r="D12">
        <f>'Balance Sheet'!D54/'Balance Sheet'!D3</f>
        <v>0.2610147864595061</v>
      </c>
    </row>
    <row r="13" spans="1:4" x14ac:dyDescent="0.3">
      <c r="A13" t="s">
        <v>59</v>
      </c>
      <c r="B13">
        <f>'Balance Sheet'!B27/'Balance Sheet'!B54</f>
        <v>3.2018491991144682</v>
      </c>
      <c r="C13">
        <f>'Balance Sheet'!C27/'Balance Sheet'!C54</f>
        <v>3.4031562796814496</v>
      </c>
      <c r="D13">
        <f>'Balance Sheet'!D27/'Balance Sheet'!D54</f>
        <v>2.8312005751258087</v>
      </c>
    </row>
    <row r="18" spans="1:4" x14ac:dyDescent="0.3">
      <c r="A18" s="1" t="s">
        <v>148</v>
      </c>
    </row>
    <row r="19" spans="1:4" x14ac:dyDescent="0.3">
      <c r="A19" t="s">
        <v>149</v>
      </c>
      <c r="B19">
        <f>'Income Statement'!B5/ (('Balance Sheet'!B12+'Balance Sheet'!C12)/2)</f>
        <v>31.764960971379011</v>
      </c>
      <c r="C19">
        <f>'Income Statement'!C5/ (('Balance Sheet'!C12+'Balance Sheet'!D12)/2)</f>
        <v>29.790268456375838</v>
      </c>
      <c r="D19">
        <f>'Income Statement'!D5/ (('Balance Sheet'!D12+'Balance Sheet'!E12)/2)</f>
        <v>28.590990990990992</v>
      </c>
    </row>
    <row r="20" spans="1:4" x14ac:dyDescent="0.3">
      <c r="A20" t="s">
        <v>150</v>
      </c>
      <c r="B20">
        <f>365/B19</f>
        <v>11.490648464163822</v>
      </c>
      <c r="C20">
        <f t="shared" ref="C20:D20" si="1">365/C19</f>
        <v>12.252323289214306</v>
      </c>
      <c r="D20">
        <f t="shared" si="1"/>
        <v>12.766259137887571</v>
      </c>
    </row>
    <row r="21" spans="1:4" x14ac:dyDescent="0.3">
      <c r="A21" t="s">
        <v>151</v>
      </c>
      <c r="B21">
        <f>'Income Statement'!B2/(('Balance Sheet'!B8+'Balance Sheet'!C8)/2)</f>
        <v>18.191563467492259</v>
      </c>
      <c r="C21">
        <f>'Income Statement'!C2/(('Balance Sheet'!C8+'Balance Sheet'!D8)/2)</f>
        <v>18.946066936687274</v>
      </c>
      <c r="D21">
        <f>'Income Statement'!D2/(('Balance Sheet'!D8+'Balance Sheet'!E8)/2)</f>
        <v>18.526458004953838</v>
      </c>
    </row>
    <row r="22" spans="1:4" x14ac:dyDescent="0.3">
      <c r="A22" t="s">
        <v>152</v>
      </c>
      <c r="B22">
        <f>365/B21</f>
        <v>20.064245750632885</v>
      </c>
      <c r="C22">
        <f t="shared" ref="C22:D22" si="2">365/C21</f>
        <v>19.265212205769835</v>
      </c>
      <c r="D22">
        <f t="shared" si="2"/>
        <v>19.701553308376685</v>
      </c>
    </row>
    <row r="23" spans="1:4" x14ac:dyDescent="0.3">
      <c r="A23" t="s">
        <v>153</v>
      </c>
      <c r="B23">
        <f>('Balance Sheet'!B12 - 'Balance Sheet'!C12 + 'Income Statement'!B5)/ (('Balance Sheet'!B29+'Balance Sheet'!C29)/2)</f>
        <v>11.797821211150273</v>
      </c>
      <c r="C23">
        <f>('Balance Sheet'!C12 - 'Balance Sheet'!D12 + 'Income Statement'!C5)/ (('Balance Sheet'!C29+'Balance Sheet'!D29)/2)</f>
        <v>10.597293233082707</v>
      </c>
      <c r="D23">
        <f>('Balance Sheet'!D12 - 'Balance Sheet'!E12 + 'Income Statement'!D5)/ (('Balance Sheet'!D29+'Balance Sheet'!E29)/2)</f>
        <v>10.302273455011207</v>
      </c>
    </row>
    <row r="24" spans="1:4" x14ac:dyDescent="0.3">
      <c r="A24" t="s">
        <v>154</v>
      </c>
      <c r="B24">
        <f>365/B23</f>
        <v>30.93791586323022</v>
      </c>
      <c r="C24">
        <f t="shared" ref="C24:D24" si="3">365/C23</f>
        <v>34.442757407197185</v>
      </c>
      <c r="D24">
        <f t="shared" si="3"/>
        <v>35.429073164667123</v>
      </c>
    </row>
    <row r="25" spans="1:4" x14ac:dyDescent="0.3">
      <c r="A25" t="s">
        <v>155</v>
      </c>
      <c r="B25">
        <f>'Income Statement'!B2/((('Balance Sheet'!B4+'Balance Sheet'!C4)-('Balance Sheet'!B28+'Balance Sheet'!C28))/2)</f>
        <v>-3.8860000826685406</v>
      </c>
      <c r="C25">
        <f>'Income Statement'!C2/((('Balance Sheet'!C4+'Balance Sheet'!D4)-('Balance Sheet'!C28+'Balance Sheet'!D28))/2)</f>
        <v>-3.8697261287934861</v>
      </c>
      <c r="D25">
        <f>'Income Statement'!D2/((('Balance Sheet'!D4+'Balance Sheet'!E4)-('Balance Sheet'!D28+'Balance Sheet'!E28))/2)</f>
        <v>-4.4432683480045361</v>
      </c>
    </row>
    <row r="26" spans="1:4" x14ac:dyDescent="0.3">
      <c r="A26" t="s">
        <v>156</v>
      </c>
      <c r="B26">
        <f>'Income Statement'!B2/((('Balance Sheet'!B3-'Balance Sheet'!B4-'Balance Sheet'!B17-'Balance Sheet'!B18)+('Balance Sheet'!C3-'Balance Sheet'!C4-'Balance Sheet'!C17-'Balance Sheet'!C18))/2)</f>
        <v>1.1656458452153644</v>
      </c>
      <c r="C26">
        <f>'Income Statement'!C2/((('Balance Sheet'!C3-'Balance Sheet'!C4-'Balance Sheet'!C17-'Balance Sheet'!C18)+('Balance Sheet'!D3-'Balance Sheet'!D4-'Balance Sheet'!D17-'Balance Sheet'!D18))/2)</f>
        <v>1.2674481617751918</v>
      </c>
      <c r="D26">
        <f>'Income Statement'!D2/((('Balance Sheet'!D3-'Balance Sheet'!D4-'Balance Sheet'!D17-'Balance Sheet'!D18)+('Balance Sheet'!E3-'Balance Sheet'!E4-'Balance Sheet'!E17-'Balance Sheet'!E18))/2)</f>
        <v>1.3717467780389803</v>
      </c>
    </row>
    <row r="27" spans="1:4" x14ac:dyDescent="0.3">
      <c r="A27" t="s">
        <v>157</v>
      </c>
      <c r="B27">
        <f>('Income Statement'!B2)/(('Balance Sheet'!B3+'Balance Sheet'!C3)/2)</f>
        <v>0.75332938027853014</v>
      </c>
      <c r="C27">
        <f>('Income Statement'!C2)/(('Balance Sheet'!C3+'Balance Sheet'!D3)/2)</f>
        <v>0.78264851441554095</v>
      </c>
      <c r="D27">
        <f>('Income Statement'!D2)/(('Balance Sheet'!D3+'Balance Sheet'!E3)/2)</f>
        <v>0.78693103019521204</v>
      </c>
    </row>
    <row r="29" spans="1:4" x14ac:dyDescent="0.3">
      <c r="A29" s="1" t="s">
        <v>159</v>
      </c>
    </row>
    <row r="30" spans="1:4" x14ac:dyDescent="0.3">
      <c r="A30" t="s">
        <v>160</v>
      </c>
      <c r="B30">
        <f>'Income Statement'!B12/'Income Statement'!B2</f>
        <v>0.22086072287106176</v>
      </c>
      <c r="C30">
        <f>'Income Statement'!C12/'Income Statement'!C2</f>
        <v>0.20090913182411449</v>
      </c>
      <c r="D30">
        <f>'Income Statement'!D12/'Income Statement'!D2</f>
        <v>0.22854781467256552</v>
      </c>
    </row>
    <row r="31" spans="1:4" x14ac:dyDescent="0.3">
      <c r="A31" t="s">
        <v>161</v>
      </c>
      <c r="B31">
        <f>'Income Statement'!B18/'Income Statement'!B2</f>
        <v>0.14078754228093687</v>
      </c>
      <c r="C31">
        <f>'Income Statement'!C18/'Income Statement'!C2</f>
        <v>0.11845717629056213</v>
      </c>
      <c r="D31">
        <f>'Income Statement'!D18/'Income Statement'!D2</f>
        <v>0.1450240653410472</v>
      </c>
    </row>
    <row r="32" spans="1:4" x14ac:dyDescent="0.3">
      <c r="A32" t="s">
        <v>162</v>
      </c>
      <c r="B32">
        <f>'Income Statement'!B35/'Income Statement'!B2</f>
        <v>0.13185270278894634</v>
      </c>
      <c r="C32">
        <f>'Income Statement'!C35/'Income Statement'!C2</f>
        <v>0.11591430757459832</v>
      </c>
      <c r="D32">
        <f>'Income Statement'!D35/'Income Statement'!D2</f>
        <v>0.13369633915114978</v>
      </c>
    </row>
    <row r="33" spans="1:4" x14ac:dyDescent="0.3">
      <c r="A33" t="s">
        <v>163</v>
      </c>
      <c r="B33">
        <f>'Income Statement'!B38/'Income Statement'!B2</f>
        <v>0.1014104282340928</v>
      </c>
      <c r="C33">
        <f>'Income Statement'!C38/'Income Statement'!C2</f>
        <v>8.8550339799270891E-2</v>
      </c>
      <c r="D33">
        <f>'Income Statement'!D38/'Income Statement'!D2</f>
        <v>7.7908503087170011E-2</v>
      </c>
    </row>
    <row r="35" spans="1:4" x14ac:dyDescent="0.3">
      <c r="A35" t="s">
        <v>164</v>
      </c>
      <c r="B35">
        <f>'Income Statement'!B18/(('Balance Sheet'!B3+'Balance Sheet'!C3)/2)</f>
        <v>0.10605939197743554</v>
      </c>
      <c r="C35">
        <f>'Income Statement'!C18/(('Balance Sheet'!C3+'Balance Sheet'!D3)/2)</f>
        <v>9.2710333045668294E-2</v>
      </c>
      <c r="D35">
        <f>'Income Statement'!D18/(('Balance Sheet'!D3+'Balance Sheet'!E3)/2)</f>
        <v>0.11412393714192802</v>
      </c>
    </row>
    <row r="36" spans="1:4" x14ac:dyDescent="0.3">
      <c r="A36" t="s">
        <v>165</v>
      </c>
      <c r="B36">
        <f>'Income Statement'!B38/(('Balance Sheet'!B3+'Balance Sheet'!C3)/2)</f>
        <v>7.6395455055369474E-2</v>
      </c>
      <c r="C36">
        <f>'Income Statement'!C38/(('Balance Sheet'!C3+'Balance Sheet'!D3)/2)</f>
        <v>6.9303791894890721E-2</v>
      </c>
      <c r="D36">
        <f>'Income Statement'!D38/(('Balance Sheet'!D3+'Balance Sheet'!E3)/2)</f>
        <v>6.1308618595353553E-2</v>
      </c>
    </row>
    <row r="37" spans="1:4" x14ac:dyDescent="0.3">
      <c r="A37" t="s">
        <v>166</v>
      </c>
      <c r="B37">
        <f>'Income Statement'!B38/(('Balance Sheet'!B53+'Balance Sheet'!C53)/2)</f>
        <v>0.32824926837665691</v>
      </c>
      <c r="C37">
        <f>'Income Statement'!C38/(('Balance Sheet'!C53+'Balance Sheet'!D53)/2)</f>
        <v>0.28517592491937527</v>
      </c>
      <c r="D37">
        <f>'Income Statement'!D38/(('Balance Sheet'!D53+'Balance Sheet'!E53)/2)</f>
        <v>0.24468450585944956</v>
      </c>
    </row>
    <row r="40" spans="1:4" x14ac:dyDescent="0.3">
      <c r="A40" s="1" t="s">
        <v>167</v>
      </c>
    </row>
    <row r="41" spans="1:4" x14ac:dyDescent="0.3">
      <c r="A41" t="s">
        <v>168</v>
      </c>
      <c r="B41">
        <f>'Income Statement'!B38/'Income Statement'!B35</f>
        <v>0.76911907066795737</v>
      </c>
      <c r="C41">
        <f>'Income Statement'!C38/'Income Statement'!C35</f>
        <v>0.76392933410988162</v>
      </c>
      <c r="D41">
        <f>'Income Statement'!D38/'Income Statement'!D35</f>
        <v>0.58272727272727276</v>
      </c>
    </row>
    <row r="42" spans="1:4" x14ac:dyDescent="0.3">
      <c r="A42" t="s">
        <v>169</v>
      </c>
      <c r="B42">
        <f>'Income Statement'!B35/'Income Statement'!B59</f>
        <v>0.95368518233574395</v>
      </c>
      <c r="C42">
        <f>'Income Statement'!C35/'Income Statement'!C59</f>
        <v>0.94306114976199196</v>
      </c>
      <c r="D42">
        <f>'Income Statement'!D35/'Income Statement'!D59</f>
        <v>0.90208299163523042</v>
      </c>
    </row>
    <row r="43" spans="1:4" x14ac:dyDescent="0.3">
      <c r="A43" t="s">
        <v>170</v>
      </c>
      <c r="B43">
        <f>'Income Statement'!B59/'Income Statement'!B2</f>
        <v>0.1382560044248729</v>
      </c>
      <c r="C43">
        <f>'Income Statement'!C59/'Income Statement'!C2</f>
        <v>0.12291282235924209</v>
      </c>
      <c r="D43">
        <f>'Income Statement'!D59/'Income Statement'!D2</f>
        <v>0.1482084690553746</v>
      </c>
    </row>
    <row r="44" spans="1:4" x14ac:dyDescent="0.3">
      <c r="A44" t="s">
        <v>157</v>
      </c>
      <c r="B44">
        <f>B27</f>
        <v>0.75332938027853014</v>
      </c>
      <c r="C44">
        <f t="shared" ref="C44:D44" si="4">C27</f>
        <v>0.78264851441554095</v>
      </c>
      <c r="D44">
        <f t="shared" si="4"/>
        <v>0.78693103019521204</v>
      </c>
    </row>
    <row r="45" spans="1:4" x14ac:dyDescent="0.3">
      <c r="A45" t="s">
        <v>171</v>
      </c>
      <c r="B45">
        <f>(('Balance Sheet'!B3+'Balance Sheet'!C3)/2)/(('Balance Sheet'!B53+'Balance Sheet'!C53)/2)</f>
        <v>4.2967119986228264</v>
      </c>
      <c r="C45">
        <f>(('Balance Sheet'!C3+'Balance Sheet'!D3)/2)/(('Balance Sheet'!C53+'Balance Sheet'!D53)/2)</f>
        <v>4.1148675580679059</v>
      </c>
      <c r="D45">
        <f>(('Balance Sheet'!D3+'Balance Sheet'!E3)/2)/(('Balance Sheet'!D53+'Balance Sheet'!E53)/2)</f>
        <v>3.9910295071954804</v>
      </c>
    </row>
    <row r="46" spans="1:4" x14ac:dyDescent="0.3">
      <c r="A46" t="s">
        <v>166</v>
      </c>
      <c r="B46">
        <f>B41*B42*B43*B44*B45</f>
        <v>0.32824926837665691</v>
      </c>
      <c r="C46">
        <f t="shared" ref="C46:D46" si="5">C41*C42*C43*C44*C45</f>
        <v>0.28517592491937532</v>
      </c>
      <c r="D46">
        <f t="shared" si="5"/>
        <v>0.24468450585944956</v>
      </c>
    </row>
    <row r="49" spans="1:4" x14ac:dyDescent="0.3">
      <c r="A49" s="1" t="s">
        <v>172</v>
      </c>
    </row>
    <row r="50" spans="1:4" x14ac:dyDescent="0.3">
      <c r="A50" t="s">
        <v>173</v>
      </c>
      <c r="B50">
        <f>55.3041/('Income Statement'!B38/'Balance Sheet'!B84)</f>
        <v>7.457085581120201</v>
      </c>
      <c r="C50">
        <f>54.4965/('Income Statement'!C38/'Balance Sheet'!C84)</f>
        <v>9.4166628198221076</v>
      </c>
      <c r="D50">
        <f>49.9801/('Income Statement'!D38/'Balance Sheet'!D84)</f>
        <v>11.028339082620905</v>
      </c>
    </row>
    <row r="51" spans="1:4" x14ac:dyDescent="0.3">
      <c r="A51" t="s">
        <v>174</v>
      </c>
      <c r="B51">
        <f>55.3041/('Balance Sheet'!B54/'Balance Sheet'!B84)</f>
        <v>2.3146195445500712</v>
      </c>
      <c r="C51">
        <f>54.4965/('Balance Sheet'!C54/'Balance Sheet'!C84)</f>
        <v>2.7072819606926282</v>
      </c>
      <c r="D51">
        <f>49.9801/('Balance Sheet'!D54/'Balance Sheet'!D84)</f>
        <v>2.5410371502372398</v>
      </c>
    </row>
    <row r="52" spans="1:4" x14ac:dyDescent="0.3">
      <c r="A52" t="s">
        <v>80</v>
      </c>
      <c r="B52">
        <f>('Income Statement'!B38/'Balance Sheet'!B84)</f>
        <v>7.416315583130566</v>
      </c>
      <c r="C52">
        <f>('Income Statement'!C38/'Balance Sheet'!C84)</f>
        <v>5.7872413022248894</v>
      </c>
      <c r="D52">
        <f>('Income Statement'!D38/'Balance Sheet'!D84)</f>
        <v>4.5319698302314206</v>
      </c>
    </row>
    <row r="53" spans="1:4" x14ac:dyDescent="0.3">
      <c r="A53" t="s">
        <v>79</v>
      </c>
      <c r="B53">
        <f>'Income Statement'!B38/'Income Statement'!B45</f>
        <v>7.3001531393568149</v>
      </c>
      <c r="C53">
        <f>'Income Statement'!C38/'Income Statement'!C45</f>
        <v>5.6700288184438037</v>
      </c>
      <c r="D53">
        <f>'Income Statement'!D38/'Income Statement'!D45</f>
        <v>4.4300018245249326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27EB-B7A8-4027-BF8D-99612852D692}">
  <dimension ref="A1:E84"/>
  <sheetViews>
    <sheetView topLeftCell="A68" workbookViewId="0">
      <selection activeCell="E88" sqref="E88"/>
    </sheetView>
  </sheetViews>
  <sheetFormatPr defaultRowHeight="14.4" x14ac:dyDescent="0.3"/>
  <cols>
    <col min="1" max="1" width="22.33203125" customWidth="1"/>
  </cols>
  <sheetData>
    <row r="1" spans="1:5" x14ac:dyDescent="0.3">
      <c r="A1" t="s">
        <v>50</v>
      </c>
    </row>
    <row r="2" spans="1:5" x14ac:dyDescent="0.3">
      <c r="B2" s="1">
        <v>2019</v>
      </c>
      <c r="C2" s="1">
        <v>2018</v>
      </c>
      <c r="D2" s="1">
        <v>2017</v>
      </c>
      <c r="E2" s="1">
        <v>2016</v>
      </c>
    </row>
    <row r="3" spans="1:5" x14ac:dyDescent="0.3">
      <c r="A3" s="1" t="s">
        <v>0</v>
      </c>
      <c r="B3">
        <f xml:space="preserve"> 'Balance Sheet'!B3/'Balance Sheet'!B3</f>
        <v>1</v>
      </c>
      <c r="C3">
        <f xml:space="preserve"> 'Balance Sheet'!C3/'Balance Sheet'!C3</f>
        <v>1</v>
      </c>
      <c r="D3">
        <f xml:space="preserve"> 'Balance Sheet'!D3/'Balance Sheet'!D3</f>
        <v>1</v>
      </c>
      <c r="E3">
        <f xml:space="preserve"> 'Balance Sheet'!E3/'Balance Sheet'!E$3</f>
        <v>1</v>
      </c>
    </row>
    <row r="4" spans="1:5" x14ac:dyDescent="0.3">
      <c r="A4" s="1" t="s">
        <v>1</v>
      </c>
      <c r="B4">
        <f xml:space="preserve"> 'Balance Sheet'!B4/'Balance Sheet'!B$3</f>
        <v>0.12782805429864252</v>
      </c>
      <c r="C4">
        <f xml:space="preserve"> 'Balance Sheet'!C4/'Balance Sheet'!C$3</f>
        <v>0.10520027876414562</v>
      </c>
      <c r="D4">
        <f xml:space="preserve"> 'Balance Sheet'!D4/'Balance Sheet'!D$3</f>
        <v>0.14718907153043609</v>
      </c>
      <c r="E4">
        <f xml:space="preserve"> 'Balance Sheet'!E4/'Balance Sheet'!E$3</f>
        <v>0.14535416788591718</v>
      </c>
    </row>
    <row r="5" spans="1:5" x14ac:dyDescent="0.3">
      <c r="A5" t="s">
        <v>2</v>
      </c>
      <c r="B5">
        <f xml:space="preserve"> 'Balance Sheet'!B5/'Balance Sheet'!B$3</f>
        <v>4.4660013636645388E-2</v>
      </c>
      <c r="C5">
        <f xml:space="preserve"> 'Balance Sheet'!C5/'Balance Sheet'!C$3</f>
        <v>2.9336607705837455E-2</v>
      </c>
      <c r="D5">
        <f xml:space="preserve"> 'Balance Sheet'!D5/'Balance Sheet'!D$3</f>
        <v>4.9519627711476395E-2</v>
      </c>
      <c r="E5">
        <f xml:space="preserve"> 'Balance Sheet'!E5/'Balance Sheet'!E$3</f>
        <v>5.3881118199020701E-2</v>
      </c>
    </row>
    <row r="6" spans="1:5" x14ac:dyDescent="0.3">
      <c r="A6" t="s">
        <v>3</v>
      </c>
      <c r="B6">
        <f xml:space="preserve"> 'Balance Sheet'!B6/'Balance Sheet'!B$3</f>
        <v>0</v>
      </c>
      <c r="C6">
        <f xml:space="preserve"> 'Balance Sheet'!C6/'Balance Sheet'!C$3</f>
        <v>3.3684000929213821E-3</v>
      </c>
      <c r="D6">
        <f xml:space="preserve"> 'Balance Sheet'!D6/'Balance Sheet'!D$3</f>
        <v>1.5480747579374015E-2</v>
      </c>
      <c r="E6">
        <f xml:space="preserve"> 'Balance Sheet'!E6/'Balance Sheet'!E$3</f>
        <v>9.5003999141647644E-3</v>
      </c>
    </row>
    <row r="8" spans="1:5" x14ac:dyDescent="0.3">
      <c r="A8" t="s">
        <v>4</v>
      </c>
      <c r="B8">
        <f xml:space="preserve"> 'Balance Sheet'!B8/'Balance Sheet'!B$3</f>
        <v>4.4226120374387903E-2</v>
      </c>
      <c r="C8">
        <f xml:space="preserve"> 'Balance Sheet'!C8/'Balance Sheet'!C$3</f>
        <v>3.8396442438522548E-2</v>
      </c>
      <c r="D8">
        <f xml:space="preserve"> 'Balance Sheet'!D8/'Balance Sheet'!D$3</f>
        <v>4.4603317571117615E-2</v>
      </c>
      <c r="E8">
        <f xml:space="preserve"> 'Balance Sheet'!E8/'Balance Sheet'!E$3</f>
        <v>4.0264528588985778E-2</v>
      </c>
    </row>
    <row r="9" spans="1:5" x14ac:dyDescent="0.3">
      <c r="A9" t="s">
        <v>5</v>
      </c>
      <c r="B9">
        <f xml:space="preserve"> 'Balance Sheet'!B9/'Balance Sheet'!B$3</f>
        <v>4.4427570817578872E-2</v>
      </c>
      <c r="C9">
        <f xml:space="preserve"> 'Balance Sheet'!C9/'Balance Sheet'!C$3</f>
        <v>3.8595559685394749E-2</v>
      </c>
      <c r="D9">
        <f xml:space="preserve"> 'Balance Sheet'!D9/'Balance Sheet'!D$3</f>
        <v>4.482849208136306E-2</v>
      </c>
      <c r="E9">
        <f xml:space="preserve"> 'Balance Sheet'!E9/'Balance Sheet'!E$3</f>
        <v>4.0557148709545271E-2</v>
      </c>
    </row>
    <row r="10" spans="1:5" x14ac:dyDescent="0.3">
      <c r="A10" t="s">
        <v>6</v>
      </c>
      <c r="B10">
        <f xml:space="preserve"> 'Balance Sheet'!B10/'Balance Sheet'!B$3</f>
        <v>-2.0145044319097501E-4</v>
      </c>
      <c r="C10">
        <f xml:space="preserve"> 'Balance Sheet'!C10/'Balance Sheet'!C$3</f>
        <v>-1.9911724687219991E-4</v>
      </c>
      <c r="D10">
        <f xml:space="preserve"> 'Balance Sheet'!D10/'Balance Sheet'!D$3</f>
        <v>-2.2517451024544022E-4</v>
      </c>
      <c r="E10">
        <f xml:space="preserve"> 'Balance Sheet'!E10/'Balance Sheet'!E$3</f>
        <v>-2.9262012055948969E-4</v>
      </c>
    </row>
    <row r="12" spans="1:5" x14ac:dyDescent="0.3">
      <c r="A12" t="s">
        <v>7</v>
      </c>
      <c r="B12">
        <f xml:space="preserve"> 'Balance Sheet'!B12/'Balance Sheet'!B$3</f>
        <v>1.9385731110146905E-2</v>
      </c>
      <c r="C12">
        <f xml:space="preserve"> 'Balance Sheet'!C12/'Balance Sheet'!C$3</f>
        <v>1.7505724620847575E-2</v>
      </c>
      <c r="D12">
        <f xml:space="preserve"> 'Balance Sheet'!D12/'Balance Sheet'!D$3</f>
        <v>2.4938077009682504E-2</v>
      </c>
      <c r="E12">
        <f xml:space="preserve"> 'Balance Sheet'!E12/'Balance Sheet'!E$3</f>
        <v>1.7381635161233686E-2</v>
      </c>
    </row>
    <row r="13" spans="1:5" x14ac:dyDescent="0.3">
      <c r="A13" t="s">
        <v>8</v>
      </c>
      <c r="B13">
        <f xml:space="preserve"> 'Balance Sheet'!B13/'Balance Sheet'!B$3</f>
        <v>1.9556189177462345E-2</v>
      </c>
      <c r="C13">
        <f xml:space="preserve"> 'Balance Sheet'!C13/'Balance Sheet'!C$3</f>
        <v>1.9961503998938042E-2</v>
      </c>
      <c r="D13">
        <f xml:space="preserve"> 'Balance Sheet'!D13/'Balance Sheet'!D$3</f>
        <v>2.8128049238159574E-2</v>
      </c>
      <c r="E13">
        <f xml:space="preserve"> 'Balance Sheet'!E13/'Balance Sheet'!E$3</f>
        <v>1.6659838863853613E-2</v>
      </c>
    </row>
    <row r="15" spans="1:5" x14ac:dyDescent="0.3">
      <c r="A15" s="1" t="s">
        <v>9</v>
      </c>
      <c r="B15">
        <f xml:space="preserve"> 'Balance Sheet'!B15/'Balance Sheet'!B$3</f>
        <v>0.87217194570135748</v>
      </c>
      <c r="C15">
        <f xml:space="preserve"> 'Balance Sheet'!C15/'Balance Sheet'!C$3</f>
        <v>0.89479972123585438</v>
      </c>
      <c r="D15">
        <f xml:space="preserve"> 'Balance Sheet'!D15/'Balance Sheet'!D$3</f>
        <v>0.85281092846956397</v>
      </c>
      <c r="E15">
        <f xml:space="preserve"> 'Balance Sheet'!E15/'Balance Sheet'!E$3</f>
        <v>0.85464583211408285</v>
      </c>
    </row>
    <row r="16" spans="1:5" x14ac:dyDescent="0.3">
      <c r="A16" t="s">
        <v>10</v>
      </c>
      <c r="B16">
        <f xml:space="preserve"> 'Balance Sheet'!B16/'Balance Sheet'!B$3</f>
        <v>0.57238269385731111</v>
      </c>
      <c r="C16">
        <f xml:space="preserve"> 'Balance Sheet'!C16/'Balance Sheet'!C$3</f>
        <v>0.56962466398964595</v>
      </c>
      <c r="D16">
        <f xml:space="preserve"> 'Balance Sheet'!D16/'Balance Sheet'!D$3</f>
        <v>0.49844254297080237</v>
      </c>
      <c r="E16">
        <f xml:space="preserve"> 'Balance Sheet'!E16/'Balance Sheet'!E$3</f>
        <v>0.47550769590917069</v>
      </c>
    </row>
    <row r="17" spans="1:5" x14ac:dyDescent="0.3">
      <c r="A17" t="s">
        <v>11</v>
      </c>
      <c r="B17">
        <f xml:space="preserve"> 'Balance Sheet'!B17/'Balance Sheet'!B$3</f>
        <v>0.15156821421930206</v>
      </c>
      <c r="C17">
        <f xml:space="preserve"> 'Balance Sheet'!C17/'Balance Sheet'!C$3</f>
        <v>0.16229714930474895</v>
      </c>
      <c r="D17">
        <f xml:space="preserve"> 'Balance Sheet'!D17/'Balance Sheet'!D$3</f>
        <v>0.18377992944532012</v>
      </c>
      <c r="E17">
        <f xml:space="preserve"> 'Balance Sheet'!E17/'Balance Sheet'!E$3</f>
        <v>0.19106143071730947</v>
      </c>
    </row>
    <row r="18" spans="1:5" x14ac:dyDescent="0.3">
      <c r="A18" t="s">
        <v>12</v>
      </c>
      <c r="B18">
        <f xml:space="preserve"> 'Balance Sheet'!B18/'Balance Sheet'!B$3</f>
        <v>8.0006818322692616E-2</v>
      </c>
      <c r="C18">
        <f xml:space="preserve"> 'Balance Sheet'!C18/'Balance Sheet'!C$3</f>
        <v>8.0144691866060463E-2</v>
      </c>
      <c r="D18">
        <f xml:space="preserve"> 'Balance Sheet'!D18/'Balance Sheet'!D$3</f>
        <v>9.0951737596637397E-2</v>
      </c>
      <c r="E18">
        <f xml:space="preserve"> 'Balance Sheet'!E18/'Balance Sheet'!E$3</f>
        <v>9.4496790932677863E-2</v>
      </c>
    </row>
    <row r="19" spans="1:5" x14ac:dyDescent="0.3">
      <c r="A19" t="s">
        <v>13</v>
      </c>
      <c r="B19">
        <f xml:space="preserve"> 'Balance Sheet'!B19/'Balance Sheet'!B$3</f>
        <v>0</v>
      </c>
      <c r="C19">
        <f xml:space="preserve"> 'Balance Sheet'!C19/'Balance Sheet'!C$3</f>
        <v>0</v>
      </c>
      <c r="D19">
        <f xml:space="preserve"> 'Balance Sheet'!D19/'Balance Sheet'!D$3</f>
        <v>0</v>
      </c>
      <c r="E19">
        <f xml:space="preserve"> 'Balance Sheet'!E19/'Balance Sheet'!E$3</f>
        <v>0</v>
      </c>
    </row>
    <row r="20" spans="1:5" x14ac:dyDescent="0.3">
      <c r="A20" t="s">
        <v>51</v>
      </c>
      <c r="B20">
        <f xml:space="preserve"> 'Balance Sheet'!B20/'Balance Sheet'!B$3</f>
        <v>0</v>
      </c>
      <c r="C20">
        <f xml:space="preserve"> 'Balance Sheet'!C20/'Balance Sheet'!C$3</f>
        <v>0</v>
      </c>
      <c r="D20">
        <f xml:space="preserve"> 'Balance Sheet'!D20/'Balance Sheet'!D$3</f>
        <v>0</v>
      </c>
      <c r="E20">
        <f xml:space="preserve"> 'Balance Sheet'!E20/'Balance Sheet'!E$3</f>
        <v>0</v>
      </c>
    </row>
    <row r="21" spans="1:5" x14ac:dyDescent="0.3">
      <c r="A21" t="s">
        <v>14</v>
      </c>
      <c r="B21">
        <f xml:space="preserve"> 'Balance Sheet'!B21/'Balance Sheet'!B$3</f>
        <v>0</v>
      </c>
      <c r="C21">
        <f xml:space="preserve"> 'Balance Sheet'!C21/'Balance Sheet'!C$3</f>
        <v>4.0155311452560313E-3</v>
      </c>
      <c r="D21">
        <f xml:space="preserve"> 'Balance Sheet'!D21/'Balance Sheet'!D$3</f>
        <v>1.7544847256623884E-2</v>
      </c>
      <c r="E21">
        <f xml:space="preserve"> 'Balance Sheet'!E21/'Balance Sheet'!E$3</f>
        <v>5.9772536626285087E-2</v>
      </c>
    </row>
    <row r="22" spans="1:5" x14ac:dyDescent="0.3">
      <c r="A22" t="s">
        <v>15</v>
      </c>
      <c r="B22">
        <f xml:space="preserve"> 'Balance Sheet'!B22/'Balance Sheet'!B$3</f>
        <v>6.8214219302051696E-2</v>
      </c>
      <c r="C22">
        <f xml:space="preserve"> 'Balance Sheet'!C22/'Balance Sheet'!C$3</f>
        <v>7.8717684930143028E-2</v>
      </c>
      <c r="D22">
        <f xml:space="preserve"> 'Balance Sheet'!D22/'Balance Sheet'!D$3</f>
        <v>6.2091871200180136E-2</v>
      </c>
      <c r="E22">
        <f xml:space="preserve"> 'Balance Sheet'!E22/'Balance Sheet'!E$3</f>
        <v>3.3807377928639706E-2</v>
      </c>
    </row>
    <row r="27" spans="1:5" x14ac:dyDescent="0.3">
      <c r="A27" s="1" t="s">
        <v>16</v>
      </c>
      <c r="B27">
        <f>'Balance Sheet'!B27/'Balance Sheet'!B$27</f>
        <v>1</v>
      </c>
      <c r="C27">
        <f>'Balance Sheet'!C27/'Balance Sheet'!C$27</f>
        <v>1</v>
      </c>
      <c r="D27">
        <f>'Balance Sheet'!D27/'Balance Sheet'!D$27</f>
        <v>1</v>
      </c>
      <c r="E27">
        <f>'Balance Sheet'!E27/'Balance Sheet'!E$27</f>
        <v>1</v>
      </c>
    </row>
    <row r="28" spans="1:5" x14ac:dyDescent="0.3">
      <c r="A28" s="1" t="s">
        <v>17</v>
      </c>
      <c r="B28">
        <f>'Balance Sheet'!B28/'Balance Sheet'!B$27</f>
        <v>0.41086753162240208</v>
      </c>
      <c r="C28">
        <f>'Balance Sheet'!C28/'Balance Sheet'!C$27</f>
        <v>0.39884926683698663</v>
      </c>
      <c r="D28">
        <f>'Balance Sheet'!D28/'Balance Sheet'!D$27</f>
        <v>0.47161139606927022</v>
      </c>
      <c r="E28">
        <f>'Balance Sheet'!E28/'Balance Sheet'!E$27</f>
        <v>0.39100425924975624</v>
      </c>
    </row>
    <row r="29" spans="1:5" x14ac:dyDescent="0.3">
      <c r="A29" t="s">
        <v>18</v>
      </c>
      <c r="B29">
        <f>'Balance Sheet'!B29/'Balance Sheet'!B$27</f>
        <v>6.641721234798878E-2</v>
      </c>
      <c r="C29">
        <f>'Balance Sheet'!C29/'Balance Sheet'!C$27</f>
        <v>6.3891453229996356E-2</v>
      </c>
      <c r="D29">
        <f>'Balance Sheet'!D29/'Balance Sheet'!D$27</f>
        <v>9.3291351378802498E-2</v>
      </c>
      <c r="E29">
        <f>'Balance Sheet'!E29/'Balance Sheet'!E$27</f>
        <v>6.5992713090778463E-2</v>
      </c>
    </row>
    <row r="30" spans="1:5" x14ac:dyDescent="0.3">
      <c r="A30" t="s">
        <v>19</v>
      </c>
      <c r="B30">
        <f>'Balance Sheet'!B30/'Balance Sheet'!B$27</f>
        <v>9.7185504534916825E-2</v>
      </c>
      <c r="C30">
        <f>'Balance Sheet'!C30/'Balance Sheet'!C$27</f>
        <v>9.4549045707292986E-2</v>
      </c>
      <c r="D30">
        <f>'Balance Sheet'!D30/'Balance Sheet'!D$27</f>
        <v>0.1239144786958509</v>
      </c>
      <c r="E30">
        <f>'Balance Sheet'!E30/'Balance Sheet'!E$27</f>
        <v>0.11736029147636887</v>
      </c>
    </row>
    <row r="32" spans="1:5" x14ac:dyDescent="0.3">
      <c r="A32" t="s">
        <v>20</v>
      </c>
      <c r="B32">
        <f>'Balance Sheet'!B32/'Balance Sheet'!B$27</f>
        <v>4.6508317403505917E-2</v>
      </c>
      <c r="C32">
        <f>'Balance Sheet'!C32/'Balance Sheet'!C$27</f>
        <v>3.2589793683848942E-2</v>
      </c>
      <c r="D32">
        <f>'Balance Sheet'!D32/'Balance Sheet'!D$27</f>
        <v>5.6929561728708548E-2</v>
      </c>
      <c r="E32">
        <f>'Balance Sheet'!E32/'Balance Sheet'!E$27</f>
        <v>2.9019346230820548E-2</v>
      </c>
    </row>
    <row r="33" spans="1:5" x14ac:dyDescent="0.3">
      <c r="A33" t="s">
        <v>21</v>
      </c>
      <c r="B33">
        <f>'Balance Sheet'!B33/'Balance Sheet'!B$27</f>
        <v>1.6289095863667793E-2</v>
      </c>
      <c r="C33">
        <f>'Balance Sheet'!C33/'Balance Sheet'!C$27</f>
        <v>2.0502801691749502E-2</v>
      </c>
      <c r="D33">
        <f>'Balance Sheet'!D33/'Balance Sheet'!D$27</f>
        <v>0</v>
      </c>
      <c r="E33">
        <f>'Balance Sheet'!E33/'Balance Sheet'!E$27</f>
        <v>0</v>
      </c>
    </row>
    <row r="35" spans="1:5" x14ac:dyDescent="0.3">
      <c r="A35" t="s">
        <v>22</v>
      </c>
      <c r="B35">
        <f>'Balance Sheet'!B35/'Balance Sheet'!B$27</f>
        <v>0.16950014235164926</v>
      </c>
      <c r="C35">
        <f>'Balance Sheet'!C35/'Balance Sheet'!C$27</f>
        <v>0.16423710255694626</v>
      </c>
      <c r="D35">
        <f>'Balance Sheet'!D35/'Balance Sheet'!D$27</f>
        <v>0.17038240820679498</v>
      </c>
      <c r="E35">
        <f>'Balance Sheet'!E35/'Balance Sheet'!E$27</f>
        <v>0.16097911428131575</v>
      </c>
    </row>
    <row r="37" spans="1:5" x14ac:dyDescent="0.3">
      <c r="A37" t="s">
        <v>23</v>
      </c>
      <c r="B37">
        <f>'Balance Sheet'!B37/'Balance Sheet'!B$27</f>
        <v>1.4967259120673527E-2</v>
      </c>
      <c r="C37">
        <f>'Balance Sheet'!C37/'Balance Sheet'!C$27</f>
        <v>2.3079069967152581E-2</v>
      </c>
      <c r="D37">
        <f>'Balance Sheet'!D37/'Balance Sheet'!D$27</f>
        <v>2.7093596059113302E-2</v>
      </c>
      <c r="E37">
        <f>'Balance Sheet'!E37/'Balance Sheet'!E$27</f>
        <v>1.7652794170472622E-2</v>
      </c>
    </row>
    <row r="39" spans="1:5" x14ac:dyDescent="0.3">
      <c r="A39" s="1" t="s">
        <v>24</v>
      </c>
      <c r="B39">
        <f>'Balance Sheet'!B39/'Balance Sheet'!B$27</f>
        <v>0.58913246837759792</v>
      </c>
      <c r="C39">
        <f>'Balance Sheet'!C39/'Balance Sheet'!C$27</f>
        <v>0.60115073316301337</v>
      </c>
      <c r="D39">
        <f>'Balance Sheet'!D39/'Balance Sheet'!D$27</f>
        <v>0.52838860393072973</v>
      </c>
      <c r="E39">
        <f>'Balance Sheet'!E39/'Balance Sheet'!E$27</f>
        <v>0.60899574075024376</v>
      </c>
    </row>
    <row r="40" spans="1:5" x14ac:dyDescent="0.3">
      <c r="A40" t="s">
        <v>25</v>
      </c>
      <c r="B40">
        <f>'Balance Sheet'!B40/'Balance Sheet'!B$27</f>
        <v>0.18044088339366332</v>
      </c>
      <c r="C40">
        <f>'Balance Sheet'!C40/'Balance Sheet'!C$27</f>
        <v>0.17718285064084674</v>
      </c>
      <c r="D40">
        <f>'Balance Sheet'!D40/'Balance Sheet'!D$27</f>
        <v>0.16738611548423138</v>
      </c>
      <c r="E40">
        <f>'Balance Sheet'!E40/'Balance Sheet'!E$27</f>
        <v>0.15910607071380919</v>
      </c>
    </row>
    <row r="41" spans="1:5" x14ac:dyDescent="0.3">
      <c r="A41" t="s">
        <v>26</v>
      </c>
      <c r="B41">
        <f>'Balance Sheet'!B41/'Balance Sheet'!B$27</f>
        <v>0.10765851872940985</v>
      </c>
      <c r="C41">
        <f>'Balance Sheet'!C41/'Balance Sheet'!C$27</f>
        <v>0.12454110221344383</v>
      </c>
      <c r="D41">
        <f>'Balance Sheet'!D41/'Balance Sheet'!D$27</f>
        <v>0</v>
      </c>
      <c r="E41">
        <f>'Balance Sheet'!E41/'Balance Sheet'!E$27</f>
        <v>0</v>
      </c>
    </row>
    <row r="43" spans="1:5" x14ac:dyDescent="0.3">
      <c r="A43" t="s">
        <v>27</v>
      </c>
      <c r="B43">
        <f>'Balance Sheet'!B43/'Balance Sheet'!B$27</f>
        <v>2.960914304307154E-2</v>
      </c>
      <c r="C43">
        <f>'Balance Sheet'!C43/'Balance Sheet'!C$27</f>
        <v>0</v>
      </c>
      <c r="D43">
        <f>'Balance Sheet'!D43/'Balance Sheet'!D$27</f>
        <v>0</v>
      </c>
      <c r="E43">
        <f>'Balance Sheet'!E43/'Balance Sheet'!E$27</f>
        <v>0</v>
      </c>
    </row>
    <row r="44" spans="1:5" x14ac:dyDescent="0.3">
      <c r="A44" t="s">
        <v>28</v>
      </c>
      <c r="B44">
        <f>'Balance Sheet'!B44/'Balance Sheet'!B$27</f>
        <v>7.1358848171798106E-2</v>
      </c>
      <c r="C44">
        <f>'Balance Sheet'!C44/'Balance Sheet'!C$27</f>
        <v>7.8404431181433698E-2</v>
      </c>
      <c r="D44">
        <f>'Balance Sheet'!D44/'Balance Sheet'!D$27</f>
        <v>5.8300746533949517E-2</v>
      </c>
      <c r="E44">
        <f>'Balance Sheet'!E44/'Balance Sheet'!E$27</f>
        <v>5.8449222558628833E-2</v>
      </c>
    </row>
    <row r="46" spans="1:5" x14ac:dyDescent="0.3">
      <c r="A46" t="s">
        <v>29</v>
      </c>
      <c r="B46">
        <f>'Balance Sheet'!B46/'Balance Sheet'!B$27</f>
        <v>0.17187944848903891</v>
      </c>
      <c r="C46">
        <f>'Balance Sheet'!C46/'Balance Sheet'!C$27</f>
        <v>0.19671955172932007</v>
      </c>
      <c r="D46">
        <f>'Balance Sheet'!D46/'Balance Sheet'!D$27</f>
        <v>0.2490985729521101</v>
      </c>
      <c r="E46">
        <f>'Balance Sheet'!E46/'Balance Sheet'!E$27</f>
        <v>0.34325447734387027</v>
      </c>
    </row>
    <row r="48" spans="1:5" x14ac:dyDescent="0.3">
      <c r="A48" t="s">
        <v>30</v>
      </c>
      <c r="B48">
        <f>'Balance Sheet'!B48/'Balance Sheet'!B$27</f>
        <v>2.8185626550616179E-2</v>
      </c>
      <c r="C48">
        <f>'Balance Sheet'!C48/'Balance Sheet'!C$27</f>
        <v>2.4302797397969041E-2</v>
      </c>
      <c r="D48">
        <f>'Balance Sheet'!D48/'Balance Sheet'!D$27</f>
        <v>5.3603168960438777E-2</v>
      </c>
      <c r="E48">
        <f>'Balance Sheet'!E48/'Balance Sheet'!E$27</f>
        <v>4.8185970133935441E-2</v>
      </c>
    </row>
    <row r="53" spans="1:5" x14ac:dyDescent="0.3">
      <c r="A53" s="1" t="s">
        <v>31</v>
      </c>
      <c r="B53">
        <f>'Balance Sheet'!B53/'Balance Sheet'!B$53</f>
        <v>1</v>
      </c>
      <c r="C53">
        <f>'Balance Sheet'!C53/'Balance Sheet'!C$53</f>
        <v>1</v>
      </c>
      <c r="D53">
        <f>'Balance Sheet'!D53/'Balance Sheet'!D$53</f>
        <v>1</v>
      </c>
      <c r="E53">
        <f>'Balance Sheet'!E53/'Balance Sheet'!E$53</f>
        <v>1</v>
      </c>
    </row>
    <row r="54" spans="1:5" x14ac:dyDescent="0.3">
      <c r="A54" s="1" t="s">
        <v>32</v>
      </c>
      <c r="B54">
        <f>'Balance Sheet'!B54/'Balance Sheet'!B$53</f>
        <v>1</v>
      </c>
      <c r="C54">
        <f>'Balance Sheet'!C54/'Balance Sheet'!C$53</f>
        <v>1</v>
      </c>
      <c r="D54">
        <f>'Balance Sheet'!D54/'Balance Sheet'!D$53</f>
        <v>1</v>
      </c>
      <c r="E54">
        <f>'Balance Sheet'!E54/'Balance Sheet'!E$53</f>
        <v>1</v>
      </c>
    </row>
    <row r="55" spans="1:5" x14ac:dyDescent="0.3">
      <c r="A55" t="s">
        <v>33</v>
      </c>
      <c r="B55">
        <f>'Balance Sheet'!B55/'Balance Sheet'!B$53</f>
        <v>0</v>
      </c>
      <c r="C55">
        <f>'Balance Sheet'!C55/'Balance Sheet'!C$53</f>
        <v>0</v>
      </c>
      <c r="D55">
        <f>'Balance Sheet'!D55/'Balance Sheet'!D$53</f>
        <v>0</v>
      </c>
      <c r="E55">
        <f>'Balance Sheet'!E55/'Balance Sheet'!E$53</f>
        <v>0</v>
      </c>
    </row>
    <row r="56" spans="1:5" x14ac:dyDescent="0.3">
      <c r="A56" t="s">
        <v>34</v>
      </c>
    </row>
    <row r="58" spans="1:5" x14ac:dyDescent="0.3">
      <c r="A58" t="s">
        <v>35</v>
      </c>
      <c r="B58">
        <f>'Balance Sheet'!B58/'Balance Sheet'!B$53</f>
        <v>0.81091287928115641</v>
      </c>
      <c r="C58">
        <f>'Balance Sheet'!C58/'Balance Sheet'!C$53</f>
        <v>0.73346971578870457</v>
      </c>
      <c r="D58">
        <f>'Balance Sheet'!D58/'Balance Sheet'!D$53</f>
        <v>0.69273903666427028</v>
      </c>
      <c r="E58">
        <f>'Balance Sheet'!E58/'Balance Sheet'!E$53</f>
        <v>0.64320013021893063</v>
      </c>
    </row>
    <row r="59" spans="1:5" x14ac:dyDescent="0.3">
      <c r="A59" t="s">
        <v>36</v>
      </c>
      <c r="B59">
        <f>'Balance Sheet'!B59/'Balance Sheet'!B$53</f>
        <v>0.72463862482094021</v>
      </c>
      <c r="C59">
        <f>'Balance Sheet'!C59/'Balance Sheet'!C$53</f>
        <v>0.85270694819902093</v>
      </c>
      <c r="D59">
        <f>'Balance Sheet'!D59/'Balance Sheet'!D$53</f>
        <v>0.86649892163910858</v>
      </c>
      <c r="E59">
        <f>'Balance Sheet'!E59/'Balance Sheet'!E$53</f>
        <v>1.0005697078212745</v>
      </c>
    </row>
    <row r="61" spans="1:5" x14ac:dyDescent="0.3">
      <c r="A61" t="s">
        <v>37</v>
      </c>
      <c r="B61">
        <f>'Balance Sheet'!B61/'Balance Sheet'!B$53</f>
        <v>1.5366584190649825E-2</v>
      </c>
      <c r="C61">
        <f>'Balance Sheet'!C61/'Balance Sheet'!C$53</f>
        <v>1.4466281873310441E-2</v>
      </c>
      <c r="D61">
        <f>'Balance Sheet'!D61/'Balance Sheet'!D$53</f>
        <v>1.1358734723220704E-2</v>
      </c>
      <c r="E61">
        <f>'Balance Sheet'!E61/'Balance Sheet'!E$53</f>
        <v>2.2299991861316839E-2</v>
      </c>
    </row>
    <row r="63" spans="1:5" x14ac:dyDescent="0.3">
      <c r="A63" t="s">
        <v>38</v>
      </c>
      <c r="B63">
        <f>'Balance Sheet'!B63/'Balance Sheet'!B$53</f>
        <v>-0.52018491991144677</v>
      </c>
      <c r="C63">
        <f>'Balance Sheet'!C63/'Balance Sheet'!C$53</f>
        <v>-0.57171038211441516</v>
      </c>
      <c r="D63">
        <f>'Balance Sheet'!D63/'Balance Sheet'!D$53</f>
        <v>-0.54787922358015817</v>
      </c>
      <c r="E63">
        <f>'Balance Sheet'!E63/'Balance Sheet'!E$53</f>
        <v>-0.62146984617888823</v>
      </c>
    </row>
    <row r="68" spans="1:5" x14ac:dyDescent="0.3">
      <c r="A68" s="2" t="s">
        <v>39</v>
      </c>
      <c r="B68">
        <f>'Balance Sheet'!B68/'Balance Sheet'!B$53</f>
        <v>1.5777444979815081</v>
      </c>
      <c r="C68">
        <f>'Balance Sheet'!C68/'Balance Sheet'!C$53</f>
        <v>1.6029809308102578</v>
      </c>
      <c r="D68">
        <f>'Balance Sheet'!D68/'Balance Sheet'!D$53</f>
        <v>1.4739036664270309</v>
      </c>
      <c r="E68">
        <f>'Balance Sheet'!E68/'Balance Sheet'!E$53</f>
        <v>1.5046797428176122</v>
      </c>
    </row>
    <row r="70" spans="1:5" x14ac:dyDescent="0.3">
      <c r="A70" t="s">
        <v>40</v>
      </c>
      <c r="B70">
        <f>'Balance Sheet'!B70/'Balance Sheet'!B$53</f>
        <v>1</v>
      </c>
      <c r="C70">
        <f>'Balance Sheet'!C70/'Balance Sheet'!C$53</f>
        <v>1</v>
      </c>
      <c r="D70">
        <f>'Balance Sheet'!D70/'Balance Sheet'!D$53</f>
        <v>1</v>
      </c>
      <c r="E70">
        <f>'Balance Sheet'!E70/'Balance Sheet'!E$53</f>
        <v>1</v>
      </c>
    </row>
    <row r="72" spans="1:5" x14ac:dyDescent="0.3">
      <c r="A72" t="s">
        <v>41</v>
      </c>
      <c r="B72">
        <f>'Balance Sheet'!B72/'Balance Sheet'!B$27</f>
        <v>0.12394761459307764</v>
      </c>
      <c r="C72">
        <f>'Balance Sheet'!C72/'Balance Sheet'!C$27</f>
        <v>0.14504390390519334</v>
      </c>
      <c r="D72">
        <f>'Balance Sheet'!D72/'Balance Sheet'!D$27</f>
        <v>0</v>
      </c>
      <c r="E72">
        <f>'Balance Sheet'!E72/'Balance Sheet'!E$27</f>
        <v>0</v>
      </c>
    </row>
    <row r="74" spans="1:5" x14ac:dyDescent="0.3">
      <c r="A74" t="s">
        <v>42</v>
      </c>
      <c r="B74">
        <f>'Balance Sheet'!B74/'Balance Sheet'!B$3</f>
        <v>6.415421806235666E-3</v>
      </c>
      <c r="C74">
        <f>'Balance Sheet'!C74/'Balance Sheet'!C$3</f>
        <v>-1.5332028009159393E-2</v>
      </c>
      <c r="D74">
        <f>'Balance Sheet'!D74/'Balance Sheet'!D$3</f>
        <v>-1.37168805824514E-2</v>
      </c>
      <c r="E74">
        <f>'Balance Sheet'!E74/'Balance Sheet'!E$3</f>
        <v>-4.5863326895690684E-2</v>
      </c>
    </row>
    <row r="76" spans="1:5" x14ac:dyDescent="0.3">
      <c r="A76" t="s">
        <v>44</v>
      </c>
      <c r="B76">
        <f>'Balance Sheet'!B76/'Balance Sheet'!B$3</f>
        <v>-0.18525692679600819</v>
      </c>
      <c r="C76">
        <f>'Balance Sheet'!C76/'Balance Sheet'!C$3</f>
        <v>-0.20306640560183187</v>
      </c>
      <c r="D76">
        <f>'Balance Sheet'!D76/'Balance Sheet'!D$3</f>
        <v>-0.20132477670194401</v>
      </c>
      <c r="E76">
        <f>'Balance Sheet'!E76/'Balance Sheet'!E$3</f>
        <v>-0.15192836659448702</v>
      </c>
    </row>
    <row r="77" spans="1:5" x14ac:dyDescent="0.3">
      <c r="A77" t="s">
        <v>43</v>
      </c>
      <c r="B77">
        <f>'Balance Sheet'!B77/'Balance Sheet'!B$3</f>
        <v>0.41092791173371351</v>
      </c>
      <c r="C77">
        <f>'Balance Sheet'!C77/'Balance Sheet'!C$3</f>
        <v>0.38924103142733879</v>
      </c>
      <c r="D77">
        <f>'Balance Sheet'!D77/'Balance Sheet'!D$3</f>
        <v>0.42678075508519103</v>
      </c>
      <c r="E77">
        <f>'Balance Sheet'!E77/'Balance Sheet'!E$3</f>
        <v>0.38272760968377517</v>
      </c>
    </row>
    <row r="78" spans="1:5" x14ac:dyDescent="0.3">
      <c r="A78" t="s">
        <v>45</v>
      </c>
      <c r="B78">
        <f>'Balance Sheet'!B78/'Balance Sheet'!B$3</f>
        <v>6.415421806235666E-3</v>
      </c>
      <c r="C78">
        <f>'Balance Sheet'!C78/'Balance Sheet'!C$3</f>
        <v>-1.5332028009159393E-2</v>
      </c>
      <c r="D78">
        <f>'Balance Sheet'!D78/'Balance Sheet'!D$3</f>
        <v>-1.37168805824514E-2</v>
      </c>
      <c r="E78">
        <f>'Balance Sheet'!E78/'Balance Sheet'!E$3</f>
        <v>-4.5863326895690684E-2</v>
      </c>
    </row>
    <row r="80" spans="1:5" x14ac:dyDescent="0.3">
      <c r="A80" s="1" t="s">
        <v>46</v>
      </c>
      <c r="B80">
        <f>'Balance Sheet'!B80/'Balance Sheet'!B$27</f>
        <v>0.35089681539024686</v>
      </c>
      <c r="C80">
        <f>'Balance Sheet'!C80/'Balance Sheet'!C$27</f>
        <v>0.35481654822988901</v>
      </c>
      <c r="D80">
        <f>'Balance Sheet'!D80/'Balance Sheet'!D$27</f>
        <v>0.22431567721293993</v>
      </c>
      <c r="E80">
        <f>'Balance Sheet'!E80/'Balance Sheet'!E$27</f>
        <v>0.18812541694462975</v>
      </c>
    </row>
    <row r="81" spans="1:5" x14ac:dyDescent="0.3">
      <c r="A81" s="1" t="s">
        <v>47</v>
      </c>
      <c r="B81">
        <f>'Balance Sheet'!B81/'Balance Sheet'!B$27</f>
        <v>0.16834099320779275</v>
      </c>
      <c r="C81">
        <f>'Balance Sheet'!C81/'Balance Sheet'!C$27</f>
        <v>0.17617381223298054</v>
      </c>
      <c r="D81">
        <f>'Balance Sheet'!D81/'Balance Sheet'!D$27</f>
        <v>0.17825402468132651</v>
      </c>
      <c r="E81">
        <f>'Balance Sheet'!E81/'Balance Sheet'!E$27</f>
        <v>0.11725765895212192</v>
      </c>
    </row>
    <row r="83" spans="1:5" x14ac:dyDescent="0.3">
      <c r="A83" t="s">
        <v>48</v>
      </c>
      <c r="B83">
        <f>'Balance Sheet'!B83</f>
        <v>651731</v>
      </c>
      <c r="C83">
        <f>'Balance Sheet'!C83</f>
        <v>688136</v>
      </c>
      <c r="D83">
        <f>'Balance Sheet'!D83</f>
        <v>714674</v>
      </c>
      <c r="E83">
        <f>'Balance Sheet'!E83</f>
        <v>744887</v>
      </c>
    </row>
    <row r="84" spans="1:5" x14ac:dyDescent="0.3">
      <c r="A84" t="s">
        <v>49</v>
      </c>
      <c r="B84">
        <f>'Balance Sheet'!B84</f>
        <v>642772</v>
      </c>
      <c r="C84">
        <f>'Balance Sheet'!C84</f>
        <v>679944</v>
      </c>
      <c r="D84">
        <f>'Balance Sheet'!D84</f>
        <v>707198</v>
      </c>
      <c r="E84">
        <f>'Balance Sheet'!E84</f>
        <v>730738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E6A3-FEA0-4AC0-99A5-9FD67DD2849B}">
  <dimension ref="A1:D71"/>
  <sheetViews>
    <sheetView topLeftCell="A42" workbookViewId="0">
      <selection activeCell="F59" sqref="F59"/>
    </sheetView>
  </sheetViews>
  <sheetFormatPr defaultRowHeight="14.4" x14ac:dyDescent="0.3"/>
  <cols>
    <col min="1" max="1" width="20.77734375" customWidth="1"/>
  </cols>
  <sheetData>
    <row r="1" spans="1:4" x14ac:dyDescent="0.3">
      <c r="B1" s="1">
        <v>2019</v>
      </c>
      <c r="C1" s="1">
        <v>2018</v>
      </c>
      <c r="D1" s="1">
        <v>2017</v>
      </c>
    </row>
    <row r="2" spans="1:4" x14ac:dyDescent="0.3">
      <c r="A2" s="1" t="s">
        <v>109</v>
      </c>
      <c r="B2">
        <f xml:space="preserve"> 'Income Statement'!B2/ 'Income Statement'!B$2</f>
        <v>1</v>
      </c>
      <c r="C2">
        <f xml:space="preserve"> 'Income Statement'!C2/ 'Income Statement'!C$2</f>
        <v>1</v>
      </c>
      <c r="D2">
        <f xml:space="preserve"> 'Income Statement'!D2/ 'Income Statement'!D$2</f>
        <v>1</v>
      </c>
    </row>
    <row r="3" spans="1:4" x14ac:dyDescent="0.3">
      <c r="A3" t="s">
        <v>108</v>
      </c>
      <c r="B3">
        <f xml:space="preserve"> 'Income Statement'!B3/ 'Income Statement'!B$2</f>
        <v>0.91539557938179417</v>
      </c>
      <c r="C3">
        <f xml:space="preserve"> 'Income Statement'!C3/ 'Income Statement'!C$2</f>
        <v>0.9140825419685854</v>
      </c>
      <c r="D3">
        <f xml:space="preserve"> 'Income Statement'!D3/ 'Income Statement'!D$2</f>
        <v>0.91620885799017937</v>
      </c>
    </row>
    <row r="5" spans="1:4" x14ac:dyDescent="0.3">
      <c r="A5" t="s">
        <v>107</v>
      </c>
      <c r="B5">
        <f xml:space="preserve"> 'Income Statement'!B5/ 'Income Statement'!B$2</f>
        <v>0.77913927712893827</v>
      </c>
      <c r="C5">
        <f xml:space="preserve"> 'Income Statement'!C5/ 'Income Statement'!C$2</f>
        <v>0.79909086817588548</v>
      </c>
      <c r="D5">
        <f xml:space="preserve"> 'Income Statement'!D5/ 'Income Statement'!D$2</f>
        <v>0.77145218532743454</v>
      </c>
    </row>
    <row r="6" spans="1:4" x14ac:dyDescent="0.3">
      <c r="A6" t="s">
        <v>106</v>
      </c>
      <c r="B6">
        <f xml:space="preserve"> 'Income Statement'!B6/ 'Income Statement'!B$2</f>
        <v>0.18122832769587507</v>
      </c>
      <c r="C6">
        <f xml:space="preserve"> 'Income Statement'!C6/ 'Income Statement'!C$2</f>
        <v>0.20297943201764257</v>
      </c>
      <c r="D6">
        <f xml:space="preserve"> 'Income Statement'!D6/ 'Income Statement'!D$2</f>
        <v>0.16422772132821237</v>
      </c>
    </row>
    <row r="7" spans="1:4" x14ac:dyDescent="0.3">
      <c r="A7" t="s">
        <v>105</v>
      </c>
      <c r="B7">
        <f xml:space="preserve"> 'Income Statement'!B7/ 'Income Statement'!B$2</f>
        <v>3.7249771310655863E-2</v>
      </c>
      <c r="C7">
        <f xml:space="preserve"> 'Income Statement'!C7/ 'Income Statement'!C$2</f>
        <v>3.5442639182681486E-2</v>
      </c>
      <c r="D7">
        <f xml:space="preserve"> 'Income Statement'!D7/ 'Income Statement'!D$2</f>
        <v>3.8674704652632605E-2</v>
      </c>
    </row>
    <row r="8" spans="1:4" x14ac:dyDescent="0.3">
      <c r="A8" t="s">
        <v>104</v>
      </c>
      <c r="B8">
        <f xml:space="preserve"> 'Income Statement'!B8/ 'Income Statement'!B$2</f>
        <v>4.6482438785712767E-2</v>
      </c>
      <c r="C8">
        <f xml:space="preserve"> 'Income Statement'!C8/ 'Income Statement'!C$2</f>
        <v>4.6266708672757548E-2</v>
      </c>
      <c r="D8">
        <f xml:space="preserve"> 'Income Statement'!D8/ 'Income Statement'!D$2</f>
        <v>4.5019203655987168E-2</v>
      </c>
    </row>
    <row r="9" spans="1:4" x14ac:dyDescent="0.3">
      <c r="A9" t="s">
        <v>103</v>
      </c>
      <c r="B9">
        <f xml:space="preserve"> 'Income Statement'!B9/ 'Income Statement'!B$2</f>
        <v>5.4906716021018147E-2</v>
      </c>
      <c r="C9">
        <f xml:space="preserve"> 'Income Statement'!C9/ 'Income Statement'!C$2</f>
        <v>5.2410099464422343E-2</v>
      </c>
      <c r="D9">
        <f xml:space="preserve"> 'Income Statement'!D9/ 'Income Statement'!D$2</f>
        <v>5.4013321017064513E-2</v>
      </c>
    </row>
    <row r="10" spans="1:4" x14ac:dyDescent="0.3">
      <c r="A10" t="s">
        <v>102</v>
      </c>
      <c r="B10">
        <f xml:space="preserve"> 'Income Statement'!B10/ 'Income Statement'!B$2</f>
        <v>0.4592720233156764</v>
      </c>
      <c r="C10">
        <f xml:space="preserve"> 'Income Statement'!C10/ 'Income Statement'!C$2</f>
        <v>0.46199198883838155</v>
      </c>
      <c r="D10">
        <f xml:space="preserve"> 'Income Statement'!D10/ 'Income Statement'!D$2</f>
        <v>0.46951723467353784</v>
      </c>
    </row>
    <row r="12" spans="1:4" x14ac:dyDescent="0.3">
      <c r="A12" t="s">
        <v>101</v>
      </c>
      <c r="B12">
        <f xml:space="preserve"> 'Income Statement'!B12/ 'Income Statement'!B$2</f>
        <v>0.22086072287106176</v>
      </c>
      <c r="C12">
        <f xml:space="preserve"> 'Income Statement'!C12/ 'Income Statement'!C$2</f>
        <v>0.20090913182411449</v>
      </c>
      <c r="D12">
        <f xml:space="preserve"> 'Income Statement'!D12/ 'Income Statement'!D$2</f>
        <v>0.22854781467256552</v>
      </c>
    </row>
    <row r="14" spans="1:4" x14ac:dyDescent="0.3">
      <c r="A14" t="s">
        <v>100</v>
      </c>
      <c r="B14">
        <f xml:space="preserve"> 'Income Statement'!B14/ 'Income Statement'!B$2</f>
        <v>8.0073180590124873E-2</v>
      </c>
      <c r="C14">
        <f xml:space="preserve"> 'Income Statement'!C14/ 'Income Statement'!C$2</f>
        <v>8.2451955533552362E-2</v>
      </c>
      <c r="D14">
        <f xml:space="preserve"> 'Income Statement'!D14/ 'Income Statement'!D$2</f>
        <v>8.3523749331518307E-2</v>
      </c>
    </row>
    <row r="15" spans="1:4" x14ac:dyDescent="0.3">
      <c r="A15" t="s">
        <v>99</v>
      </c>
      <c r="B15">
        <f xml:space="preserve"> 'Income Statement'!B15/ 'Income Statement'!B$2</f>
        <v>4.2397940732231368E-2</v>
      </c>
      <c r="C15">
        <f xml:space="preserve"> 'Income Statement'!C15/ 'Income Statement'!C$2</f>
        <v>4.3678833430847476E-2</v>
      </c>
      <c r="D15">
        <f xml:space="preserve"> 'Income Statement'!D15/ 'Income Statement'!D$2</f>
        <v>4.4411493023481942E-2</v>
      </c>
    </row>
    <row r="16" spans="1:4" x14ac:dyDescent="0.3">
      <c r="A16" t="s">
        <v>98</v>
      </c>
      <c r="B16">
        <f xml:space="preserve"> 'Income Statement'!B16/ 'Income Statement'!B$2</f>
        <v>3.7675239857893505E-2</v>
      </c>
      <c r="C16">
        <f xml:space="preserve"> 'Income Statement'!C16/ 'Income Statement'!C$2</f>
        <v>3.8773122102704893E-2</v>
      </c>
      <c r="D16">
        <f xml:space="preserve"> 'Income Statement'!D16/ 'Income Statement'!D$2</f>
        <v>3.9112256308036365E-2</v>
      </c>
    </row>
    <row r="18" spans="1:4" x14ac:dyDescent="0.3">
      <c r="A18" t="s">
        <v>97</v>
      </c>
      <c r="B18">
        <f xml:space="preserve"> 'Income Statement'!B18/ 'Income Statement'!B$2</f>
        <v>0.14078754228093687</v>
      </c>
      <c r="C18">
        <f xml:space="preserve"> 'Income Statement'!C18/ 'Income Statement'!C$2</f>
        <v>0.11845717629056213</v>
      </c>
      <c r="D18">
        <f xml:space="preserve"> 'Income Statement'!D18/ 'Income Statement'!D$2</f>
        <v>0.1450240653410472</v>
      </c>
    </row>
    <row r="20" spans="1:4" x14ac:dyDescent="0.3">
      <c r="A20" t="s">
        <v>96</v>
      </c>
      <c r="B20">
        <f xml:space="preserve"> 'Income Statement'!B20/ 'Income Statement'!B$2</f>
        <v>-6.4033016359265641E-3</v>
      </c>
      <c r="C20">
        <f xml:space="preserve"> 'Income Statement'!C20/ 'Income Statement'!C$2</f>
        <v>-6.9985147846437735E-3</v>
      </c>
      <c r="D20">
        <f xml:space="preserve"> 'Income Statement'!D20/ 'Income Statement'!D$2</f>
        <v>-9.6261364188827848E-3</v>
      </c>
    </row>
    <row r="21" spans="1:4" x14ac:dyDescent="0.3">
      <c r="A21" t="s">
        <v>95</v>
      </c>
      <c r="B21">
        <f xml:space="preserve"> 'Income Statement'!B21/ 'Income Statement'!B$2</f>
        <v>0</v>
      </c>
      <c r="C21">
        <f xml:space="preserve"> 'Income Statement'!C21/ 'Income Statement'!C$2</f>
        <v>0</v>
      </c>
      <c r="D21">
        <f xml:space="preserve"> 'Income Statement'!D21/ 'Income Statement'!D$2</f>
        <v>0</v>
      </c>
    </row>
    <row r="22" spans="1:4" x14ac:dyDescent="0.3">
      <c r="A22" t="s">
        <v>94</v>
      </c>
      <c r="B22">
        <f xml:space="preserve"> 'Income Statement'!B22/ 'Income Statement'!B$2</f>
        <v>6.4033016359265641E-3</v>
      </c>
      <c r="C22">
        <f xml:space="preserve"> 'Income Statement'!C22/ 'Income Statement'!C$2</f>
        <v>6.9985147846437735E-3</v>
      </c>
      <c r="D22">
        <f xml:space="preserve"> 'Income Statement'!D22/ 'Income Statement'!D$2</f>
        <v>9.6261364188827848E-3</v>
      </c>
    </row>
    <row r="24" spans="1:4" x14ac:dyDescent="0.3">
      <c r="A24" t="s">
        <v>93</v>
      </c>
      <c r="B24">
        <f xml:space="preserve"> 'Income Statement'!B24/ 'Income Statement'!B$2</f>
        <v>-2.5315378560639905E-3</v>
      </c>
      <c r="C24">
        <f xml:space="preserve"> 'Income Statement'!C24/ 'Income Statement'!C$2</f>
        <v>4.4556460686799582E-3</v>
      </c>
      <c r="D24">
        <f xml:space="preserve"> 'Income Statement'!D24/ 'Income Statement'!D$2</f>
        <v>-1.7015897710146337E-3</v>
      </c>
    </row>
    <row r="25" spans="1:4" x14ac:dyDescent="0.3">
      <c r="A25" t="s">
        <v>92</v>
      </c>
      <c r="B25">
        <f xml:space="preserve"> 'Income Statement'!B25/ 'Income Statement'!B$2</f>
        <v>2.5315378560639905E-3</v>
      </c>
      <c r="C25">
        <f xml:space="preserve"> 'Income Statement'!C25/ 'Income Statement'!C$2</f>
        <v>8.5512399297898198E-4</v>
      </c>
      <c r="D25">
        <f xml:space="preserve"> 'Income Statement'!D25/ 'Income Statement'!D$2</f>
        <v>0</v>
      </c>
    </row>
    <row r="26" spans="1:4" x14ac:dyDescent="0.3">
      <c r="A26" t="s">
        <v>91</v>
      </c>
      <c r="B26">
        <f xml:space="preserve"> 'Income Statement'!B26/ 'Income Statement'!B$2</f>
        <v>0</v>
      </c>
      <c r="C26">
        <f xml:space="preserve"> 'Income Statement'!C26/ 'Income Statement'!C$2</f>
        <v>0</v>
      </c>
      <c r="D26">
        <f xml:space="preserve"> 'Income Statement'!D26/ 'Income Statement'!D$2</f>
        <v>0</v>
      </c>
    </row>
    <row r="27" spans="1:4" x14ac:dyDescent="0.3">
      <c r="A27" t="s">
        <v>90</v>
      </c>
      <c r="B27">
        <f xml:space="preserve"> 'Income Statement'!B27/ 'Income Statement'!B$2</f>
        <v>0</v>
      </c>
      <c r="C27">
        <f xml:space="preserve"> 'Income Statement'!C27/ 'Income Statement'!C$2</f>
        <v>0</v>
      </c>
      <c r="D27">
        <f xml:space="preserve"> 'Income Statement'!D27/ 'Income Statement'!D$2</f>
        <v>0</v>
      </c>
    </row>
    <row r="28" spans="1:4" x14ac:dyDescent="0.3">
      <c r="A28" t="s">
        <v>89</v>
      </c>
      <c r="B28">
        <f xml:space="preserve"> 'Income Statement'!B28/ 'Income Statement'!B$2</f>
        <v>0</v>
      </c>
      <c r="C28">
        <f xml:space="preserve"> 'Income Statement'!C28/ 'Income Statement'!C$2</f>
        <v>0</v>
      </c>
      <c r="D28">
        <f xml:space="preserve"> 'Income Statement'!D28/ 'Income Statement'!D$2</f>
        <v>0</v>
      </c>
    </row>
    <row r="29" spans="1:4" x14ac:dyDescent="0.3">
      <c r="A29" t="s">
        <v>88</v>
      </c>
      <c r="B29">
        <f xml:space="preserve"> 'Income Statement'!B29/ 'Income Statement'!B$2</f>
        <v>0</v>
      </c>
      <c r="C29">
        <f xml:space="preserve"> 'Income Statement'!C29/ 'Income Statement'!C$2</f>
        <v>0</v>
      </c>
      <c r="D29">
        <f xml:space="preserve"> 'Income Statement'!D29/ 'Income Statement'!D$2</f>
        <v>0</v>
      </c>
    </row>
    <row r="30" spans="1:4" x14ac:dyDescent="0.3">
      <c r="A30" t="s">
        <v>87</v>
      </c>
      <c r="B30">
        <f xml:space="preserve"> 'Income Statement'!B30/ 'Income Statement'!B$2</f>
        <v>0</v>
      </c>
      <c r="C30">
        <f xml:space="preserve"> 'Income Statement'!C30/ 'Income Statement'!C$2</f>
        <v>0</v>
      </c>
      <c r="D30">
        <f xml:space="preserve"> 'Income Statement'!D30/ 'Income Statement'!D$2</f>
        <v>0</v>
      </c>
    </row>
    <row r="31" spans="1:4" x14ac:dyDescent="0.3">
      <c r="A31" t="s">
        <v>86</v>
      </c>
      <c r="B31">
        <f xml:space="preserve"> 'Income Statement'!B31/ 'Income Statement'!B$2</f>
        <v>0</v>
      </c>
      <c r="C31">
        <f xml:space="preserve"> 'Income Statement'!C31/ 'Income Statement'!C$2</f>
        <v>0</v>
      </c>
      <c r="D31">
        <f xml:space="preserve"> 'Income Statement'!D31/ 'Income Statement'!D$2</f>
        <v>0</v>
      </c>
    </row>
    <row r="33" spans="1:4" x14ac:dyDescent="0.3">
      <c r="A33" t="s">
        <v>85</v>
      </c>
      <c r="B33">
        <f xml:space="preserve"> 'Income Statement'!B33/ 'Income Statement'!B$2</f>
        <v>-5.0630757121279809E-3</v>
      </c>
      <c r="C33">
        <f xml:space="preserve"> 'Income Statement'!C33/ 'Income Statement'!C$2</f>
        <v>3.6005220757009768E-3</v>
      </c>
      <c r="D33">
        <f xml:space="preserve"> 'Income Statement'!D33/ 'Income Statement'!D$2</f>
        <v>-1.7015897710146337E-3</v>
      </c>
    </row>
    <row r="35" spans="1:4" x14ac:dyDescent="0.3">
      <c r="A35" t="s">
        <v>84</v>
      </c>
      <c r="B35">
        <f xml:space="preserve"> 'Income Statement'!B35/ 'Income Statement'!B$2</f>
        <v>0.13185270278894634</v>
      </c>
      <c r="C35">
        <f xml:space="preserve"> 'Income Statement'!C35/ 'Income Statement'!C$2</f>
        <v>0.11591430757459832</v>
      </c>
      <c r="D35">
        <f xml:space="preserve"> 'Income Statement'!D35/ 'Income Statement'!D$2</f>
        <v>0.13369633915114978</v>
      </c>
    </row>
    <row r="36" spans="1:4" x14ac:dyDescent="0.3">
      <c r="A36" t="s">
        <v>83</v>
      </c>
      <c r="B36">
        <f xml:space="preserve"> 'Income Statement'!B36/ 'Income Statement'!B$2</f>
        <v>3.0442274554853533E-2</v>
      </c>
      <c r="C36">
        <f xml:space="preserve"> 'Income Statement'!C36/ 'Income Statement'!C$2</f>
        <v>2.7363967775327423E-2</v>
      </c>
      <c r="D36">
        <f xml:space="preserve"> 'Income Statement'!D36/ 'Income Statement'!D$2</f>
        <v>5.5787836063979773E-2</v>
      </c>
    </row>
    <row r="38" spans="1:4" x14ac:dyDescent="0.3">
      <c r="A38" s="1" t="s">
        <v>82</v>
      </c>
      <c r="B38">
        <f xml:space="preserve"> 'Income Statement'!B38/ 'Income Statement'!B$2</f>
        <v>0.1014104282340928</v>
      </c>
      <c r="C38">
        <f xml:space="preserve"> 'Income Statement'!C38/ 'Income Statement'!C$2</f>
        <v>8.8550339799270891E-2</v>
      </c>
      <c r="D38">
        <f xml:space="preserve"> 'Income Statement'!D38/ 'Income Statement'!D$2</f>
        <v>7.7908503087170011E-2</v>
      </c>
    </row>
    <row r="40" spans="1:4" x14ac:dyDescent="0.3">
      <c r="A40" t="s">
        <v>81</v>
      </c>
      <c r="B40">
        <f xml:space="preserve"> 'Income Statement'!B40/ 'Income Statement'!B$2</f>
        <v>0</v>
      </c>
      <c r="C40">
        <f xml:space="preserve"> 'Income Statement'!C40/ 'Income Statement'!C$2</f>
        <v>0</v>
      </c>
      <c r="D40">
        <f xml:space="preserve"> 'Income Statement'!D40/ 'Income Statement'!D$2</f>
        <v>0</v>
      </c>
    </row>
    <row r="42" spans="1:4" x14ac:dyDescent="0.3">
      <c r="A42" t="s">
        <v>80</v>
      </c>
      <c r="B42">
        <f xml:space="preserve"> 'Income Statement'!B42</f>
        <v>7.32</v>
      </c>
      <c r="C42">
        <f xml:space="preserve"> 'Income Statement'!C42</f>
        <v>5.69</v>
      </c>
      <c r="D42">
        <f xml:space="preserve"> 'Income Statement'!D42</f>
        <v>4.45</v>
      </c>
    </row>
    <row r="43" spans="1:4" x14ac:dyDescent="0.3">
      <c r="A43" t="s">
        <v>79</v>
      </c>
      <c r="B43">
        <f xml:space="preserve"> 'Income Statement'!B43</f>
        <v>7.3</v>
      </c>
      <c r="C43">
        <f xml:space="preserve"> 'Income Statement'!C43</f>
        <v>5.67</v>
      </c>
      <c r="D43">
        <f xml:space="preserve"> 'Income Statement'!D43</f>
        <v>4.43</v>
      </c>
    </row>
    <row r="44" spans="1:4" x14ac:dyDescent="0.3">
      <c r="A44" t="s">
        <v>78</v>
      </c>
      <c r="B44">
        <f xml:space="preserve"> 'Income Statement'!B44</f>
        <v>651000</v>
      </c>
      <c r="C44">
        <f xml:space="preserve"> 'Income Statement'!C44</f>
        <v>691000</v>
      </c>
      <c r="D44">
        <f xml:space="preserve"> 'Income Statement'!D44</f>
        <v>707198</v>
      </c>
    </row>
    <row r="45" spans="1:4" x14ac:dyDescent="0.3">
      <c r="A45" t="s">
        <v>77</v>
      </c>
      <c r="B45">
        <f xml:space="preserve"> 'Income Statement'!B45</f>
        <v>653000</v>
      </c>
      <c r="C45">
        <f xml:space="preserve"> 'Income Statement'!C45</f>
        <v>694000</v>
      </c>
      <c r="D45">
        <f xml:space="preserve"> 'Income Statement'!D45</f>
        <v>723476</v>
      </c>
    </row>
    <row r="47" spans="1:4" x14ac:dyDescent="0.3">
      <c r="A47" t="s">
        <v>76</v>
      </c>
      <c r="B47">
        <f xml:space="preserve"> 'Income Statement'!B47/ 'Income Statement'!B$2</f>
        <v>0.14078754228093687</v>
      </c>
      <c r="C47">
        <f xml:space="preserve"> 'Income Statement'!C47/ 'Income Statement'!C$2</f>
        <v>0.11845717629056213</v>
      </c>
      <c r="D47">
        <f xml:space="preserve"> 'Income Statement'!D47/ 'Income Statement'!D$2</f>
        <v>0.14862171228547816</v>
      </c>
    </row>
    <row r="49" spans="1:4" x14ac:dyDescent="0.3">
      <c r="A49" t="s">
        <v>75</v>
      </c>
      <c r="B49">
        <f xml:space="preserve"> 'Income Statement'!B49/ 'Income Statement'!B$2</f>
        <v>4.6482438785712767E-2</v>
      </c>
      <c r="C49">
        <f xml:space="preserve"> 'Income Statement'!C49/ 'Income Statement'!C$2</f>
        <v>4.6266708672757548E-2</v>
      </c>
      <c r="D49">
        <f xml:space="preserve"> 'Income Statement'!D49/ 'Income Statement'!D$2</f>
        <v>4.5675531139092812E-2</v>
      </c>
    </row>
    <row r="50" spans="1:4" x14ac:dyDescent="0.3">
      <c r="A50" t="s">
        <v>74</v>
      </c>
      <c r="B50">
        <f xml:space="preserve"> 'Income Statement'!B50/ 'Income Statement'!B$2</f>
        <v>0.85921245771906307</v>
      </c>
      <c r="C50">
        <f xml:space="preserve"> 'Income Statement'!C50/ 'Income Statement'!C$2</f>
        <v>0.88154282370943782</v>
      </c>
      <c r="D50">
        <f xml:space="preserve"> 'Income Statement'!D50/ 'Income Statement'!D$2</f>
        <v>0.85395498079634402</v>
      </c>
    </row>
    <row r="52" spans="1:4" x14ac:dyDescent="0.3">
      <c r="A52" t="s">
        <v>73</v>
      </c>
      <c r="B52">
        <f xml:space="preserve"> 'Income Statement'!B52/ 'Income Statement'!B$2</f>
        <v>0</v>
      </c>
      <c r="C52">
        <f xml:space="preserve"> 'Income Statement'!C52/ 'Income Statement'!C$2</f>
        <v>0</v>
      </c>
      <c r="D52">
        <f xml:space="preserve"> 'Income Statement'!D52/ 'Income Statement'!D$2</f>
        <v>0</v>
      </c>
    </row>
    <row r="53" spans="1:4" x14ac:dyDescent="0.3">
      <c r="A53" t="s">
        <v>72</v>
      </c>
      <c r="B53">
        <f xml:space="preserve"> 'Income Statement'!B53/ 'Income Statement'!B$2</f>
        <v>6.4033016359265641E-3</v>
      </c>
      <c r="C53">
        <f xml:space="preserve"> 'Income Statement'!C53/ 'Income Statement'!C$2</f>
        <v>6.9985147846437735E-3</v>
      </c>
      <c r="D53">
        <f xml:space="preserve"> 'Income Statement'!D53/ 'Income Statement'!D$2</f>
        <v>9.6261364188827848E-3</v>
      </c>
    </row>
    <row r="54" spans="1:4" x14ac:dyDescent="0.3">
      <c r="A54" t="s">
        <v>71</v>
      </c>
      <c r="B54">
        <f xml:space="preserve"> 'Income Statement'!B54/ 'Income Statement'!B$2</f>
        <v>-6.4033016359265641E-3</v>
      </c>
      <c r="C54">
        <f xml:space="preserve"> 'Income Statement'!C54/ 'Income Statement'!C$2</f>
        <v>-6.9985147846437735E-3</v>
      </c>
      <c r="D54">
        <f xml:space="preserve"> 'Income Statement'!D54/ 'Income Statement'!D$2</f>
        <v>-9.6261364188827848E-3</v>
      </c>
    </row>
    <row r="56" spans="1:4" x14ac:dyDescent="0.3">
      <c r="A56" t="s">
        <v>70</v>
      </c>
      <c r="B56">
        <f xml:space="preserve"> 'Income Statement'!B56/ 'Income Statement'!B$2</f>
        <v>0.1014104282340928</v>
      </c>
      <c r="C56">
        <f xml:space="preserve"> 'Income Statement'!C56/ 'Income Statement'!C$2</f>
        <v>8.8550339799270891E-2</v>
      </c>
      <c r="D56">
        <f xml:space="preserve"> 'Income Statement'!D56/ 'Income Statement'!D$2</f>
        <v>7.7908503087170011E-2</v>
      </c>
    </row>
    <row r="57" spans="1:4" x14ac:dyDescent="0.3">
      <c r="A57" t="s">
        <v>69</v>
      </c>
      <c r="B57">
        <f xml:space="preserve"> 'Income Statement'!B57/ 'Income Statement'!B$2</f>
        <v>9.9463675622779579E-2</v>
      </c>
      <c r="C57">
        <f xml:space="preserve"> 'Income Statement'!C57/ 'Income Statement'!C$2</f>
        <v>8.8309644898510287E-2</v>
      </c>
      <c r="D57">
        <f xml:space="preserve"> 'Income Statement'!D57/ 'Income Statement'!D$2</f>
        <v>0</v>
      </c>
    </row>
    <row r="59" spans="1:4" x14ac:dyDescent="0.3">
      <c r="A59" s="1" t="s">
        <v>68</v>
      </c>
      <c r="B59">
        <f xml:space="preserve"> 'Income Statement'!B59/ 'Income Statement'!B$2</f>
        <v>0.1382560044248729</v>
      </c>
      <c r="C59">
        <f xml:space="preserve"> 'Income Statement'!C59/ 'Income Statement'!C$2</f>
        <v>0.12291282235924209</v>
      </c>
      <c r="D59">
        <f xml:space="preserve"> 'Income Statement'!D59/ 'Income Statement'!D$2</f>
        <v>0.1482084690553746</v>
      </c>
    </row>
    <row r="60" spans="1:4" x14ac:dyDescent="0.3">
      <c r="A60" s="1"/>
    </row>
    <row r="62" spans="1:4" x14ac:dyDescent="0.3">
      <c r="A62" t="s">
        <v>67</v>
      </c>
      <c r="B62">
        <f xml:space="preserve"> 'Income Statement'!B62/ 'Income Statement'!B$2</f>
        <v>0.77913927712893827</v>
      </c>
      <c r="C62">
        <f xml:space="preserve"> 'Income Statement'!C62/ 'Income Statement'!C$2</f>
        <v>0.79909086817588548</v>
      </c>
      <c r="D62">
        <f xml:space="preserve"> 'Income Statement'!D62/ 'Income Statement'!D$2</f>
        <v>0.7558461762847003</v>
      </c>
    </row>
    <row r="63" spans="1:4" x14ac:dyDescent="0.3">
      <c r="A63" t="s">
        <v>66</v>
      </c>
      <c r="B63">
        <f xml:space="preserve"> 'Income Statement'!B63/ 'Income Statement'!B$2</f>
        <v>5.4906716021018147E-2</v>
      </c>
      <c r="C63">
        <f xml:space="preserve"> 'Income Statement'!C63/ 'Income Statement'!C$2</f>
        <v>5.2410099464422343E-2</v>
      </c>
      <c r="D63">
        <f xml:space="preserve"> 'Income Statement'!D63/ 'Income Statement'!D$2</f>
        <v>5.4329330545967232E-2</v>
      </c>
    </row>
    <row r="65" spans="1:4" x14ac:dyDescent="0.3">
      <c r="A65" t="s">
        <v>65</v>
      </c>
      <c r="B65">
        <f xml:space="preserve"> 'Income Statement'!B65/ 'Income Statement'!B$2</f>
        <v>0.1014104282340928</v>
      </c>
      <c r="C65">
        <f xml:space="preserve"> 'Income Statement'!C65/ 'Income Statement'!C$2</f>
        <v>8.8550339799270891E-2</v>
      </c>
      <c r="D65">
        <f xml:space="preserve"> 'Income Statement'!D65/ 'Income Statement'!D$2</f>
        <v>8.6951237298847781E-2</v>
      </c>
    </row>
    <row r="66" spans="1:4" x14ac:dyDescent="0.3">
      <c r="A66" t="s">
        <v>64</v>
      </c>
      <c r="B66">
        <f xml:space="preserve"> 'Income Statement'!B66/ 'Income Statement'!B$2</f>
        <v>2.5315378560639905E-3</v>
      </c>
      <c r="C66">
        <f xml:space="preserve"> 'Income Statement'!C66/ 'Income Statement'!C$2</f>
        <v>3.1504568162383546E-4</v>
      </c>
      <c r="D66">
        <f xml:space="preserve"> 'Income Statement'!D66/ 'Income Statement'!D$2</f>
        <v>0</v>
      </c>
    </row>
    <row r="67" spans="1:4" x14ac:dyDescent="0.3">
      <c r="A67" t="s">
        <v>63</v>
      </c>
      <c r="B67">
        <f xml:space="preserve"> 'Income Statement'!B67/ 'Income Statement'!B$2</f>
        <v>2.5315378560639905E-3</v>
      </c>
      <c r="C67">
        <f xml:space="preserve"> 'Income Statement'!C67/ 'Income Statement'!C$2</f>
        <v>3.1504568162383546E-4</v>
      </c>
      <c r="D67">
        <f xml:space="preserve"> 'Income Statement'!D67/ 'Income Statement'!D$2</f>
        <v>0</v>
      </c>
    </row>
    <row r="69" spans="1:4" x14ac:dyDescent="0.3">
      <c r="A69" t="s">
        <v>62</v>
      </c>
      <c r="B69">
        <f xml:space="preserve"> 'Income Statement'!B69/ 'Income Statement'!B$2</f>
        <v>0.19063118258982706</v>
      </c>
      <c r="C69">
        <f xml:space="preserve"> 'Income Statement'!C69/ 'Income Statement'!C$2</f>
        <v>0.17500787614204061</v>
      </c>
      <c r="D69">
        <f xml:space="preserve"> 'Income Statement'!D69/ 'Income Statement'!D$2</f>
        <v>0.20253779960134183</v>
      </c>
    </row>
    <row r="71" spans="1:4" x14ac:dyDescent="0.3">
      <c r="A71" t="s">
        <v>61</v>
      </c>
      <c r="B71">
        <f xml:space="preserve"> 'Income Statement'!B71/ 'Income Statement'!B$2</f>
        <v>5.8478524475078181E-4</v>
      </c>
      <c r="C71">
        <f xml:space="preserve"> 'Income Statement'!C71/ 'Income Statement'!C$2</f>
        <v>7.4350780863225173E-5</v>
      </c>
      <c r="D71">
        <f xml:space="preserve"> 'Income Statement'!D71/ 'Income Statement'!D$2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529C-0652-477F-A537-1DE717F5849F}">
  <dimension ref="A1:D39"/>
  <sheetViews>
    <sheetView tabSelected="1" workbookViewId="0">
      <selection activeCell="G22" sqref="G22"/>
    </sheetView>
  </sheetViews>
  <sheetFormatPr defaultRowHeight="14.4" x14ac:dyDescent="0.3"/>
  <cols>
    <col min="1" max="1" width="21.21875" customWidth="1"/>
  </cols>
  <sheetData>
    <row r="1" spans="1:4" x14ac:dyDescent="0.3">
      <c r="A1" t="s">
        <v>145</v>
      </c>
      <c r="B1" s="1">
        <v>2019</v>
      </c>
      <c r="C1" s="1">
        <v>2018</v>
      </c>
      <c r="D1" s="1">
        <v>2017</v>
      </c>
    </row>
    <row r="2" spans="1:4" x14ac:dyDescent="0.3">
      <c r="A2" s="1" t="s">
        <v>110</v>
      </c>
      <c r="B2">
        <f>'Cash Flows'!B2/ 'Income Statement'!B$3</f>
        <v>0.1957936323495236</v>
      </c>
      <c r="C2">
        <f>'Cash Flows'!C2/ 'Income Statement'!C$3</f>
        <v>0.1726735598227474</v>
      </c>
      <c r="D2">
        <f>'Cash Flows'!D2/ 'Income Statement'!D$3</f>
        <v>0.13326788888594093</v>
      </c>
    </row>
    <row r="3" spans="1:4" x14ac:dyDescent="0.3">
      <c r="A3" t="s">
        <v>111</v>
      </c>
      <c r="B3">
        <f>'Cash Flows'!B3/ 'Income Statement'!B$3</f>
        <v>0.11078317452939809</v>
      </c>
      <c r="C3">
        <f>'Cash Flows'!C3/ 'Income Statement'!C$3</f>
        <v>9.6873461349089113E-2</v>
      </c>
      <c r="D3">
        <f>'Cash Flows'!D3/ 'Income Statement'!D$3</f>
        <v>8.5033562388899211E-2</v>
      </c>
    </row>
    <row r="4" spans="1:4" x14ac:dyDescent="0.3">
      <c r="A4" t="s">
        <v>112</v>
      </c>
      <c r="B4">
        <f>'Cash Flows'!B4/ 'Income Statement'!B$3</f>
        <v>0</v>
      </c>
      <c r="C4">
        <f>'Cash Flows'!C4/ 'Income Statement'!C$3</f>
        <v>0</v>
      </c>
      <c r="D4">
        <f>'Cash Flows'!D4/ 'Income Statement'!D$3</f>
        <v>-2.1225226181316494E-4</v>
      </c>
    </row>
    <row r="5" spans="1:4" x14ac:dyDescent="0.3">
      <c r="A5" t="s">
        <v>113</v>
      </c>
      <c r="B5">
        <f>'Cash Flows'!B5/ 'Income Statement'!B$3</f>
        <v>5.9981408319776899E-2</v>
      </c>
      <c r="C5">
        <f>'Cash Flows'!C5/ 'Income Statement'!C$3</f>
        <v>5.7336287543082225E-2</v>
      </c>
      <c r="D5">
        <f>'Cash Flows'!D5/ 'Income Statement'!D$3</f>
        <v>5.8953065718606562E-2</v>
      </c>
    </row>
    <row r="6" spans="1:4" x14ac:dyDescent="0.3">
      <c r="A6" t="s">
        <v>114</v>
      </c>
      <c r="B6">
        <f>'Cash Flows'!B6/ 'Income Statement'!B$3</f>
        <v>3.4231931210783176E-2</v>
      </c>
      <c r="C6">
        <f>'Cash Flows'!C6/ 'Income Statement'!C$3</f>
        <v>3.3579517479074346E-2</v>
      </c>
      <c r="D6">
        <f>'Cash Flows'!D6/ 'Income Statement'!D$3</f>
        <v>5.9483696373139473E-2</v>
      </c>
    </row>
    <row r="7" spans="1:4" x14ac:dyDescent="0.3">
      <c r="A7" t="s">
        <v>115</v>
      </c>
      <c r="B7">
        <f>'Cash Flows'!B7/ 'Income Statement'!B$3</f>
        <v>-1.429235417150825E-2</v>
      </c>
      <c r="C7">
        <f>'Cash Flows'!C7/ 'Income Statement'!C$3</f>
        <v>-2.5529295913343179E-2</v>
      </c>
      <c r="D7">
        <f>'Cash Flows'!D7/ 'Income Statement'!D$3</f>
        <v>-8.8907166166989474E-2</v>
      </c>
    </row>
    <row r="8" spans="1:4" x14ac:dyDescent="0.3">
      <c r="A8" t="s">
        <v>116</v>
      </c>
      <c r="B8">
        <f>'Cash Flows'!B8/ 'Income Statement'!B$3</f>
        <v>5.08947246107367E-3</v>
      </c>
      <c r="C8">
        <f>'Cash Flows'!C8/ 'Income Statement'!C$3</f>
        <v>1.0413589364844903E-2</v>
      </c>
      <c r="D8">
        <f>'Cash Flows'!D8/ 'Income Statement'!D$3</f>
        <v>1.870473057228516E-2</v>
      </c>
    </row>
    <row r="9" spans="1:4" x14ac:dyDescent="0.3">
      <c r="A9" t="s">
        <v>117</v>
      </c>
      <c r="B9">
        <f>'Cash Flows'!B9/ 'Income Statement'!B$3</f>
        <v>-1.8010690216128281E-2</v>
      </c>
      <c r="C9">
        <f>'Cash Flows'!C9/ 'Income Statement'!C$3</f>
        <v>2.6587887740029542E-3</v>
      </c>
      <c r="D9">
        <f>'Cash Flows'!D9/ 'Income Statement'!D$3</f>
        <v>-1.1355496007004324E-2</v>
      </c>
    </row>
    <row r="10" spans="1:4" x14ac:dyDescent="0.3">
      <c r="A10" t="s">
        <v>118</v>
      </c>
      <c r="B10">
        <f>'Cash Flows'!B10/ 'Income Statement'!B$3</f>
        <v>3.3465024401580293E-3</v>
      </c>
      <c r="C10">
        <f>'Cash Flows'!C10/ 'Income Statement'!C$3</f>
        <v>-1.0290497291974397E-2</v>
      </c>
      <c r="D10">
        <f>'Cash Flows'!D10/ 'Income Statement'!D$3</f>
        <v>2.6398875063012389E-2</v>
      </c>
    </row>
    <row r="11" spans="1:4" x14ac:dyDescent="0.3">
      <c r="A11" t="s">
        <v>119</v>
      </c>
      <c r="B11">
        <f>'Cash Flows'!B11/ 'Income Statement'!B$3</f>
        <v>-3.2303044387636533E-3</v>
      </c>
      <c r="C11">
        <f>'Cash Flows'!C11/ 'Income Statement'!C$3</f>
        <v>7.9763663220088626E-3</v>
      </c>
      <c r="D11">
        <f>'Cash Flows'!D11/ 'Income Statement'!D$3</f>
        <v>-1.053301849247831E-2</v>
      </c>
    </row>
    <row r="12" spans="1:4" x14ac:dyDescent="0.3">
      <c r="A12" t="s">
        <v>120</v>
      </c>
      <c r="B12">
        <f>'Cash Flows'!B12/ 'Income Statement'!B$3</f>
        <v>8.2268184987218228E-3</v>
      </c>
      <c r="C12">
        <f>'Cash Flows'!C12/ 'Income Statement'!C$3</f>
        <v>5.7360905957656331E-3</v>
      </c>
      <c r="D12">
        <f>'Cash Flows'!D12/ 'Income Statement'!D$3</f>
        <v>-1.3531081690589266E-3</v>
      </c>
    </row>
    <row r="13" spans="1:4" x14ac:dyDescent="0.3">
      <c r="A13" t="s">
        <v>121</v>
      </c>
      <c r="B13">
        <f>'Cash Flows'!B13/ 'Income Statement'!B$3</f>
        <v>1.2572623750871485E-2</v>
      </c>
      <c r="C13">
        <f>'Cash Flows'!C13/ 'Income Statement'!C$3</f>
        <v>1.516494337764648E-2</v>
      </c>
      <c r="D13">
        <f>'Cash Flows'!D13/ 'Income Statement'!D$3</f>
        <v>1.204531585789711E-2</v>
      </c>
    </row>
    <row r="15" spans="1:4" x14ac:dyDescent="0.3">
      <c r="A15" s="1" t="s">
        <v>122</v>
      </c>
      <c r="B15">
        <f>'Cash Flows'!B15/ 'Income Statement'!B$3</f>
        <v>-0.10604229607250755</v>
      </c>
      <c r="C15">
        <f>'Cash Flows'!C15/ 'Income Statement'!C$3</f>
        <v>-0.10814869522402758</v>
      </c>
      <c r="D15">
        <f>'Cash Flows'!D15/ 'Income Statement'!D$3</f>
        <v>-0.13971505133851583</v>
      </c>
    </row>
    <row r="16" spans="1:4" x14ac:dyDescent="0.3">
      <c r="A16" t="s">
        <v>123</v>
      </c>
      <c r="B16">
        <f>'Cash Flows'!B16/ 'Income Statement'!B$3</f>
        <v>-0.10604229607250755</v>
      </c>
      <c r="C16">
        <f>'Cash Flows'!C16/ 'Income Statement'!C$3</f>
        <v>-0.10814869522402758</v>
      </c>
      <c r="D16">
        <f>'Cash Flows'!D16/ 'Income Statement'!D$3</f>
        <v>-0.13971505133851583</v>
      </c>
    </row>
    <row r="17" spans="1:4" x14ac:dyDescent="0.3">
      <c r="A17" t="s">
        <v>124</v>
      </c>
      <c r="B17">
        <f>'Cash Flows'!B17/ 'Income Statement'!B$3</f>
        <v>-0.114710666976528</v>
      </c>
      <c r="C17">
        <f>'Cash Flows'!C17/ 'Income Statement'!C$3</f>
        <v>-0.12722796651895618</v>
      </c>
      <c r="D17">
        <f>'Cash Flows'!D17/ 'Income Statement'!D$3</f>
        <v>-0.1032341938393781</v>
      </c>
    </row>
    <row r="18" spans="1:4" x14ac:dyDescent="0.3">
      <c r="A18" t="s">
        <v>125</v>
      </c>
      <c r="B18">
        <f>'Cash Flows'!B18/ 'Income Statement'!B$3</f>
        <v>2.5331164303973972E-3</v>
      </c>
      <c r="C18">
        <f>'Cash Flows'!C18/ 'Income Statement'!C$3</f>
        <v>6.8931560807483996E-4</v>
      </c>
      <c r="D18">
        <f>'Cash Flows'!D18/ 'Income Statement'!D$3</f>
        <v>-3.3031758244673796E-2</v>
      </c>
    </row>
    <row r="19" spans="1:4" x14ac:dyDescent="0.3">
      <c r="A19" t="s">
        <v>126</v>
      </c>
      <c r="B19">
        <f>'Cash Flows'!B19/ 'Income Statement'!B$3</f>
        <v>4.7873576574482919E-3</v>
      </c>
      <c r="C19">
        <f>'Cash Flows'!C19/ 'Income Statement'!C$3</f>
        <v>1.5288035450516987E-2</v>
      </c>
      <c r="D19">
        <f>'Cash Flows'!D19/ 'Income Statement'!D$3</f>
        <v>-9.0472526597861567E-3</v>
      </c>
    </row>
    <row r="20" spans="1:4" x14ac:dyDescent="0.3">
      <c r="A20" t="s">
        <v>127</v>
      </c>
      <c r="B20">
        <f>'Cash Flows'!B20/ 'Income Statement'!B$3</f>
        <v>1.3478968161747618E-3</v>
      </c>
      <c r="C20">
        <f>'Cash Flows'!C20/ 'Income Statement'!C$3</f>
        <v>3.1019202363367798E-3</v>
      </c>
      <c r="D20">
        <f>'Cash Flows'!D20/ 'Income Statement'!D$3</f>
        <v>5.5981534053222252E-3</v>
      </c>
    </row>
    <row r="22" spans="1:4" x14ac:dyDescent="0.3">
      <c r="A22" s="1" t="s">
        <v>128</v>
      </c>
      <c r="B22">
        <f>'Cash Flows'!B22/ 'Income Statement'!B$3</f>
        <v>-6.6930048803160586E-2</v>
      </c>
      <c r="C22">
        <f>'Cash Flows'!C22/ 'Income Statement'!C$3</f>
        <v>-4.2491383554899065E-2</v>
      </c>
      <c r="D22">
        <f>'Cash Flows'!D22/ 'Income Statement'!D$3</f>
        <v>-1.93680188904513E-2</v>
      </c>
    </row>
    <row r="23" spans="1:4" x14ac:dyDescent="0.3">
      <c r="A23" t="s">
        <v>129</v>
      </c>
      <c r="B23">
        <f>'Cash Flows'!B23/ 'Income Statement'!B$3</f>
        <v>-6.6930048803160586E-2</v>
      </c>
      <c r="C23">
        <f>'Cash Flows'!C23/ 'Income Statement'!C$3</f>
        <v>-4.2491383554899065E-2</v>
      </c>
      <c r="D23">
        <f>'Cash Flows'!D23/ 'Income Statement'!D$3</f>
        <v>-1.93680188904513E-2</v>
      </c>
    </row>
    <row r="24" spans="1:4" x14ac:dyDescent="0.3">
      <c r="A24" t="s">
        <v>130</v>
      </c>
      <c r="B24">
        <f>'Cash Flows'!B24/ 'Income Statement'!B$3</f>
        <v>-7.7155472925865679E-2</v>
      </c>
      <c r="C24">
        <f>'Cash Flows'!C24/ 'Income Statement'!C$3</f>
        <v>-7.5135401280157554E-2</v>
      </c>
      <c r="D24">
        <f>'Cash Flows'!D24/ 'Income Statement'!D$3</f>
        <v>-3.3376668170120187E-2</v>
      </c>
    </row>
    <row r="25" spans="1:4" x14ac:dyDescent="0.3">
      <c r="A25" t="s">
        <v>131</v>
      </c>
      <c r="B25">
        <f>'Cash Flows'!B25/ 'Income Statement'!B$3</f>
        <v>4.0669300488031607E-2</v>
      </c>
      <c r="C25">
        <f>'Cash Flows'!C25/ 'Income Statement'!C$3</f>
        <v>0</v>
      </c>
      <c r="D25">
        <f>'Cash Flows'!D25/ 'Income Statement'!D$3</f>
        <v>0</v>
      </c>
    </row>
    <row r="26" spans="1:4" x14ac:dyDescent="0.3">
      <c r="A26" t="s">
        <v>132</v>
      </c>
      <c r="B26">
        <f>'Cash Flows'!B26/ 'Income Statement'!B$3</f>
        <v>-4.7106669765280038E-2</v>
      </c>
      <c r="C26">
        <f>'Cash Flows'!C26/ 'Income Statement'!C$3</f>
        <v>-3.8774002954209748E-2</v>
      </c>
      <c r="D26">
        <f>'Cash Flows'!D26/ 'Income Statement'!D$3</f>
        <v>-4.4493380382584699E-2</v>
      </c>
    </row>
    <row r="27" spans="1:4" x14ac:dyDescent="0.3">
      <c r="A27" t="s">
        <v>133</v>
      </c>
      <c r="B27">
        <f>'Cash Flows'!B27/ 'Income Statement'!B$3</f>
        <v>-2.2774808273297701E-2</v>
      </c>
      <c r="C27">
        <f>'Cash Flows'!C27/ 'Income Statement'!C$3</f>
        <v>-2.2378138847858199E-2</v>
      </c>
      <c r="D27">
        <f>'Cash Flows'!D27/ 'Income Statement'!D$3</f>
        <v>-1.9394550423177948E-2</v>
      </c>
    </row>
    <row r="28" spans="1:4" x14ac:dyDescent="0.3">
      <c r="A28" t="s">
        <v>134</v>
      </c>
      <c r="B28">
        <f>'Cash Flows'!B28/ 'Income Statement'!B$3</f>
        <v>3.9437601673251221E-2</v>
      </c>
      <c r="C28">
        <f>'Cash Flows'!C28/ 'Income Statement'!C$3</f>
        <v>9.3796159527326436E-2</v>
      </c>
      <c r="D28">
        <f>'Cash Flows'!D28/ 'Income Statement'!D$3</f>
        <v>7.789658008543153E-2</v>
      </c>
    </row>
    <row r="30" spans="1:4" x14ac:dyDescent="0.3">
      <c r="A30" t="s">
        <v>135</v>
      </c>
      <c r="B30">
        <f>'Cash Flows'!B30/ 'Income Statement'!B$3</f>
        <v>8.6683709040204504E-2</v>
      </c>
      <c r="C30">
        <f>'Cash Flows'!C30/ 'Income Statement'!C$3</f>
        <v>6.7651403249630718E-2</v>
      </c>
      <c r="D30">
        <f>'Cash Flows'!D30/ 'Income Statement'!D$3</f>
        <v>4.9162930142474331E-2</v>
      </c>
    </row>
    <row r="31" spans="1:4" x14ac:dyDescent="0.3">
      <c r="A31" t="s">
        <v>136</v>
      </c>
      <c r="B31">
        <f>'Cash Flows'!B31/ 'Income Statement'!B$3</f>
        <v>2.2821287473855451E-2</v>
      </c>
      <c r="C31">
        <f>'Cash Flows'!C31/ 'Income Statement'!C$3</f>
        <v>2.2033481043820777E-2</v>
      </c>
      <c r="D31">
        <f>'Cash Flows'!D31/ 'Income Statement'!D$3</f>
        <v>-2.5815181343026187E-2</v>
      </c>
    </row>
    <row r="32" spans="1:4" x14ac:dyDescent="0.3">
      <c r="A32" t="s">
        <v>137</v>
      </c>
      <c r="B32">
        <f>'Cash Flows'!B32/ 'Income Statement'!B$3</f>
        <v>6.3862421566349054E-2</v>
      </c>
      <c r="C32">
        <f>'Cash Flows'!C32/ 'Income Statement'!C$3</f>
        <v>4.5617922205809944E-2</v>
      </c>
      <c r="D32">
        <f>'Cash Flows'!D32/ 'Income Statement'!D$3</f>
        <v>7.4978111485500515E-2</v>
      </c>
    </row>
    <row r="33" spans="1:4" x14ac:dyDescent="0.3">
      <c r="A33" t="s">
        <v>138</v>
      </c>
      <c r="B33">
        <f>'Cash Flows'!B33/ 'Income Statement'!B$3</f>
        <v>0</v>
      </c>
      <c r="C33">
        <f>'Cash Flows'!C33/ 'Income Statement'!C$3</f>
        <v>0</v>
      </c>
      <c r="D33">
        <f>'Cash Flows'!D33/ 'Income Statement'!D$3</f>
        <v>0</v>
      </c>
    </row>
    <row r="34" spans="1:4" x14ac:dyDescent="0.3">
      <c r="A34" t="s">
        <v>139</v>
      </c>
      <c r="B34">
        <f>'Cash Flows'!B34/ 'Income Statement'!B$3</f>
        <v>1.1178247734138972E-2</v>
      </c>
      <c r="C34">
        <f>'Cash Flows'!C34/ 'Income Statement'!C$3</f>
        <v>9.2565238798621371E-3</v>
      </c>
      <c r="D34">
        <f>'Cash Flows'!D34/ 'Income Statement'!D$3</f>
        <v>1.0347297763391791E-2</v>
      </c>
    </row>
    <row r="35" spans="1:4" x14ac:dyDescent="0.3">
      <c r="A35" s="1" t="s">
        <v>140</v>
      </c>
      <c r="B35">
        <f>'Cash Flows'!B35/ 'Income Statement'!B$3</f>
        <v>-0.114710666976528</v>
      </c>
      <c r="C35">
        <f>'Cash Flows'!C35/ 'Income Statement'!C$3</f>
        <v>-0.12722796651895618</v>
      </c>
      <c r="D35">
        <f>'Cash Flows'!D35/ 'Income Statement'!D$3</f>
        <v>-0.1032341938393781</v>
      </c>
    </row>
    <row r="36" spans="1:4" x14ac:dyDescent="0.3">
      <c r="A36" t="s">
        <v>141</v>
      </c>
      <c r="B36">
        <f>'Cash Flows'!B36/ 'Income Statement'!B$3</f>
        <v>4.0669300488031607E-2</v>
      </c>
      <c r="C36">
        <f>'Cash Flows'!C36/ 'Income Statement'!C$3</f>
        <v>9.2195962580009852E-2</v>
      </c>
      <c r="D36">
        <f>'Cash Flows'!D36/ 'Income Statement'!D$3</f>
        <v>0</v>
      </c>
    </row>
    <row r="37" spans="1:4" x14ac:dyDescent="0.3">
      <c r="A37" t="s">
        <v>142</v>
      </c>
      <c r="B37">
        <f>'Cash Flows'!B37/ 'Income Statement'!B$3</f>
        <v>-7.7155472925865679E-2</v>
      </c>
      <c r="C37">
        <f>'Cash Flows'!C37/ 'Income Statement'!C$3</f>
        <v>-7.5135401280157554E-2</v>
      </c>
      <c r="D37">
        <f>'Cash Flows'!D37/ 'Income Statement'!D$3</f>
        <v>-3.3376668170120187E-2</v>
      </c>
    </row>
    <row r="38" spans="1:4" x14ac:dyDescent="0.3">
      <c r="A38" t="s">
        <v>143</v>
      </c>
      <c r="B38">
        <f>'Cash Flows'!B38/ 'Income Statement'!B$3</f>
        <v>-4.7106669765280038E-2</v>
      </c>
      <c r="C38">
        <f>'Cash Flows'!C38/ 'Income Statement'!C$3</f>
        <v>-3.8774002954209748E-2</v>
      </c>
      <c r="D38">
        <f>'Cash Flows'!D38/ 'Income Statement'!D$3</f>
        <v>-4.4493380382584699E-2</v>
      </c>
    </row>
    <row r="39" spans="1:4" x14ac:dyDescent="0.3">
      <c r="A39" s="1" t="s">
        <v>144</v>
      </c>
      <c r="B39">
        <f>'Cash Flows'!B39/ 'Income Statement'!B$3</f>
        <v>8.1082965372995586E-2</v>
      </c>
      <c r="C39">
        <f>'Cash Flows'!C39/ 'Income Statement'!C$3</f>
        <v>4.5445593303791235E-2</v>
      </c>
      <c r="D39">
        <f>'Cash Flows'!D39/ 'Income Statement'!D$3</f>
        <v>3.003369504656284E-2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Balance Sheet</vt:lpstr>
      <vt:lpstr>Income Statement</vt:lpstr>
      <vt:lpstr>Cash Flows</vt:lpstr>
      <vt:lpstr>Ratios</vt:lpstr>
      <vt:lpstr>Common Size Balance Sheet</vt:lpstr>
      <vt:lpstr>Common Size Income Statement</vt:lpstr>
      <vt:lpstr>Common Size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2020-11-15T03:29:47Z</dcterms:created>
  <dcterms:modified xsi:type="dcterms:W3CDTF">2020-11-28T05:00:30Z</dcterms:modified>
</cp:coreProperties>
</file>