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bresch/Documents/_GIT/climada_modules/drought_fire/data/entities/"/>
    </mc:Choice>
  </mc:AlternateContent>
  <bookViews>
    <workbookView xWindow="200" yWindow="460" windowWidth="32060" windowHeight="16960" tabRatio="766" activeTab="1"/>
  </bookViews>
  <sheets>
    <sheet name="assets" sheetId="1" r:id="rId1"/>
    <sheet name="damagefunctions" sheetId="8" r:id="rId2"/>
    <sheet name="measures" sheetId="3" r:id="rId3"/>
    <sheet name="discount" sheetId="4" r:id="rId4"/>
    <sheet name="_assets_details" sheetId="5" r:id="rId5"/>
    <sheet name="_measures_details" sheetId="6" r:id="rId6"/>
    <sheet name="_discounting_sheet" sheetId="7" r:id="rId7"/>
  </sheets>
  <externalReferences>
    <externalReference r:id="rId8"/>
  </externalReferences>
  <definedNames>
    <definedName name="text_for_excel" localSheetId="0">assets!#REF!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3" i="8" l="1"/>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 r="E3" i="7"/>
  <c r="E8" i="7"/>
  <c r="E13" i="7"/>
  <c r="B18" i="7"/>
  <c r="H17" i="7"/>
  <c r="B17" i="7"/>
  <c r="H16" i="7"/>
  <c r="B16" i="7"/>
  <c r="H15" i="7"/>
  <c r="B15" i="7"/>
  <c r="H14" i="7"/>
  <c r="B14" i="7"/>
  <c r="H13" i="7"/>
  <c r="B13" i="7"/>
  <c r="H12" i="7"/>
  <c r="B12" i="7"/>
  <c r="H11" i="7"/>
  <c r="B11" i="7"/>
  <c r="H10" i="7"/>
  <c r="B10" i="7"/>
  <c r="H9" i="7"/>
  <c r="B9" i="7"/>
  <c r="H8" i="7"/>
  <c r="B8" i="7"/>
  <c r="H7" i="7"/>
  <c r="B7" i="7"/>
  <c r="H6" i="7"/>
  <c r="B6" i="7"/>
  <c r="H5" i="7"/>
  <c r="B5" i="7"/>
  <c r="H4" i="7"/>
  <c r="B4" i="7"/>
  <c r="H3" i="7"/>
  <c r="E19" i="7"/>
  <c r="D3" i="7"/>
  <c r="D4" i="7"/>
  <c r="D5" i="7"/>
  <c r="D6" i="7"/>
  <c r="D7" i="7"/>
  <c r="D8" i="7"/>
  <c r="D9" i="7"/>
  <c r="D10" i="7"/>
  <c r="D11" i="7"/>
  <c r="D12" i="7"/>
  <c r="D13" i="7"/>
  <c r="D14" i="7"/>
  <c r="D15" i="7"/>
  <c r="D16" i="7"/>
  <c r="D17" i="7"/>
  <c r="G17" i="7"/>
  <c r="G16" i="7"/>
  <c r="G15" i="7"/>
  <c r="G14" i="7"/>
  <c r="G13" i="7"/>
  <c r="G12" i="7"/>
  <c r="G11" i="7"/>
  <c r="G10" i="7"/>
  <c r="G9" i="7"/>
  <c r="G8" i="7"/>
  <c r="G7" i="7"/>
  <c r="G6" i="7"/>
  <c r="G5" i="7"/>
  <c r="G4" i="7"/>
  <c r="G3" i="7"/>
  <c r="D21" i="7"/>
  <c r="D19" i="7"/>
  <c r="F17" i="7"/>
  <c r="F16" i="7"/>
  <c r="F15" i="7"/>
  <c r="F14" i="7"/>
  <c r="F13" i="7"/>
  <c r="F12" i="7"/>
  <c r="F11" i="7"/>
  <c r="F10" i="7"/>
  <c r="F9" i="7"/>
  <c r="F8" i="7"/>
  <c r="F7" i="7"/>
  <c r="F6" i="7"/>
  <c r="F5" i="7"/>
  <c r="F4" i="7"/>
  <c r="F3" i="7"/>
  <c r="C19" i="7"/>
  <c r="C3" i="3"/>
  <c r="C4" i="3"/>
  <c r="C2" i="3"/>
  <c r="K6" i="5"/>
  <c r="J6" i="5"/>
  <c r="K7" i="5"/>
  <c r="J7" i="5"/>
  <c r="K8" i="5"/>
  <c r="J8" i="5"/>
  <c r="K9" i="5"/>
  <c r="J9" i="5"/>
  <c r="K10" i="5"/>
  <c r="J10" i="5"/>
  <c r="K11" i="5"/>
  <c r="J11" i="5"/>
  <c r="K12" i="5"/>
  <c r="J12" i="5"/>
  <c r="K13" i="5"/>
  <c r="J13" i="5"/>
  <c r="K14" i="5"/>
  <c r="J14" i="5"/>
  <c r="K15" i="5"/>
  <c r="J15" i="5"/>
  <c r="K16" i="5"/>
  <c r="J16" i="5"/>
  <c r="K17" i="5"/>
  <c r="J17" i="5"/>
  <c r="K18" i="5"/>
  <c r="J18" i="5"/>
  <c r="K19" i="5"/>
  <c r="J19" i="5"/>
  <c r="K20" i="5"/>
  <c r="B5" i="5"/>
  <c r="J20" i="5"/>
  <c r="B8" i="5"/>
  <c r="B11" i="5"/>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B13" i="5"/>
  <c r="E191" i="1"/>
  <c r="E192" i="1"/>
  <c r="E193" i="1"/>
  <c r="E194" i="1"/>
  <c r="E195" i="1"/>
  <c r="E196" i="1"/>
  <c r="E197" i="1"/>
  <c r="E198" i="1"/>
  <c r="E199" i="1"/>
  <c r="E200" i="1"/>
  <c r="E201" i="1"/>
  <c r="E202" i="1"/>
  <c r="E203" i="1"/>
  <c r="E204" i="1"/>
  <c r="E205" i="1"/>
  <c r="E206" i="1"/>
  <c r="E207" i="1"/>
  <c r="E208" i="1"/>
  <c r="E209" i="1"/>
  <c r="B9" i="6"/>
  <c r="B13" i="6"/>
  <c r="B14" i="6"/>
  <c r="B3" i="7"/>
  <c r="B42" i="6"/>
  <c r="B34" i="6"/>
  <c r="B40" i="6"/>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alcChain>
</file>

<file path=xl/comments1.xml><?xml version="1.0" encoding="utf-8"?>
<comments xmlns="http://schemas.openxmlformats.org/spreadsheetml/2006/main">
  <authors>
    <author>Ein zufriedener Microsoft Office-Anwender</author>
    <author>A satisfied Microsoft Office user</author>
  </authors>
  <commentList>
    <comment ref="C1" authorId="0">
      <text>
        <r>
          <rPr>
            <sz val="9"/>
            <color indexed="81"/>
            <rFont val="Arial"/>
          </rPr>
          <t>The Mean Damage Degree (the damage for a given intensity at an affected asset) - how strongly an asset is damaged. Range 0..1 (from none to total destruction)</t>
        </r>
      </text>
    </comment>
    <comment ref="D1" authorId="0">
      <text>
        <r>
          <rPr>
            <sz val="9"/>
            <color indexed="81"/>
            <rFont val="Arial"/>
          </rPr>
          <t>The Percentage of Assets Affected  (the percentage of assets affected for a given hazard intensity) - how many assets are affected. Range 0..1 (from none affected to all affected)</t>
        </r>
      </text>
    </comment>
    <comment ref="E1" authorId="0">
      <text>
        <r>
          <rPr>
            <sz val="9"/>
            <color indexed="81"/>
            <rFont val="Arial"/>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1">
      <text>
        <r>
          <rPr>
            <sz val="10"/>
            <color indexed="81"/>
            <rFont val="Calibri"/>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1">
      <text>
        <r>
          <rPr>
            <sz val="10"/>
            <color indexed="81"/>
            <rFont val="Calibri"/>
          </rPr>
          <t>OPTIONAL
The unit of the intensity, e.g. m/s for wind or MMI for earthquake. Please use SI units wherever possible.</t>
        </r>
      </text>
    </comment>
    <comment ref="H1" authorId="1">
      <text>
        <r>
          <rPr>
            <sz val="10"/>
            <color indexed="81"/>
            <rFont val="Calibri"/>
          </rPr>
          <t>OPTIONAL
a free name, only used for annotation. Use only letters,  numbers and spaces, do not start with a letter.</t>
        </r>
      </text>
    </comment>
    <comment ref="F2" authorId="1">
      <text>
        <r>
          <rPr>
            <sz val="10"/>
            <color indexed="81"/>
            <rFont val="Calibri"/>
          </rPr>
          <t>climada_damagefunction_generate(0:5:120,25,1,0.375,'s-shape','TC',0);</t>
        </r>
      </text>
    </comment>
    <comment ref="A15" authorId="0">
      <text>
        <r>
          <rPr>
            <sz val="9"/>
            <color indexed="81"/>
            <rFont val="Arial"/>
          </rPr>
          <t>VulnCurveID 520</t>
        </r>
      </text>
    </comment>
    <comment ref="A24" authorId="0">
      <text>
        <r>
          <rPr>
            <sz val="9"/>
            <color indexed="81"/>
            <rFont val="Arial"/>
          </rPr>
          <t>used to replace 1 for measure enforce building code (mapped 1to3)</t>
        </r>
      </text>
    </comment>
  </commentList>
</comments>
</file>

<file path=xl/comments2.xml><?xml version="1.0" encoding="utf-8"?>
<comments xmlns="http://schemas.openxmlformats.org/spreadsheetml/2006/main">
  <authors>
    <author>Ein zufriedener Microsoft Office-Anwender</author>
    <author>A satisfied Microsoft Office user</author>
  </authors>
  <commentList>
    <comment ref="A1" authorId="0">
      <text>
        <r>
          <rPr>
            <sz val="9"/>
            <color indexed="81"/>
            <rFont val="Arial"/>
          </rPr>
          <t>this name appears later on the adaptation cost curve, so please keep it short</t>
        </r>
      </text>
    </comment>
    <comment ref="B1" authorId="0">
      <text>
        <r>
          <rPr>
            <sz val="9"/>
            <color indexed="81"/>
            <rFont val="Arial"/>
          </rPr>
          <t>used when plotting the adaptation cost curve, an RGB triple, with R G B values separated by a space</t>
        </r>
      </text>
    </comment>
    <comment ref="C1" authorId="0">
      <text>
        <r>
          <rPr>
            <sz val="9"/>
            <color indexed="81"/>
            <rFont val="Arial"/>
          </rPr>
          <t>the cost to realize this measure in the same currency (and currency unit) as the assets</t>
        </r>
      </text>
    </comment>
    <comment ref="D1" authorId="0">
      <text>
        <r>
          <rPr>
            <sz val="9"/>
            <color indexed="81"/>
            <rFont val="Arial"/>
          </rPr>
          <t>added to hazard
e.g. -2 means that this measure reduces the hazard intensity by 2
default=0</t>
        </r>
      </text>
    </comment>
    <comment ref="E1" authorId="0">
      <text>
        <r>
          <rPr>
            <sz val="9"/>
            <color indexed="81"/>
            <rFont val="Arial"/>
          </rPr>
          <t>events with frequencies higher than cutoff are ignored. If set to zero, all events are used (default=0).
This parameter can be used to reflect effects of prevention measures like e.g. a 50yr flood defense (in which case one sets this parameter to 1/50)</t>
        </r>
      </text>
    </comment>
    <comment ref="F1" authorId="0">
      <text>
        <r>
          <rPr>
            <sz val="9"/>
            <color indexed="81"/>
            <rFont val="Arial"/>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G1" authorId="0">
      <text>
        <r>
          <rPr>
            <sz val="9"/>
            <color indexed="81"/>
            <rFont val="Arial"/>
          </rPr>
          <t>MDD=orig_MDD*a+b
The original Mean Damage Degree(the damage for a given intensity at an affected asset) is linearly transformed
default=1</t>
        </r>
      </text>
    </comment>
    <comment ref="H1" authorId="0">
      <text>
        <r>
          <rPr>
            <sz val="9"/>
            <color indexed="81"/>
            <rFont val="Arial"/>
          </rPr>
          <t>MDD=orig_MDD*a+b
The original Mean Damage Degree(the damage for a given intensity at an affected asset) is linearly transformed
default=0</t>
        </r>
      </text>
    </comment>
    <comment ref="I1" authorId="0">
      <text>
        <r>
          <rPr>
            <sz val="9"/>
            <color indexed="81"/>
            <rFont val="Arial"/>
          </rPr>
          <t>PAA=orig_PAA*a+b
The original Percentage of Assets Affected  (the percentage of assets affected for a given hazard intensity) is linearly transformed
default=1</t>
        </r>
      </text>
    </comment>
    <comment ref="J1" authorId="0">
      <text>
        <r>
          <rPr>
            <sz val="9"/>
            <color indexed="81"/>
            <rFont val="Arial"/>
          </rPr>
          <t>PAA=orig_PAA*a+b
The original Percentage of Assets Affected  (the percentage of assets affected for a given hazard intensity) is linearly transformed
default=0</t>
        </r>
      </text>
    </comment>
    <comment ref="K1" authorId="0">
      <text>
        <r>
          <rPr>
            <sz val="9"/>
            <color indexed="81"/>
            <rFont val="Arial"/>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L1" authorId="0">
      <text>
        <r>
          <rPr>
            <sz val="9"/>
            <color indexed="81"/>
            <rFont val="Arial"/>
          </rPr>
          <t>attachement point of risk transfer (CatXL)
default=0</t>
        </r>
      </text>
    </comment>
    <comment ref="M1" authorId="0">
      <text>
        <r>
          <rPr>
            <sz val="9"/>
            <color indexed="81"/>
            <rFont val="Arial"/>
          </rPr>
          <t>cover of risk transfer
default=0</t>
        </r>
      </text>
    </comment>
    <comment ref="N1" authorId="1">
      <text>
        <r>
          <rPr>
            <sz val="10"/>
            <color indexed="81"/>
            <rFont val="Calibri"/>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List>
</comments>
</file>

<file path=xl/comments3.xml><?xml version="1.0" encoding="utf-8"?>
<comments xmlns="http://schemas.openxmlformats.org/spreadsheetml/2006/main">
  <authors>
    <author>Ein zufriedener Microsoft Office-Anwender</author>
  </authors>
  <commentList>
    <comment ref="A1" authorId="0">
      <text>
        <r>
          <rPr>
            <sz val="9"/>
            <color indexed="81"/>
            <rFont val="Arial"/>
          </rPr>
          <t>not used in the exercise - one could in fact use different yield curves, therefore they could be denoted by an ID.</t>
        </r>
      </text>
    </comment>
    <comment ref="B1" authorId="0">
      <text>
        <r>
          <rPr>
            <sz val="9"/>
            <color indexed="81"/>
            <rFont val="Arial"/>
          </rPr>
          <t>this is just the yield curve, climada uses the values from the inception year (see climada_global.present_reference_year) up to the final year (see climada_global.future_reference_year)</t>
        </r>
      </text>
    </comment>
    <comment ref="C1" authorId="0">
      <text>
        <r>
          <rPr>
            <sz val="9"/>
            <color indexed="81"/>
            <rFont val="Arial"/>
          </rPr>
          <t>the annual discount rate</t>
        </r>
      </text>
    </comment>
  </commentList>
</comments>
</file>

<file path=xl/connections.xml><?xml version="1.0" encoding="utf-8"?>
<connections xmlns="http://schemas.openxmlformats.org/spreadsheetml/2006/main">
  <connection id="1" name="text_for_excel.txt" type="6" refreshedVersion="0" background="1" saveData="1">
    <textPr fileType="mac" sourceFile="Macintosh HD:Users:christophhorat:Documents:ETHZ:CCUncertainty:text_for_excel.txt" thousands="'" space="1" consecutive="1">
      <textFields count="3">
        <textField/>
        <textField/>
        <textField/>
      </textFields>
    </textPr>
  </connection>
</connections>
</file>

<file path=xl/sharedStrings.xml><?xml version="1.0" encoding="utf-8"?>
<sst xmlns="http://schemas.openxmlformats.org/spreadsheetml/2006/main" count="230" uniqueCount="98">
  <si>
    <t>Latitude</t>
  </si>
  <si>
    <t>Longitude</t>
  </si>
  <si>
    <t>Value</t>
  </si>
  <si>
    <t>Deductible</t>
  </si>
  <si>
    <t>Cover</t>
  </si>
  <si>
    <t>DamageFunID</t>
  </si>
  <si>
    <t>Value_2014</t>
  </si>
  <si>
    <t>Intensity</t>
  </si>
  <si>
    <t>MDD</t>
  </si>
  <si>
    <t>PAA</t>
  </si>
  <si>
    <t>MDR</t>
  </si>
  <si>
    <t>name</t>
  </si>
  <si>
    <t>color</t>
  </si>
  <si>
    <t>cost</t>
  </si>
  <si>
    <t>hazard intensity impact</t>
  </si>
  <si>
    <t>hazard high frequency cutoff</t>
  </si>
  <si>
    <t>hazard event set</t>
  </si>
  <si>
    <t>MDD impact a</t>
  </si>
  <si>
    <t>MDD impact b</t>
  </si>
  <si>
    <t>PAA impact a</t>
  </si>
  <si>
    <t>PAA impact b</t>
  </si>
  <si>
    <t>damagefunctions map</t>
  </si>
  <si>
    <t>risk transfer attachement</t>
  </si>
  <si>
    <t>risk transfer cover</t>
  </si>
  <si>
    <t>0.8039 0.5216 0.000</t>
  </si>
  <si>
    <t>nil</t>
  </si>
  <si>
    <t>vegetation management</t>
  </si>
  <si>
    <t>0.2393 0.5686 0.2510</t>
  </si>
  <si>
    <t>sandbags</t>
  </si>
  <si>
    <t>0.5451 0.4667 0.3961</t>
  </si>
  <si>
    <t>seawall</t>
  </si>
  <si>
    <t>elevate existing buildings</t>
  </si>
  <si>
    <t>yield_ID</t>
  </si>
  <si>
    <t>year</t>
  </si>
  <si>
    <t>discount_rate</t>
  </si>
  <si>
    <t>This sheet contains the detailed calculations for assets</t>
  </si>
  <si>
    <t>Project Assets</t>
  </si>
  <si>
    <t>growth rate</t>
  </si>
  <si>
    <t>total asset value</t>
  </si>
  <si>
    <t>asset value</t>
  </si>
  <si>
    <t>blow up for a certain growth rate</t>
  </si>
  <si>
    <t>used blow-up</t>
  </si>
  <si>
    <t>check:</t>
  </si>
  <si>
    <t>asset value in sheet</t>
  </si>
  <si>
    <t>This sheet contains the detailed calculations for different measures</t>
  </si>
  <si>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</si>
  <si>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</si>
  <si>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</si>
  <si>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m</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</si>
  <si>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</si>
  <si>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</si>
  <si>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</si>
  <si>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</si>
  <si>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</si>
  <si>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</si>
  <si>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</si>
  <si>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</si>
  <si>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maintenance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</si>
  <si>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</si>
  <si>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</si>
  <si>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</si>
  <si>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</si>
  <si>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</si>
  <si>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</si>
  <si>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</si>
  <si>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</si>
  <si>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</si>
  <si>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</si>
  <si>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</si>
  <si>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</si>
  <si>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</si>
  <si>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</si>
  <si>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</si>
  <si>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</si>
  <si>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maintenance cost per meter</t>
  </si>
  <si>
    <t>maintenance costs</t>
  </si>
  <si>
    <t>worksheet to discount measures</t>
  </si>
  <si>
    <t>yield</t>
  </si>
  <si>
    <t>firefighter</t>
  </si>
  <si>
    <t>sprinkler system</t>
  </si>
  <si>
    <t>education</t>
  </si>
  <si>
    <t>used to adjust starting (2016) values in sheet asstes</t>
  </si>
  <si>
    <t>firefighter discounted (increment)</t>
  </si>
  <si>
    <t>education discounted (increment)</t>
  </si>
  <si>
    <t>Exchange rate:</t>
  </si>
  <si>
    <t xml:space="preserve">Area factor: </t>
  </si>
  <si>
    <t>Education spendings:</t>
  </si>
  <si>
    <t>used to be 0.01 -&gt; changed for test</t>
  </si>
  <si>
    <t>average fire factor:</t>
  </si>
  <si>
    <t>households without sprinklers factor</t>
  </si>
  <si>
    <t>Education factor: initial</t>
  </si>
  <si>
    <t>sprinkler system discounted</t>
  </si>
  <si>
    <t>Education factor following</t>
  </si>
  <si>
    <t>peril_ID</t>
  </si>
  <si>
    <t>Intensity_unit</t>
  </si>
  <si>
    <t>BF</t>
  </si>
  <si>
    <t>brightness</t>
  </si>
  <si>
    <t>bushfire default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</si>
</sst>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 #,##0.00_ ;_ * \-#,##0.00_ ;_ * &quot;-&quot;??_ ;_ @_ "/>
    <numFmt numFmtId="166" formatCode="_(* #,##0_);_(* \(#,##0\);_(* &quot;-&quot;??_);_(@_)"/>
    <numFmt numFmtId="167" formatCode="_ * #,##0_ ;_ * \-#,##0_ ;_ * &quot;-&quot;??_ ;_ @_ "/>
    <numFmt numFmtId="168" formatCode="0.0%"/>
    <numFmt numFmtId="169" formatCode="_ * #,##0.000000_ ;_ * \-#,##0.000000_ ;_ * &quot;-&quot;??_ ;_ @_ "/>
    <numFmt numFmtId="170" formatCode="0.0000"/>
  </numFmts>
  <fonts count="20" x14ac:knownFonts="1">
    <font>
      <sz val="10"/>
      <name val="Arial"/>
    </font>
    <font>
      <sz val="10"/>
      <name val="Arial"/>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sz val="10"/>
      <color indexed="22"/>
      <name val="Arial"/>
      <family val="2"/>
    </font>
    <font>
      <b/>
      <i/>
      <sz val="10"/>
      <color indexed="8"/>
      <name val="Arial"/>
      <family val="2"/>
    </font>
    <font>
      <i/>
      <sz val="10"/>
      <color indexed="8"/>
      <name val="Arial"/>
      <family val="2"/>
    </font>
    <font>
      <sz val="10"/>
      <color indexed="22"/>
      <name val="Arial"/>
      <family val="2"/>
    </font>
    <font>
      <sz val="11"/>
      <color theme="1"/>
      <name val="SwissReSans"/>
      <family val="2"/>
    </font>
    <font>
      <sz val="9"/>
      <color indexed="81"/>
      <name val="Arial"/>
    </font>
    <font>
      <u/>
      <sz val="10"/>
      <color theme="10"/>
      <name val="Arial"/>
    </font>
    <font>
      <u/>
      <sz val="10"/>
      <color theme="11"/>
      <name val="Arial"/>
    </font>
    <font>
      <b/>
      <sz val="10"/>
      <name val="Arial"/>
    </font>
    <font>
      <sz val="11"/>
      <name val="Arial"/>
      <family val="2"/>
    </font>
    <font>
      <sz val="10"/>
      <color indexed="81"/>
      <name val="Calibri"/>
    </font>
    <font>
      <sz val="11"/>
      <color indexed="8"/>
      <name val="Arial"/>
      <family val="2"/>
    </font>
  </fonts>
  <fills count="9">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indexed="13"/>
        <bgColor indexed="64"/>
      </patternFill>
    </fill>
    <fill>
      <patternFill patternType="solid">
        <fgColor indexed="40"/>
        <bgColor indexed="64"/>
      </patternFill>
    </fill>
    <fill>
      <patternFill patternType="solid">
        <fgColor indexed="11"/>
        <bgColor indexed="64"/>
      </patternFill>
    </fill>
    <fill>
      <patternFill patternType="solid">
        <fgColor rgb="FFFFFF00"/>
        <bgColor indexed="64"/>
      </patternFill>
    </fill>
    <fill>
      <patternFill patternType="solid">
        <fgColor theme="5"/>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bottom style="thin">
        <color auto="1"/>
      </bottom>
      <diagonal/>
    </border>
  </borders>
  <cellStyleXfs count="60">
    <xf numFmtId="0" fontId="0" fillId="0" borderId="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3" fillId="0" borderId="0"/>
    <xf numFmtId="0" fontId="2" fillId="0" borderId="0"/>
    <xf numFmtId="0" fontId="12" fillId="0" borderId="0"/>
    <xf numFmtId="9" fontId="1"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 fillId="0" borderId="0"/>
    <xf numFmtId="43" fontId="1" fillId="0" borderId="0" applyFont="0" applyFill="0" applyBorder="0" applyAlignment="0" applyProtection="0"/>
  </cellStyleXfs>
  <cellXfs count="65">
    <xf numFmtId="0" fontId="0" fillId="0" borderId="0" xfId="0"/>
    <xf numFmtId="0" fontId="6" fillId="0" borderId="0" xfId="0" applyFont="1" applyFill="1" applyBorder="1"/>
    <xf numFmtId="0" fontId="6" fillId="0" borderId="0" xfId="4" applyFont="1" applyFill="1" applyBorder="1"/>
    <xf numFmtId="166" fontId="6" fillId="0" borderId="0" xfId="1" applyNumberFormat="1" applyFont="1" applyFill="1" applyBorder="1"/>
    <xf numFmtId="166" fontId="6" fillId="0" borderId="0" xfId="0" applyNumberFormat="1" applyFont="1" applyFill="1" applyBorder="1"/>
    <xf numFmtId="9" fontId="6" fillId="0" borderId="0" xfId="0" applyNumberFormat="1" applyFont="1" applyFill="1" applyBorder="1"/>
    <xf numFmtId="169" fontId="6" fillId="0" borderId="0" xfId="0" applyNumberFormat="1" applyFont="1" applyFill="1" applyBorder="1"/>
    <xf numFmtId="0" fontId="6" fillId="0" borderId="0" xfId="0" applyFont="1" applyFill="1"/>
    <xf numFmtId="167" fontId="6" fillId="0" borderId="0" xfId="1" applyNumberFormat="1" applyFont="1" applyFill="1"/>
    <xf numFmtId="166" fontId="6" fillId="0" borderId="0" xfId="1" applyNumberFormat="1" applyFont="1" applyFill="1"/>
    <xf numFmtId="0" fontId="7" fillId="0" borderId="0" xfId="0" applyFont="1" applyFill="1" applyBorder="1"/>
    <xf numFmtId="0" fontId="7" fillId="0" borderId="0" xfId="4" applyFont="1" applyFill="1" applyBorder="1"/>
    <xf numFmtId="1" fontId="6" fillId="0" borderId="0" xfId="4" applyNumberFormat="1" applyFont="1" applyFill="1" applyBorder="1"/>
    <xf numFmtId="166" fontId="7" fillId="0" borderId="0" xfId="1" applyNumberFormat="1" applyFont="1" applyFill="1" applyBorder="1"/>
    <xf numFmtId="168" fontId="6" fillId="0" borderId="0" xfId="0" applyNumberFormat="1" applyFont="1" applyFill="1" applyBorder="1"/>
    <xf numFmtId="0" fontId="8" fillId="0" borderId="0" xfId="0" applyFont="1" applyFill="1"/>
    <xf numFmtId="0" fontId="7" fillId="2" borderId="0" xfId="0" applyFont="1" applyFill="1" applyBorder="1"/>
    <xf numFmtId="9" fontId="6" fillId="2" borderId="0" xfId="7"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9" fontId="6" fillId="4" borderId="1" xfId="0" applyNumberFormat="1" applyFont="1" applyFill="1" applyBorder="1"/>
    <xf numFmtId="9" fontId="6" fillId="4" borderId="1" xfId="4" applyNumberFormat="1" applyFont="1" applyFill="1" applyBorder="1"/>
    <xf numFmtId="0" fontId="4" fillId="0" borderId="0" xfId="4" applyFont="1" applyFill="1" applyBorder="1"/>
    <xf numFmtId="0" fontId="4" fillId="0" borderId="0" xfId="0" applyFont="1" applyFill="1" applyBorder="1"/>
    <xf numFmtId="43" fontId="6" fillId="0" borderId="0" xfId="1" applyFont="1" applyFill="1" applyBorder="1"/>
    <xf numFmtId="43" fontId="6" fillId="4" borderId="2" xfId="1" applyFont="1" applyFill="1" applyBorder="1"/>
    <xf numFmtId="43" fontId="4" fillId="4" borderId="1" xfId="3" applyFont="1" applyFill="1" applyBorder="1"/>
    <xf numFmtId="0" fontId="4" fillId="0" borderId="0" xfId="0" applyFont="1" applyFill="1"/>
    <xf numFmtId="0" fontId="2" fillId="0" borderId="0" xfId="0" applyFont="1" applyFill="1" applyBorder="1"/>
    <xf numFmtId="0" fontId="2" fillId="0" borderId="0" xfId="5" applyFont="1" applyFill="1" applyBorder="1"/>
    <xf numFmtId="166" fontId="2" fillId="0" borderId="0" xfId="1" applyNumberFormat="1" applyFont="1" applyFill="1" applyBorder="1"/>
    <xf numFmtId="0" fontId="11" fillId="0" borderId="0" xfId="0" applyFont="1" applyFill="1" applyBorder="1"/>
    <xf numFmtId="0" fontId="7" fillId="2" borderId="0" xfId="0" applyFont="1" applyFill="1" applyBorder="1" applyAlignment="1">
      <alignment wrapText="1"/>
    </xf>
    <xf numFmtId="0" fontId="7" fillId="5" borderId="0" xfId="0" applyFont="1" applyFill="1" applyBorder="1" applyAlignment="1">
      <alignment wrapText="1"/>
    </xf>
    <xf numFmtId="11" fontId="6" fillId="0" borderId="0" xfId="0" applyNumberFormat="1" applyFont="1" applyFill="1" applyBorder="1"/>
    <xf numFmtId="0" fontId="6" fillId="0" borderId="0" xfId="0" applyFont="1" applyFill="1" applyBorder="1" applyAlignment="1">
      <alignment wrapText="1"/>
    </xf>
    <xf numFmtId="0" fontId="4" fillId="0" borderId="0" xfId="0" applyFont="1" applyFill="1" applyBorder="1" applyAlignment="1">
      <alignment wrapText="1"/>
    </xf>
    <xf numFmtId="1" fontId="4" fillId="0" borderId="0" xfId="0" applyNumberFormat="1" applyFont="1" applyFill="1" applyBorder="1" applyAlignment="1">
      <alignment wrapText="1"/>
    </xf>
    <xf numFmtId="0" fontId="7" fillId="6" borderId="0" xfId="0" applyFont="1" applyFill="1" applyBorder="1" applyAlignment="1">
      <alignment wrapText="1"/>
    </xf>
    <xf numFmtId="0" fontId="4" fillId="0" borderId="0" xfId="5" applyFont="1" applyFill="1" applyBorder="1"/>
    <xf numFmtId="11" fontId="6" fillId="0" borderId="0" xfId="0" applyNumberFormat="1" applyFont="1" applyFill="1"/>
    <xf numFmtId="0" fontId="0" fillId="0" borderId="0" xfId="0" applyFont="1" applyFill="1" applyBorder="1"/>
    <xf numFmtId="0" fontId="4" fillId="0" borderId="0" xfId="4" applyFont="1" applyFill="1" applyBorder="1" applyAlignment="1">
      <alignment wrapText="1"/>
    </xf>
    <xf numFmtId="166" fontId="9" fillId="0" borderId="0" xfId="1" applyNumberFormat="1" applyFont="1" applyFill="1" applyBorder="1"/>
    <xf numFmtId="166" fontId="10" fillId="0" borderId="0" xfId="1" applyNumberFormat="1" applyFont="1" applyFill="1" applyBorder="1"/>
    <xf numFmtId="166" fontId="4" fillId="7" borderId="1" xfId="1" applyNumberFormat="1" applyFont="1" applyFill="1" applyBorder="1"/>
    <xf numFmtId="0" fontId="16" fillId="8" borderId="0" xfId="0" applyFont="1" applyFill="1" applyBorder="1"/>
    <xf numFmtId="164" fontId="0" fillId="8" borderId="0" xfId="0" applyNumberFormat="1" applyFont="1" applyFill="1" applyBorder="1"/>
    <xf numFmtId="4" fontId="0" fillId="8" borderId="0" xfId="0" applyNumberFormat="1" applyFont="1" applyFill="1" applyBorder="1"/>
    <xf numFmtId="166" fontId="4" fillId="0" borderId="0" xfId="1" applyNumberFormat="1" applyFont="1" applyFill="1" applyBorder="1"/>
    <xf numFmtId="164" fontId="2" fillId="0" borderId="0" xfId="0" applyNumberFormat="1" applyFont="1" applyFill="1" applyBorder="1"/>
    <xf numFmtId="166" fontId="4" fillId="7" borderId="1" xfId="2" applyNumberFormat="1" applyFont="1" applyFill="1" applyBorder="1"/>
    <xf numFmtId="3" fontId="4" fillId="0" borderId="0" xfId="0" applyNumberFormat="1" applyFont="1" applyFill="1" applyBorder="1"/>
    <xf numFmtId="166" fontId="4" fillId="7" borderId="0" xfId="2" applyNumberFormat="1" applyFont="1" applyFill="1" applyBorder="1"/>
    <xf numFmtId="166" fontId="4" fillId="7" borderId="0" xfId="1" applyNumberFormat="1" applyFont="1" applyFill="1" applyBorder="1"/>
    <xf numFmtId="0" fontId="1" fillId="0" borderId="0" xfId="58" applyFont="1" applyBorder="1"/>
    <xf numFmtId="0" fontId="17" fillId="0" borderId="3" xfId="58" applyFont="1" applyBorder="1"/>
    <xf numFmtId="0" fontId="0" fillId="2" borderId="3" xfId="58" applyFont="1" applyFill="1" applyBorder="1"/>
    <xf numFmtId="0" fontId="1" fillId="2" borderId="0" xfId="58" applyFont="1" applyFill="1" applyBorder="1"/>
    <xf numFmtId="170" fontId="1" fillId="2" borderId="0" xfId="58" applyNumberFormat="1" applyFont="1" applyFill="1" applyBorder="1"/>
    <xf numFmtId="0" fontId="1" fillId="3" borderId="0" xfId="58" applyFont="1" applyFill="1" applyBorder="1"/>
    <xf numFmtId="170" fontId="1" fillId="3" borderId="0" xfId="58" applyNumberFormat="1" applyFont="1" applyFill="1" applyBorder="1"/>
    <xf numFmtId="170" fontId="1" fillId="2" borderId="0" xfId="59" applyNumberFormat="1" applyFont="1" applyFill="1" applyBorder="1"/>
    <xf numFmtId="0" fontId="19" fillId="0" borderId="3" xfId="58" applyFont="1" applyBorder="1"/>
  </cellXfs>
  <cellStyles count="60">
    <cellStyle name="Comma" xfId="1" builtinId="3"/>
    <cellStyle name="Comma 2" xfId="2"/>
    <cellStyle name="Comma 3" xfId="3"/>
    <cellStyle name="Comma 3 2" xfId="59"/>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Normal" xfId="0" builtinId="0"/>
    <cellStyle name="Normal 2" xfId="4"/>
    <cellStyle name="Normal 3" xfId="5"/>
    <cellStyle name="Normal 3 2" xfId="58"/>
    <cellStyle name="Normal 4" xfId="6"/>
    <cellStyle name="Percent" xfId="7" builtinId="5"/>
    <cellStyle name="Percent 2" xfId="8"/>
    <cellStyle name="Percent 3" xfId="9"/>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connections" Target="connection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de-DE"/>
              <a:t>DamageFunID 2</a:t>
            </a:r>
          </a:p>
        </c:rich>
      </c:tx>
      <c:layout>
        <c:manualLayout>
          <c:xMode val="edge"/>
          <c:yMode val="edge"/>
          <c:x val="0.16824644549763"/>
          <c:y val="0.0439559555101556"/>
        </c:manualLayout>
      </c:layout>
      <c:overlay val="0"/>
      <c:spPr>
        <a:noFill/>
        <a:ln w="25400">
          <a:noFill/>
        </a:ln>
      </c:spPr>
    </c:title>
    <c:autoTitleDeleted val="0"/>
    <c:plotArea>
      <c:layout>
        <c:manualLayout>
          <c:layoutTarget val="inner"/>
          <c:xMode val="edge"/>
          <c:yMode val="edge"/>
          <c:x val="0.0947867298578199"/>
          <c:y val="0.241757755305856"/>
          <c:w val="0.848341232227488"/>
          <c:h val="0.439559555101556"/>
        </c:manualLayout>
      </c:layout>
      <c:scatterChart>
        <c:scatterStyle val="smoothMarker"/>
        <c:varyColors val="0"/>
        <c:ser>
          <c:idx val="0"/>
          <c:order val="0"/>
          <c:tx>
            <c:strRef>
              <c:f>damagefunctions!$C$1</c:f>
              <c:strCache>
                <c:ptCount val="1"/>
                <c:pt idx="0">
                  <c:v>MDD</c:v>
                </c:pt>
              </c:strCache>
            </c:strRef>
          </c:tx>
          <c:spPr>
            <a:ln w="12700">
              <a:solidFill>
                <a:srgbClr val="000080"/>
              </a:solidFill>
              <a:prstDash val="solid"/>
            </a:ln>
          </c:spPr>
          <c:marker>
            <c:symbol val="diamond"/>
            <c:size val="6"/>
            <c:spPr>
              <a:solidFill>
                <a:srgbClr val="000080"/>
              </a:solidFill>
              <a:ln>
                <a:solidFill>
                  <a:srgbClr val="000080"/>
                </a:solidFill>
                <a:prstDash val="solid"/>
              </a:ln>
            </c:spPr>
          </c:marker>
          <c:xVal>
            <c:numRef>
              <c:f>damagefunctions!$B$2:$B$14</c:f>
              <c:numCache>
                <c:formatCode>General</c:formatCode>
                <c:ptCount val="13"/>
                <c:pt idx="0">
                  <c:v>0.0</c:v>
                </c:pt>
                <c:pt idx="1">
                  <c:v>10.0</c:v>
                </c:pt>
                <c:pt idx="2">
                  <c:v>20.0</c:v>
                </c:pt>
                <c:pt idx="3">
                  <c:v>30.0</c:v>
                </c:pt>
                <c:pt idx="4">
                  <c:v>40.0</c:v>
                </c:pt>
                <c:pt idx="5">
                  <c:v>50.0</c:v>
                </c:pt>
                <c:pt idx="6">
                  <c:v>60.0</c:v>
                </c:pt>
                <c:pt idx="7">
                  <c:v>70.0</c:v>
                </c:pt>
                <c:pt idx="8">
                  <c:v>80.0</c:v>
                </c:pt>
                <c:pt idx="9">
                  <c:v>90.0</c:v>
                </c:pt>
                <c:pt idx="10">
                  <c:v>100.0</c:v>
                </c:pt>
                <c:pt idx="11">
                  <c:v>110.0</c:v>
                </c:pt>
                <c:pt idx="12">
                  <c:v>1700.0</c:v>
                </c:pt>
              </c:numCache>
            </c:numRef>
          </c:xVal>
          <c:yVal>
            <c:numRef>
              <c:f>damagefunctions!$C$2:$C$14</c:f>
              <c:numCache>
                <c:formatCode>0.0000</c:formatCode>
                <c:ptCount val="13"/>
                <c:pt idx="0">
                  <c:v>0.0</c:v>
                </c:pt>
                <c:pt idx="1">
                  <c:v>0.01</c:v>
                </c:pt>
                <c:pt idx="2">
                  <c:v>0.02</c:v>
                </c:pt>
                <c:pt idx="3">
                  <c:v>0.03</c:v>
                </c:pt>
                <c:pt idx="4">
                  <c:v>0.1</c:v>
                </c:pt>
                <c:pt idx="5">
                  <c:v>0.15</c:v>
                </c:pt>
                <c:pt idx="6">
                  <c:v>0.2</c:v>
                </c:pt>
                <c:pt idx="7">
                  <c:v>0.3</c:v>
                </c:pt>
                <c:pt idx="8">
                  <c:v>0.4</c:v>
                </c:pt>
                <c:pt idx="9">
                  <c:v>0.45</c:v>
                </c:pt>
                <c:pt idx="10">
                  <c:v>0.5</c:v>
                </c:pt>
                <c:pt idx="11">
                  <c:v>0.5</c:v>
                </c:pt>
                <c:pt idx="12">
                  <c:v>0.55</c:v>
                </c:pt>
              </c:numCache>
            </c:numRef>
          </c:yVal>
          <c:smooth val="1"/>
        </c:ser>
        <c:ser>
          <c:idx val="1"/>
          <c:order val="1"/>
          <c:tx>
            <c:strRef>
              <c:f>damagefunctions!$D$1</c:f>
              <c:strCache>
                <c:ptCount val="1"/>
                <c:pt idx="0">
                  <c:v>PAA</c:v>
                </c:pt>
              </c:strCache>
            </c:strRef>
          </c:tx>
          <c:spPr>
            <a:ln w="12700">
              <a:solidFill>
                <a:srgbClr val="FF00FF"/>
              </a:solidFill>
              <a:prstDash val="solid"/>
            </a:ln>
          </c:spPr>
          <c:marker>
            <c:symbol val="square"/>
            <c:size val="6"/>
            <c:spPr>
              <a:solidFill>
                <a:srgbClr val="FF00FF"/>
              </a:solidFill>
              <a:ln>
                <a:solidFill>
                  <a:srgbClr val="FF00FF"/>
                </a:solidFill>
                <a:prstDash val="solid"/>
              </a:ln>
            </c:spPr>
          </c:marker>
          <c:xVal>
            <c:numRef>
              <c:f>damagefunctions!$B$2:$B$14</c:f>
              <c:numCache>
                <c:formatCode>General</c:formatCode>
                <c:ptCount val="13"/>
                <c:pt idx="0">
                  <c:v>0.0</c:v>
                </c:pt>
                <c:pt idx="1">
                  <c:v>10.0</c:v>
                </c:pt>
                <c:pt idx="2">
                  <c:v>20.0</c:v>
                </c:pt>
                <c:pt idx="3">
                  <c:v>30.0</c:v>
                </c:pt>
                <c:pt idx="4">
                  <c:v>40.0</c:v>
                </c:pt>
                <c:pt idx="5">
                  <c:v>50.0</c:v>
                </c:pt>
                <c:pt idx="6">
                  <c:v>60.0</c:v>
                </c:pt>
                <c:pt idx="7">
                  <c:v>70.0</c:v>
                </c:pt>
                <c:pt idx="8">
                  <c:v>80.0</c:v>
                </c:pt>
                <c:pt idx="9">
                  <c:v>90.0</c:v>
                </c:pt>
                <c:pt idx="10">
                  <c:v>100.0</c:v>
                </c:pt>
                <c:pt idx="11">
                  <c:v>110.0</c:v>
                </c:pt>
                <c:pt idx="12">
                  <c:v>1700.0</c:v>
                </c:pt>
              </c:numCache>
            </c:numRef>
          </c:xVal>
          <c:yVal>
            <c:numRef>
              <c:f>damagefunctions!$D$2:$D$14</c:f>
              <c:numCache>
                <c:formatCode>0.0000</c:formatCode>
                <c:ptCount val="13"/>
                <c:pt idx="0">
                  <c:v>0.0</c:v>
                </c:pt>
                <c:pt idx="1">
                  <c:v>0.01</c:v>
                </c:pt>
                <c:pt idx="2">
                  <c:v>0.01</c:v>
                </c:pt>
                <c:pt idx="3">
                  <c:v>0.057</c:v>
                </c:pt>
                <c:pt idx="4">
                  <c:v>0.1</c:v>
                </c:pt>
                <c:pt idx="5">
                  <c:v>0.14</c:v>
                </c:pt>
                <c:pt idx="6">
                  <c:v>0.177</c:v>
                </c:pt>
                <c:pt idx="7">
                  <c:v>0.214</c:v>
                </c:pt>
                <c:pt idx="8">
                  <c:v>0.28</c:v>
                </c:pt>
                <c:pt idx="9">
                  <c:v>0.34</c:v>
                </c:pt>
                <c:pt idx="10">
                  <c:v>0.4</c:v>
                </c:pt>
                <c:pt idx="11">
                  <c:v>0.5</c:v>
                </c:pt>
                <c:pt idx="12">
                  <c:v>0.5</c:v>
                </c:pt>
              </c:numCache>
            </c:numRef>
          </c:yVal>
          <c:smooth val="1"/>
        </c:ser>
        <c:ser>
          <c:idx val="2"/>
          <c:order val="2"/>
          <c:tx>
            <c:strRef>
              <c:f>damagefunctions!$E$1</c:f>
              <c:strCache>
                <c:ptCount val="1"/>
                <c:pt idx="0">
                  <c:v>MDR</c:v>
                </c:pt>
              </c:strCache>
            </c:strRef>
          </c:tx>
          <c:spPr>
            <a:ln w="12700">
              <a:solidFill>
                <a:srgbClr val="FFFF00"/>
              </a:solidFill>
              <a:prstDash val="solid"/>
            </a:ln>
          </c:spPr>
          <c:marker>
            <c:symbol val="triangle"/>
            <c:size val="6"/>
            <c:spPr>
              <a:solidFill>
                <a:srgbClr val="FFFF00"/>
              </a:solidFill>
              <a:ln>
                <a:solidFill>
                  <a:srgbClr val="FFFF00"/>
                </a:solidFill>
                <a:prstDash val="solid"/>
              </a:ln>
            </c:spPr>
          </c:marker>
          <c:xVal>
            <c:numRef>
              <c:f>damagefunctions!$B$2:$B$14</c:f>
              <c:numCache>
                <c:formatCode>General</c:formatCode>
                <c:ptCount val="13"/>
                <c:pt idx="0">
                  <c:v>0.0</c:v>
                </c:pt>
                <c:pt idx="1">
                  <c:v>10.0</c:v>
                </c:pt>
                <c:pt idx="2">
                  <c:v>20.0</c:v>
                </c:pt>
                <c:pt idx="3">
                  <c:v>30.0</c:v>
                </c:pt>
                <c:pt idx="4">
                  <c:v>40.0</c:v>
                </c:pt>
                <c:pt idx="5">
                  <c:v>50.0</c:v>
                </c:pt>
                <c:pt idx="6">
                  <c:v>60.0</c:v>
                </c:pt>
                <c:pt idx="7">
                  <c:v>70.0</c:v>
                </c:pt>
                <c:pt idx="8">
                  <c:v>80.0</c:v>
                </c:pt>
                <c:pt idx="9">
                  <c:v>90.0</c:v>
                </c:pt>
                <c:pt idx="10">
                  <c:v>100.0</c:v>
                </c:pt>
                <c:pt idx="11">
                  <c:v>110.0</c:v>
                </c:pt>
                <c:pt idx="12">
                  <c:v>1700.0</c:v>
                </c:pt>
              </c:numCache>
            </c:numRef>
          </c:xVal>
          <c:yVal>
            <c:numRef>
              <c:f>damagefunctions!$E$2:$E$14</c:f>
              <c:numCache>
                <c:formatCode>0.0000</c:formatCode>
                <c:ptCount val="13"/>
                <c:pt idx="0">
                  <c:v>0.0</c:v>
                </c:pt>
                <c:pt idx="1">
                  <c:v>0.0001</c:v>
                </c:pt>
                <c:pt idx="2">
                  <c:v>0.0002</c:v>
                </c:pt>
                <c:pt idx="3">
                  <c:v>0.00171</c:v>
                </c:pt>
                <c:pt idx="4">
                  <c:v>0.01</c:v>
                </c:pt>
                <c:pt idx="5">
                  <c:v>0.021</c:v>
                </c:pt>
                <c:pt idx="6">
                  <c:v>0.0354</c:v>
                </c:pt>
                <c:pt idx="7">
                  <c:v>0.0642</c:v>
                </c:pt>
                <c:pt idx="8">
                  <c:v>0.112</c:v>
                </c:pt>
                <c:pt idx="9">
                  <c:v>0.153</c:v>
                </c:pt>
                <c:pt idx="10">
                  <c:v>0.2</c:v>
                </c:pt>
                <c:pt idx="11">
                  <c:v>0.25</c:v>
                </c:pt>
                <c:pt idx="12">
                  <c:v>0.275</c:v>
                </c:pt>
              </c:numCache>
            </c:numRef>
          </c:yVal>
          <c:smooth val="1"/>
        </c:ser>
        <c:dLbls>
          <c:showLegendKey val="0"/>
          <c:showVal val="0"/>
          <c:showCatName val="0"/>
          <c:showSerName val="0"/>
          <c:showPercent val="0"/>
          <c:showBubbleSize val="0"/>
        </c:dLbls>
        <c:axId val="-1711953344"/>
        <c:axId val="-1711945504"/>
      </c:scatterChart>
      <c:valAx>
        <c:axId val="-1711953344"/>
        <c:scaling>
          <c:orientation val="minMax"/>
        </c:scaling>
        <c:delete val="0"/>
        <c:axPos val="b"/>
        <c:title>
          <c:tx>
            <c:rich>
              <a:bodyPr/>
              <a:lstStyle/>
              <a:p>
                <a:pPr>
                  <a:defRPr sz="1100" b="0" i="0" u="none" strike="noStrike" baseline="0">
                    <a:solidFill>
                      <a:srgbClr val="000000"/>
                    </a:solidFill>
                    <a:latin typeface="SwissReSans"/>
                    <a:ea typeface="SwissReSans"/>
                    <a:cs typeface="SwissReSans"/>
                  </a:defRPr>
                </a:pPr>
                <a:r>
                  <a:rPr lang="de-DE"/>
                  <a:t>Intensity</a:t>
                </a:r>
              </a:p>
            </c:rich>
          </c:tx>
          <c:layout>
            <c:manualLayout>
              <c:xMode val="edge"/>
              <c:yMode val="edge"/>
              <c:x val="0.457345971563981"/>
              <c:y val="0.86813012132557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1711945504"/>
        <c:crosses val="autoZero"/>
        <c:crossBetween val="midCat"/>
      </c:valAx>
      <c:valAx>
        <c:axId val="-1711945504"/>
        <c:scaling>
          <c:orientation val="minMax"/>
          <c:max val="1.0"/>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1711953344"/>
        <c:crosses val="autoZero"/>
        <c:crossBetween val="midCat"/>
      </c:valAx>
      <c:spPr>
        <a:noFill/>
        <a:ln w="25400">
          <a:noFill/>
        </a:ln>
      </c:spPr>
    </c:plotArea>
    <c:legend>
      <c:legendPos val="r"/>
      <c:layout>
        <c:manualLayout>
          <c:xMode val="edge"/>
          <c:yMode val="edge"/>
          <c:x val="0.409952606635071"/>
          <c:y val="0.0494504499489251"/>
          <c:w val="0.497630331753554"/>
          <c:h val="0.0989008998978501"/>
        </c:manualLayout>
      </c:layout>
      <c:overlay val="0"/>
      <c:spPr>
        <a:noFill/>
        <a:ln w="25400">
          <a:noFill/>
        </a:ln>
      </c:spPr>
      <c:txPr>
        <a:bodyPr/>
        <a:lstStyle/>
        <a:p>
          <a:pPr>
            <a:defRPr sz="1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de-DE"/>
              <a:t>DamageFunID 1</a:t>
            </a:r>
          </a:p>
        </c:rich>
      </c:tx>
      <c:layout>
        <c:manualLayout>
          <c:xMode val="edge"/>
          <c:yMode val="edge"/>
          <c:x val="0.184834123222749"/>
          <c:y val="0.0494504499489251"/>
        </c:manualLayout>
      </c:layout>
      <c:overlay val="0"/>
      <c:spPr>
        <a:noFill/>
        <a:ln w="25400">
          <a:noFill/>
        </a:ln>
      </c:spPr>
    </c:title>
    <c:autoTitleDeleted val="0"/>
    <c:plotArea>
      <c:layout>
        <c:manualLayout>
          <c:layoutTarget val="inner"/>
          <c:xMode val="edge"/>
          <c:yMode val="edge"/>
          <c:x val="0.0947867298578199"/>
          <c:y val="0.241757755305856"/>
          <c:w val="0.848341232227488"/>
          <c:h val="0.439559555101556"/>
        </c:manualLayout>
      </c:layout>
      <c:scatterChart>
        <c:scatterStyle val="smoothMarker"/>
        <c:varyColors val="0"/>
        <c:ser>
          <c:idx val="0"/>
          <c:order val="0"/>
          <c:tx>
            <c:strRef>
              <c:f>damagefunctions!$C$1</c:f>
              <c:strCache>
                <c:ptCount val="1"/>
                <c:pt idx="0">
                  <c:v>MDD</c:v>
                </c:pt>
              </c:strCache>
            </c:strRef>
          </c:tx>
          <c:spPr>
            <a:ln w="12700">
              <a:solidFill>
                <a:srgbClr val="000080"/>
              </a:solidFill>
              <a:prstDash val="solid"/>
            </a:ln>
          </c:spPr>
          <c:marker>
            <c:symbol val="diamond"/>
            <c:size val="6"/>
            <c:spPr>
              <a:solidFill>
                <a:srgbClr val="000080"/>
              </a:solidFill>
              <a:ln>
                <a:solidFill>
                  <a:srgbClr val="000080"/>
                </a:solidFill>
                <a:prstDash val="solid"/>
              </a:ln>
            </c:spPr>
          </c:marker>
          <c:xVal>
            <c:numRef>
              <c:f>damagefunctions!$B$15:$B$23</c:f>
              <c:numCache>
                <c:formatCode>General</c:formatCode>
                <c:ptCount val="9"/>
                <c:pt idx="0">
                  <c:v>0.0</c:v>
                </c:pt>
                <c:pt idx="1">
                  <c:v>30.0</c:v>
                </c:pt>
                <c:pt idx="2">
                  <c:v>50.0</c:v>
                </c:pt>
                <c:pt idx="3">
                  <c:v>100.0</c:v>
                </c:pt>
                <c:pt idx="4">
                  <c:v>400.0</c:v>
                </c:pt>
                <c:pt idx="5">
                  <c:v>600.0</c:v>
                </c:pt>
                <c:pt idx="6">
                  <c:v>800.0</c:v>
                </c:pt>
                <c:pt idx="7">
                  <c:v>1200.0</c:v>
                </c:pt>
                <c:pt idx="8">
                  <c:v>1700.0</c:v>
                </c:pt>
              </c:numCache>
            </c:numRef>
          </c:xVal>
          <c:yVal>
            <c:numRef>
              <c:f>damagefunctions!$C$15:$C$23</c:f>
              <c:numCache>
                <c:formatCode>0.0000</c:formatCode>
                <c:ptCount val="9"/>
                <c:pt idx="0">
                  <c:v>0.0</c:v>
                </c:pt>
                <c:pt idx="1">
                  <c:v>0.0001</c:v>
                </c:pt>
                <c:pt idx="2">
                  <c:v>0.001</c:v>
                </c:pt>
                <c:pt idx="3">
                  <c:v>0.01</c:v>
                </c:pt>
                <c:pt idx="4">
                  <c:v>0.1</c:v>
                </c:pt>
                <c:pt idx="5">
                  <c:v>0.25</c:v>
                </c:pt>
                <c:pt idx="6">
                  <c:v>0.45</c:v>
                </c:pt>
                <c:pt idx="7">
                  <c:v>0.85</c:v>
                </c:pt>
                <c:pt idx="8">
                  <c:v>1.0</c:v>
                </c:pt>
              </c:numCache>
            </c:numRef>
          </c:yVal>
          <c:smooth val="0"/>
        </c:ser>
        <c:ser>
          <c:idx val="1"/>
          <c:order val="1"/>
          <c:tx>
            <c:strRef>
              <c:f>damagefunctions!$D$1</c:f>
              <c:strCache>
                <c:ptCount val="1"/>
                <c:pt idx="0">
                  <c:v>PAA</c:v>
                </c:pt>
              </c:strCache>
            </c:strRef>
          </c:tx>
          <c:spPr>
            <a:ln w="12700">
              <a:solidFill>
                <a:srgbClr val="FF00FF"/>
              </a:solidFill>
              <a:prstDash val="solid"/>
            </a:ln>
          </c:spPr>
          <c:marker>
            <c:symbol val="square"/>
            <c:size val="6"/>
            <c:spPr>
              <a:solidFill>
                <a:srgbClr val="FF00FF"/>
              </a:solidFill>
              <a:ln>
                <a:solidFill>
                  <a:srgbClr val="FF00FF"/>
                </a:solidFill>
                <a:prstDash val="solid"/>
              </a:ln>
            </c:spPr>
          </c:marker>
          <c:xVal>
            <c:numRef>
              <c:f>damagefunctions!$B$15:$B$23</c:f>
              <c:numCache>
                <c:formatCode>General</c:formatCode>
                <c:ptCount val="9"/>
                <c:pt idx="0">
                  <c:v>0.0</c:v>
                </c:pt>
                <c:pt idx="1">
                  <c:v>30.0</c:v>
                </c:pt>
                <c:pt idx="2">
                  <c:v>50.0</c:v>
                </c:pt>
                <c:pt idx="3">
                  <c:v>100.0</c:v>
                </c:pt>
                <c:pt idx="4">
                  <c:v>400.0</c:v>
                </c:pt>
                <c:pt idx="5">
                  <c:v>600.0</c:v>
                </c:pt>
                <c:pt idx="6">
                  <c:v>800.0</c:v>
                </c:pt>
                <c:pt idx="7">
                  <c:v>1200.0</c:v>
                </c:pt>
                <c:pt idx="8">
                  <c:v>1700.0</c:v>
                </c:pt>
              </c:numCache>
            </c:numRef>
          </c:xVal>
          <c:yVal>
            <c:numRef>
              <c:f>damagefunctions!$D$15:$D$23</c:f>
              <c:numCache>
                <c:formatCode>0.0000</c:formatCode>
                <c:ptCount val="9"/>
                <c:pt idx="0">
                  <c:v>0.0</c:v>
                </c:pt>
                <c:pt idx="1">
                  <c:v>0.0025</c:v>
                </c:pt>
                <c:pt idx="2">
                  <c:v>0.005</c:v>
                </c:pt>
                <c:pt idx="3">
                  <c:v>0.025</c:v>
                </c:pt>
                <c:pt idx="4">
                  <c:v>0.06</c:v>
                </c:pt>
                <c:pt idx="5">
                  <c:v>0.125</c:v>
                </c:pt>
                <c:pt idx="6">
                  <c:v>0.175</c:v>
                </c:pt>
                <c:pt idx="7">
                  <c:v>0.225</c:v>
                </c:pt>
                <c:pt idx="8">
                  <c:v>0.25</c:v>
                </c:pt>
              </c:numCache>
            </c:numRef>
          </c:yVal>
          <c:smooth val="0"/>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damagefunctions!$B$15:$B$23</c:f>
              <c:numCache>
                <c:formatCode>General</c:formatCode>
                <c:ptCount val="9"/>
                <c:pt idx="0">
                  <c:v>0.0</c:v>
                </c:pt>
                <c:pt idx="1">
                  <c:v>30.0</c:v>
                </c:pt>
                <c:pt idx="2">
                  <c:v>50.0</c:v>
                </c:pt>
                <c:pt idx="3">
                  <c:v>100.0</c:v>
                </c:pt>
                <c:pt idx="4">
                  <c:v>400.0</c:v>
                </c:pt>
                <c:pt idx="5">
                  <c:v>600.0</c:v>
                </c:pt>
                <c:pt idx="6">
                  <c:v>800.0</c:v>
                </c:pt>
                <c:pt idx="7">
                  <c:v>1200.0</c:v>
                </c:pt>
                <c:pt idx="8">
                  <c:v>1700.0</c:v>
                </c:pt>
              </c:numCache>
            </c:numRef>
          </c:xVal>
          <c:yVal>
            <c:numRef>
              <c:f>damagefunctions!$E$15:$E$23</c:f>
              <c:numCache>
                <c:formatCode>0.0000</c:formatCode>
                <c:ptCount val="9"/>
                <c:pt idx="0">
                  <c:v>0.0</c:v>
                </c:pt>
                <c:pt idx="1">
                  <c:v>2.5E-7</c:v>
                </c:pt>
                <c:pt idx="2">
                  <c:v>5.0E-6</c:v>
                </c:pt>
                <c:pt idx="3">
                  <c:v>0.00025</c:v>
                </c:pt>
                <c:pt idx="4">
                  <c:v>0.006</c:v>
                </c:pt>
                <c:pt idx="5">
                  <c:v>0.03125</c:v>
                </c:pt>
                <c:pt idx="6">
                  <c:v>0.07875</c:v>
                </c:pt>
                <c:pt idx="7">
                  <c:v>0.19125</c:v>
                </c:pt>
                <c:pt idx="8">
                  <c:v>0.25</c:v>
                </c:pt>
              </c:numCache>
            </c:numRef>
          </c:yVal>
          <c:smooth val="0"/>
        </c:ser>
        <c:dLbls>
          <c:showLegendKey val="0"/>
          <c:showVal val="0"/>
          <c:showCatName val="0"/>
          <c:showSerName val="0"/>
          <c:showPercent val="0"/>
          <c:showBubbleSize val="0"/>
        </c:dLbls>
        <c:axId val="-1688073424"/>
        <c:axId val="-1688065328"/>
      </c:scatterChart>
      <c:valAx>
        <c:axId val="-1688073424"/>
        <c:scaling>
          <c:orientation val="minMax"/>
        </c:scaling>
        <c:delete val="0"/>
        <c:axPos val="b"/>
        <c:title>
          <c:tx>
            <c:rich>
              <a:bodyPr/>
              <a:lstStyle/>
              <a:p>
                <a:pPr>
                  <a:defRPr sz="1100" b="0" i="0" u="none" strike="noStrike" baseline="0">
                    <a:solidFill>
                      <a:srgbClr val="000000"/>
                    </a:solidFill>
                    <a:latin typeface="SwissReSans"/>
                    <a:ea typeface="SwissReSans"/>
                    <a:cs typeface="SwissReSans"/>
                  </a:defRPr>
                </a:pPr>
                <a:r>
                  <a:rPr lang="de-DE"/>
                  <a:t>Intensity</a:t>
                </a:r>
              </a:p>
            </c:rich>
          </c:tx>
          <c:layout>
            <c:manualLayout>
              <c:xMode val="edge"/>
              <c:yMode val="edge"/>
              <c:x val="0.457345971563981"/>
              <c:y val="0.86813012132557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1688065328"/>
        <c:crosses val="autoZero"/>
        <c:crossBetween val="midCat"/>
      </c:valAx>
      <c:valAx>
        <c:axId val="-1688065328"/>
        <c:scaling>
          <c:orientation val="minMax"/>
          <c:max val="1.0"/>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1688073424"/>
        <c:crosses val="autoZero"/>
        <c:crossBetween val="midCat"/>
      </c:valAx>
      <c:spPr>
        <a:noFill/>
        <a:ln w="25400">
          <a:noFill/>
        </a:ln>
      </c:spPr>
    </c:plotArea>
    <c:legend>
      <c:legendPos val="r"/>
      <c:layout>
        <c:manualLayout>
          <c:xMode val="edge"/>
          <c:yMode val="edge"/>
          <c:x val="0.428909952606635"/>
          <c:y val="0.0659339332652334"/>
          <c:w val="0.381516587677725"/>
          <c:h val="0.0989008998978501"/>
        </c:manualLayout>
      </c:layout>
      <c:overlay val="0"/>
      <c:spPr>
        <a:noFill/>
        <a:ln w="25400">
          <a:noFill/>
        </a:ln>
      </c:spPr>
      <c:txPr>
        <a:bodyPr/>
        <a:lstStyle/>
        <a:p>
          <a:pPr>
            <a:defRPr sz="1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de-DE"/>
              <a:t>DamageFunID 3</a:t>
            </a:r>
          </a:p>
        </c:rich>
      </c:tx>
      <c:layout>
        <c:manualLayout>
          <c:xMode val="edge"/>
          <c:yMode val="edge"/>
          <c:x val="0.182033201989834"/>
          <c:y val="0.049180295063093"/>
        </c:manualLayout>
      </c:layout>
      <c:overlay val="0"/>
      <c:spPr>
        <a:noFill/>
        <a:ln w="25400">
          <a:noFill/>
        </a:ln>
      </c:spPr>
    </c:title>
    <c:autoTitleDeleted val="0"/>
    <c:plotArea>
      <c:layout>
        <c:manualLayout>
          <c:layoutTarget val="inner"/>
          <c:xMode val="edge"/>
          <c:yMode val="edge"/>
          <c:x val="0.0969267698906907"/>
          <c:y val="0.240436998086232"/>
          <c:w val="0.848700253433121"/>
          <c:h val="0.442622655567837"/>
        </c:manualLayout>
      </c:layout>
      <c:scatterChart>
        <c:scatterStyle val="smoothMarker"/>
        <c:varyColors val="0"/>
        <c:ser>
          <c:idx val="0"/>
          <c:order val="0"/>
          <c:tx>
            <c:strRef>
              <c:f>damagefunctions!$C$1</c:f>
              <c:strCache>
                <c:ptCount val="1"/>
                <c:pt idx="0">
                  <c:v>MDD</c:v>
                </c:pt>
              </c:strCache>
            </c:strRef>
          </c:tx>
          <c:spPr>
            <a:ln w="12700">
              <a:solidFill>
                <a:srgbClr val="000080"/>
              </a:solidFill>
              <a:prstDash val="solid"/>
            </a:ln>
          </c:spPr>
          <c:marker>
            <c:symbol val="diamond"/>
            <c:size val="6"/>
            <c:spPr>
              <a:solidFill>
                <a:srgbClr val="000080"/>
              </a:solidFill>
              <a:ln>
                <a:solidFill>
                  <a:srgbClr val="000080"/>
                </a:solidFill>
                <a:prstDash val="solid"/>
              </a:ln>
            </c:spPr>
          </c:marker>
          <c:xVal>
            <c:numRef>
              <c:f>damagefunctions!$B$24:$B$33</c:f>
              <c:numCache>
                <c:formatCode>General</c:formatCode>
                <c:ptCount val="10"/>
                <c:pt idx="0">
                  <c:v>0.0</c:v>
                </c:pt>
                <c:pt idx="1">
                  <c:v>20.0</c:v>
                </c:pt>
                <c:pt idx="2">
                  <c:v>30.0</c:v>
                </c:pt>
                <c:pt idx="3">
                  <c:v>40.0</c:v>
                </c:pt>
                <c:pt idx="4">
                  <c:v>50.0</c:v>
                </c:pt>
                <c:pt idx="5">
                  <c:v>60.0</c:v>
                </c:pt>
                <c:pt idx="6">
                  <c:v>70.0</c:v>
                </c:pt>
                <c:pt idx="7">
                  <c:v>80.0</c:v>
                </c:pt>
                <c:pt idx="8">
                  <c:v>100.0</c:v>
                </c:pt>
                <c:pt idx="9">
                  <c:v>1700.0</c:v>
                </c:pt>
              </c:numCache>
            </c:numRef>
          </c:xVal>
          <c:yVal>
            <c:numRef>
              <c:f>damagefunctions!$C$24:$C$33</c:f>
              <c:numCache>
                <c:formatCode>0.0000</c:formatCode>
                <c:ptCount val="10"/>
                <c:pt idx="0">
                  <c:v>0.0</c:v>
                </c:pt>
                <c:pt idx="1">
                  <c:v>0.0</c:v>
                </c:pt>
                <c:pt idx="2">
                  <c:v>0.0</c:v>
                </c:pt>
                <c:pt idx="3">
                  <c:v>0.00704225352112676</c:v>
                </c:pt>
                <c:pt idx="4">
                  <c:v>0.0350877192982456</c:v>
                </c:pt>
                <c:pt idx="5">
                  <c:v>0.1</c:v>
                </c:pt>
                <c:pt idx="6">
                  <c:v>0.236111111111111</c:v>
                </c:pt>
                <c:pt idx="7">
                  <c:v>0.475</c:v>
                </c:pt>
                <c:pt idx="8">
                  <c:v>0.5</c:v>
                </c:pt>
                <c:pt idx="9">
                  <c:v>0.55</c:v>
                </c:pt>
              </c:numCache>
            </c:numRef>
          </c:yVal>
          <c:smooth val="0"/>
        </c:ser>
        <c:ser>
          <c:idx val="1"/>
          <c:order val="1"/>
          <c:tx>
            <c:strRef>
              <c:f>damagefunctions!$D$1</c:f>
              <c:strCache>
                <c:ptCount val="1"/>
                <c:pt idx="0">
                  <c:v>PAA</c:v>
                </c:pt>
              </c:strCache>
            </c:strRef>
          </c:tx>
          <c:spPr>
            <a:ln w="12700">
              <a:solidFill>
                <a:srgbClr val="FF00FF"/>
              </a:solidFill>
              <a:prstDash val="solid"/>
            </a:ln>
          </c:spPr>
          <c:marker>
            <c:symbol val="square"/>
            <c:size val="6"/>
            <c:spPr>
              <a:solidFill>
                <a:srgbClr val="FF00FF"/>
              </a:solidFill>
              <a:ln>
                <a:solidFill>
                  <a:srgbClr val="FF00FF"/>
                </a:solidFill>
                <a:prstDash val="solid"/>
              </a:ln>
            </c:spPr>
          </c:marker>
          <c:xVal>
            <c:numRef>
              <c:f>damagefunctions!$B$24:$B$33</c:f>
              <c:numCache>
                <c:formatCode>General</c:formatCode>
                <c:ptCount val="10"/>
                <c:pt idx="0">
                  <c:v>0.0</c:v>
                </c:pt>
                <c:pt idx="1">
                  <c:v>20.0</c:v>
                </c:pt>
                <c:pt idx="2">
                  <c:v>30.0</c:v>
                </c:pt>
                <c:pt idx="3">
                  <c:v>40.0</c:v>
                </c:pt>
                <c:pt idx="4">
                  <c:v>50.0</c:v>
                </c:pt>
                <c:pt idx="5">
                  <c:v>60.0</c:v>
                </c:pt>
                <c:pt idx="6">
                  <c:v>70.0</c:v>
                </c:pt>
                <c:pt idx="7">
                  <c:v>80.0</c:v>
                </c:pt>
                <c:pt idx="8">
                  <c:v>100.0</c:v>
                </c:pt>
                <c:pt idx="9">
                  <c:v>1700.0</c:v>
                </c:pt>
              </c:numCache>
            </c:numRef>
          </c:xVal>
          <c:yVal>
            <c:numRef>
              <c:f>damagefunctions!$D$24:$D$33</c:f>
              <c:numCache>
                <c:formatCode>0.0000</c:formatCode>
                <c:ptCount val="10"/>
                <c:pt idx="0">
                  <c:v>0.0</c:v>
                </c:pt>
                <c:pt idx="1">
                  <c:v>0.0048</c:v>
                </c:pt>
                <c:pt idx="2">
                  <c:v>0.041</c:v>
                </c:pt>
                <c:pt idx="3">
                  <c:v>0.142</c:v>
                </c:pt>
                <c:pt idx="4">
                  <c:v>0.285</c:v>
                </c:pt>
                <c:pt idx="5">
                  <c:v>0.45</c:v>
                </c:pt>
                <c:pt idx="6">
                  <c:v>0.72</c:v>
                </c:pt>
                <c:pt idx="7">
                  <c:v>0.8</c:v>
                </c:pt>
                <c:pt idx="8">
                  <c:v>0.9</c:v>
                </c:pt>
                <c:pt idx="9">
                  <c:v>0.9</c:v>
                </c:pt>
              </c:numCache>
            </c:numRef>
          </c:yVal>
          <c:smooth val="0"/>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damagefunctions!$B$24:$B$33</c:f>
              <c:numCache>
                <c:formatCode>General</c:formatCode>
                <c:ptCount val="10"/>
                <c:pt idx="0">
                  <c:v>0.0</c:v>
                </c:pt>
                <c:pt idx="1">
                  <c:v>20.0</c:v>
                </c:pt>
                <c:pt idx="2">
                  <c:v>30.0</c:v>
                </c:pt>
                <c:pt idx="3">
                  <c:v>40.0</c:v>
                </c:pt>
                <c:pt idx="4">
                  <c:v>50.0</c:v>
                </c:pt>
                <c:pt idx="5">
                  <c:v>60.0</c:v>
                </c:pt>
                <c:pt idx="6">
                  <c:v>70.0</c:v>
                </c:pt>
                <c:pt idx="7">
                  <c:v>80.0</c:v>
                </c:pt>
                <c:pt idx="8">
                  <c:v>100.0</c:v>
                </c:pt>
                <c:pt idx="9">
                  <c:v>1700.0</c:v>
                </c:pt>
              </c:numCache>
            </c:numRef>
          </c:xVal>
          <c:yVal>
            <c:numRef>
              <c:f>damagefunctions!$E$24:$E$33</c:f>
              <c:numCache>
                <c:formatCode>0.0000</c:formatCode>
                <c:ptCount val="10"/>
                <c:pt idx="0">
                  <c:v>0.0</c:v>
                </c:pt>
                <c:pt idx="1">
                  <c:v>0.0</c:v>
                </c:pt>
                <c:pt idx="2">
                  <c:v>0.0</c:v>
                </c:pt>
                <c:pt idx="3">
                  <c:v>0.001</c:v>
                </c:pt>
                <c:pt idx="4">
                  <c:v>0.01</c:v>
                </c:pt>
                <c:pt idx="5">
                  <c:v>0.045</c:v>
                </c:pt>
                <c:pt idx="6">
                  <c:v>0.17</c:v>
                </c:pt>
                <c:pt idx="7">
                  <c:v>0.38</c:v>
                </c:pt>
                <c:pt idx="8">
                  <c:v>0.45</c:v>
                </c:pt>
                <c:pt idx="9">
                  <c:v>0.495</c:v>
                </c:pt>
              </c:numCache>
            </c:numRef>
          </c:yVal>
          <c:smooth val="0"/>
        </c:ser>
        <c:dLbls>
          <c:showLegendKey val="0"/>
          <c:showVal val="0"/>
          <c:showCatName val="0"/>
          <c:showSerName val="0"/>
          <c:showPercent val="0"/>
          <c:showBubbleSize val="0"/>
        </c:dLbls>
        <c:axId val="-1687975344"/>
        <c:axId val="-1687967248"/>
      </c:scatterChart>
      <c:valAx>
        <c:axId val="-1687975344"/>
        <c:scaling>
          <c:orientation val="minMax"/>
        </c:scaling>
        <c:delete val="0"/>
        <c:axPos val="b"/>
        <c:title>
          <c:tx>
            <c:rich>
              <a:bodyPr/>
              <a:lstStyle/>
              <a:p>
                <a:pPr>
                  <a:defRPr sz="1100" b="0" i="0" u="none" strike="noStrike" baseline="0">
                    <a:solidFill>
                      <a:srgbClr val="000000"/>
                    </a:solidFill>
                    <a:latin typeface="SwissReSans"/>
                    <a:ea typeface="SwissReSans"/>
                    <a:cs typeface="SwissReSans"/>
                  </a:defRPr>
                </a:pPr>
                <a:r>
                  <a:rPr lang="de-DE"/>
                  <a:t>Intensity</a:t>
                </a:r>
              </a:p>
            </c:rich>
          </c:tx>
          <c:layout>
            <c:manualLayout>
              <c:xMode val="edge"/>
              <c:yMode val="edge"/>
              <c:x val="0.460993173870358"/>
              <c:y val="0.86885187944797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1687967248"/>
        <c:crosses val="autoZero"/>
        <c:crossBetween val="midCat"/>
      </c:valAx>
      <c:valAx>
        <c:axId val="-1687967248"/>
        <c:scaling>
          <c:orientation val="minMax"/>
          <c:max val="1.0"/>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1687975344"/>
        <c:crosses val="autoZero"/>
        <c:crossBetween val="midCat"/>
      </c:valAx>
      <c:spPr>
        <a:noFill/>
        <a:ln w="25400">
          <a:noFill/>
        </a:ln>
      </c:spPr>
    </c:plotArea>
    <c:legend>
      <c:legendPos val="r"/>
      <c:layout>
        <c:manualLayout>
          <c:xMode val="edge"/>
          <c:yMode val="edge"/>
          <c:x val="0.432624363170644"/>
          <c:y val="0.049180295063093"/>
          <c:w val="0.380614876887834"/>
          <c:h val="0.0983605901261859"/>
        </c:manualLayout>
      </c:layout>
      <c:overlay val="0"/>
      <c:spPr>
        <a:noFill/>
        <a:ln w="25400">
          <a:noFill/>
        </a:ln>
      </c:spPr>
      <c:txPr>
        <a:bodyPr/>
        <a:lstStyle/>
        <a:p>
          <a:pPr>
            <a:defRPr sz="1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0</xdr:rowOff>
    </xdr:from>
    <xdr:to>
      <xdr:col>16</xdr:col>
      <xdr:colOff>469900</xdr:colOff>
      <xdr:row>17</xdr:row>
      <xdr:rowOff>25400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18</xdr:row>
      <xdr:rowOff>12700</xdr:rowOff>
    </xdr:from>
    <xdr:to>
      <xdr:col>16</xdr:col>
      <xdr:colOff>469900</xdr:colOff>
      <xdr:row>33</xdr:row>
      <xdr:rowOff>38100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34</xdr:row>
      <xdr:rowOff>12700</xdr:rowOff>
    </xdr:from>
    <xdr:to>
      <xdr:col>16</xdr:col>
      <xdr:colOff>482600</xdr:colOff>
      <xdr:row>49</xdr:row>
      <xdr:rowOff>50800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ictoria_today_adapt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damagefunctions"/>
      <sheetName val="measures"/>
      <sheetName val="discount"/>
      <sheetName val="_assets_details"/>
      <sheetName val="_measures_details"/>
      <sheetName val="_discounting_sheet"/>
    </sheetNames>
    <sheetDataSet>
      <sheetData sheetId="0"/>
      <sheetData sheetId="1">
        <row r="1">
          <cell r="C1" t="str">
            <v>MDD</v>
          </cell>
          <cell r="D1" t="str">
            <v>PAA</v>
          </cell>
          <cell r="E1" t="str">
            <v>MDR</v>
          </cell>
        </row>
        <row r="2">
          <cell r="B2">
            <v>0</v>
          </cell>
          <cell r="C2">
            <v>0</v>
          </cell>
          <cell r="D2">
            <v>0</v>
          </cell>
          <cell r="E2">
            <v>0</v>
          </cell>
        </row>
        <row r="3">
          <cell r="B3">
            <v>10</v>
          </cell>
          <cell r="C3">
            <v>0.01</v>
          </cell>
          <cell r="D3">
            <v>0.01</v>
          </cell>
          <cell r="E3">
            <v>1E-4</v>
          </cell>
        </row>
        <row r="4">
          <cell r="B4">
            <v>20</v>
          </cell>
          <cell r="C4">
            <v>0.02</v>
          </cell>
          <cell r="D4">
            <v>0.01</v>
          </cell>
          <cell r="E4">
            <v>2.0000000000000001E-4</v>
          </cell>
        </row>
        <row r="5">
          <cell r="B5">
            <v>30</v>
          </cell>
          <cell r="C5">
            <v>0.03</v>
          </cell>
          <cell r="D5">
            <v>5.6999999999999995E-2</v>
          </cell>
          <cell r="E5">
            <v>1.7099999999999997E-3</v>
          </cell>
        </row>
        <row r="6">
          <cell r="B6">
            <v>40</v>
          </cell>
          <cell r="C6">
            <v>0.1</v>
          </cell>
          <cell r="D6">
            <v>0.1</v>
          </cell>
          <cell r="E6">
            <v>1.0000000000000002E-2</v>
          </cell>
        </row>
        <row r="7">
          <cell r="B7">
            <v>50</v>
          </cell>
          <cell r="C7">
            <v>0.15</v>
          </cell>
          <cell r="D7">
            <v>0.14000000000000001</v>
          </cell>
          <cell r="E7">
            <v>2.1000000000000001E-2</v>
          </cell>
        </row>
        <row r="8">
          <cell r="B8">
            <v>60</v>
          </cell>
          <cell r="C8">
            <v>0.2</v>
          </cell>
          <cell r="D8">
            <v>0.17700000000000002</v>
          </cell>
          <cell r="E8">
            <v>3.5400000000000008E-2</v>
          </cell>
        </row>
        <row r="9">
          <cell r="B9">
            <v>70</v>
          </cell>
          <cell r="C9">
            <v>0.3</v>
          </cell>
          <cell r="D9">
            <v>0.214</v>
          </cell>
          <cell r="E9">
            <v>6.4199999999999993E-2</v>
          </cell>
        </row>
        <row r="10">
          <cell r="B10">
            <v>80</v>
          </cell>
          <cell r="C10">
            <v>0.4</v>
          </cell>
          <cell r="D10">
            <v>0.28000000000000003</v>
          </cell>
          <cell r="E10">
            <v>0.11200000000000002</v>
          </cell>
        </row>
        <row r="11">
          <cell r="B11">
            <v>90</v>
          </cell>
          <cell r="C11">
            <v>0.45</v>
          </cell>
          <cell r="D11">
            <v>0.34</v>
          </cell>
          <cell r="E11">
            <v>0.15300000000000002</v>
          </cell>
        </row>
        <row r="12">
          <cell r="B12">
            <v>100</v>
          </cell>
          <cell r="C12">
            <v>0.5</v>
          </cell>
          <cell r="D12">
            <v>0.4</v>
          </cell>
          <cell r="E12">
            <v>0.2</v>
          </cell>
        </row>
        <row r="13">
          <cell r="B13">
            <v>110</v>
          </cell>
          <cell r="C13">
            <v>0.5</v>
          </cell>
          <cell r="D13">
            <v>0.5</v>
          </cell>
          <cell r="E13">
            <v>0.25</v>
          </cell>
        </row>
        <row r="14">
          <cell r="B14">
            <v>1700</v>
          </cell>
          <cell r="C14">
            <v>0.55000000000000004</v>
          </cell>
          <cell r="D14">
            <v>0.5</v>
          </cell>
          <cell r="E14">
            <v>0.27500000000000002</v>
          </cell>
        </row>
        <row r="15">
          <cell r="B15">
            <v>0</v>
          </cell>
          <cell r="C15">
            <v>0</v>
          </cell>
          <cell r="D15">
            <v>0</v>
          </cell>
          <cell r="E15">
            <v>0</v>
          </cell>
        </row>
        <row r="16">
          <cell r="B16">
            <v>30</v>
          </cell>
          <cell r="C16">
            <v>1E-4</v>
          </cell>
          <cell r="D16">
            <v>2.5000000000000001E-3</v>
          </cell>
          <cell r="E16">
            <v>2.5000000000000004E-7</v>
          </cell>
        </row>
        <row r="17">
          <cell r="B17">
            <v>50</v>
          </cell>
          <cell r="C17">
            <v>1E-3</v>
          </cell>
          <cell r="D17">
            <v>5.0000000000000001E-3</v>
          </cell>
          <cell r="E17">
            <v>5.0000000000000004E-6</v>
          </cell>
        </row>
        <row r="18">
          <cell r="B18">
            <v>100</v>
          </cell>
          <cell r="C18">
            <v>0.01</v>
          </cell>
          <cell r="D18">
            <v>2.5000000000000001E-2</v>
          </cell>
          <cell r="E18">
            <v>2.5000000000000001E-4</v>
          </cell>
        </row>
        <row r="19">
          <cell r="B19">
            <v>400</v>
          </cell>
          <cell r="C19">
            <v>0.1</v>
          </cell>
          <cell r="D19">
            <v>0.06</v>
          </cell>
          <cell r="E19">
            <v>6.0000000000000001E-3</v>
          </cell>
        </row>
        <row r="20">
          <cell r="B20">
            <v>600</v>
          </cell>
          <cell r="C20">
            <v>0.25</v>
          </cell>
          <cell r="D20">
            <v>0.125</v>
          </cell>
          <cell r="E20">
            <v>3.125E-2</v>
          </cell>
        </row>
        <row r="21">
          <cell r="B21">
            <v>800</v>
          </cell>
          <cell r="C21">
            <v>0.45</v>
          </cell>
          <cell r="D21">
            <v>0.17499999999999999</v>
          </cell>
          <cell r="E21">
            <v>7.8750000000000001E-2</v>
          </cell>
        </row>
        <row r="22">
          <cell r="B22">
            <v>1200</v>
          </cell>
          <cell r="C22">
            <v>0.85</v>
          </cell>
          <cell r="D22">
            <v>0.22500000000000001</v>
          </cell>
          <cell r="E22">
            <v>0.19125</v>
          </cell>
        </row>
        <row r="23">
          <cell r="B23">
            <v>1700</v>
          </cell>
          <cell r="C23">
            <v>1</v>
          </cell>
          <cell r="D23">
            <v>0.25</v>
          </cell>
          <cell r="E23">
            <v>0.25</v>
          </cell>
        </row>
        <row r="24">
          <cell r="B24">
            <v>0</v>
          </cell>
          <cell r="C24">
            <v>0</v>
          </cell>
          <cell r="D24">
            <v>0</v>
          </cell>
          <cell r="E24">
            <v>0</v>
          </cell>
        </row>
        <row r="25">
          <cell r="B25">
            <v>20</v>
          </cell>
          <cell r="C25">
            <v>0</v>
          </cell>
          <cell r="D25">
            <v>4.7999999999999996E-3</v>
          </cell>
          <cell r="E25">
            <v>0</v>
          </cell>
        </row>
        <row r="26">
          <cell r="B26">
            <v>30</v>
          </cell>
          <cell r="C26">
            <v>0</v>
          </cell>
          <cell r="D26">
            <v>4.1000000000000002E-2</v>
          </cell>
          <cell r="E26">
            <v>0</v>
          </cell>
        </row>
        <row r="27">
          <cell r="B27">
            <v>40</v>
          </cell>
          <cell r="C27">
            <v>7.0422535211267616E-3</v>
          </cell>
          <cell r="D27">
            <v>0.14199999999999999</v>
          </cell>
          <cell r="E27">
            <v>1E-3</v>
          </cell>
        </row>
        <row r="28">
          <cell r="B28">
            <v>50</v>
          </cell>
          <cell r="C28">
            <v>3.5087719298245619E-2</v>
          </cell>
          <cell r="D28">
            <v>0.28499999999999998</v>
          </cell>
          <cell r="E28">
            <v>0.01</v>
          </cell>
        </row>
        <row r="29">
          <cell r="B29">
            <v>60</v>
          </cell>
          <cell r="C29">
            <v>9.9999999999999992E-2</v>
          </cell>
          <cell r="D29">
            <v>0.45</v>
          </cell>
          <cell r="E29">
            <v>4.4999999999999998E-2</v>
          </cell>
        </row>
        <row r="30">
          <cell r="B30">
            <v>70</v>
          </cell>
          <cell r="C30">
            <v>0.23611111111111113</v>
          </cell>
          <cell r="D30">
            <v>0.72</v>
          </cell>
          <cell r="E30">
            <v>0.17</v>
          </cell>
        </row>
        <row r="31">
          <cell r="B31">
            <v>80</v>
          </cell>
          <cell r="C31">
            <v>0.47499999999999998</v>
          </cell>
          <cell r="D31">
            <v>0.8</v>
          </cell>
          <cell r="E31">
            <v>0.38</v>
          </cell>
        </row>
        <row r="32">
          <cell r="B32">
            <v>100</v>
          </cell>
          <cell r="C32">
            <v>0.5</v>
          </cell>
          <cell r="D32">
            <v>0.9</v>
          </cell>
          <cell r="E32">
            <v>0.45</v>
          </cell>
        </row>
        <row r="33">
          <cell r="B33">
            <v>1700</v>
          </cell>
          <cell r="C33">
            <v>0.55000000000000004</v>
          </cell>
          <cell r="D33">
            <v>0.9</v>
          </cell>
          <cell r="E33">
            <v>0.49500000000000005</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9"/>
  <sheetViews>
    <sheetView workbookViewId="0">
      <selection activeCell="H1" sqref="H1:S1048576"/>
    </sheetView>
  </sheetViews>
  <sheetFormatPr baseColWidth="10" defaultColWidth="9.1640625" defaultRowHeight="13" x14ac:dyDescent="0.15"/>
  <cols>
    <col min="1" max="1" width="10" style="7" customWidth="1"/>
    <col min="2" max="2" width="10.5" style="7" customWidth="1"/>
    <col min="3" max="3" width="13.83203125" style="7" customWidth="1"/>
    <col min="4" max="4" width="9.6640625" style="7" customWidth="1"/>
    <col min="5" max="5" width="13.83203125" style="7" customWidth="1"/>
    <col min="6" max="6" width="12.6640625" style="7" customWidth="1"/>
    <col min="7" max="7" width="13.1640625" style="15" customWidth="1"/>
    <col min="8" max="16384" width="9.1640625" style="7"/>
  </cols>
  <sheetData>
    <row r="1" spans="1:7" x14ac:dyDescent="0.15">
      <c r="A1" s="7" t="s">
        <v>0</v>
      </c>
      <c r="B1" s="7" t="s">
        <v>1</v>
      </c>
      <c r="C1" s="7" t="s">
        <v>2</v>
      </c>
      <c r="D1" s="7" t="s">
        <v>3</v>
      </c>
      <c r="E1" s="7" t="s">
        <v>4</v>
      </c>
      <c r="F1" s="28" t="s">
        <v>5</v>
      </c>
      <c r="G1" s="15" t="s">
        <v>6</v>
      </c>
    </row>
    <row r="2" spans="1:7" x14ac:dyDescent="0.15">
      <c r="A2" s="7">
        <v>-36.625</v>
      </c>
      <c r="B2" s="7">
        <v>143.29169999999999</v>
      </c>
      <c r="C2" s="8">
        <f>G2*_assets_details!$B$11</f>
        <v>389246235.10354739</v>
      </c>
      <c r="D2" s="9">
        <v>0</v>
      </c>
      <c r="E2" s="9">
        <f>C2-D2</f>
        <v>389246235.10354739</v>
      </c>
      <c r="F2" s="7">
        <v>1</v>
      </c>
      <c r="G2" s="41">
        <v>295000000</v>
      </c>
    </row>
    <row r="3" spans="1:7" x14ac:dyDescent="0.15">
      <c r="A3" s="7">
        <v>-36.291699999999999</v>
      </c>
      <c r="B3" s="7">
        <v>143.375</v>
      </c>
      <c r="C3" s="8">
        <f>G3*_assets_details!$B$11</f>
        <v>18472702.682880215</v>
      </c>
      <c r="D3" s="9">
        <v>0</v>
      </c>
      <c r="E3" s="9">
        <f t="shared" ref="E3:E66" si="0">C3-D3</f>
        <v>18472702.682880215</v>
      </c>
      <c r="F3" s="7">
        <v>1</v>
      </c>
      <c r="G3" s="41">
        <v>14000000</v>
      </c>
    </row>
    <row r="4" spans="1:7" x14ac:dyDescent="0.15">
      <c r="A4" s="7">
        <v>-35.208300000000001</v>
      </c>
      <c r="B4" s="7">
        <v>143.375</v>
      </c>
      <c r="C4" s="8">
        <f>G4*_assets_details!$B$11</f>
        <v>18472702.682880215</v>
      </c>
      <c r="D4" s="9">
        <v>0</v>
      </c>
      <c r="E4" s="9">
        <f t="shared" si="0"/>
        <v>18472702.682880215</v>
      </c>
      <c r="F4" s="7">
        <v>1</v>
      </c>
      <c r="G4" s="41">
        <v>14000000</v>
      </c>
    </row>
    <row r="5" spans="1:7" x14ac:dyDescent="0.15">
      <c r="A5" s="7">
        <v>-35.375</v>
      </c>
      <c r="B5" s="7">
        <v>143.54169999999999</v>
      </c>
      <c r="C5" s="8">
        <f>G5*_assets_details!$B$11</f>
        <v>787728821.54853499</v>
      </c>
      <c r="D5" s="9">
        <v>0</v>
      </c>
      <c r="E5" s="9">
        <f t="shared" si="0"/>
        <v>787728821.54853499</v>
      </c>
      <c r="F5" s="7">
        <v>1</v>
      </c>
      <c r="G5" s="41">
        <v>597000000</v>
      </c>
    </row>
    <row r="6" spans="1:7" x14ac:dyDescent="0.15">
      <c r="A6" s="7">
        <v>-34.625</v>
      </c>
      <c r="B6" s="7">
        <v>143.54169999999999</v>
      </c>
      <c r="C6" s="8">
        <f>G6*_assets_details!$B$11</f>
        <v>18472702.682880215</v>
      </c>
      <c r="D6" s="9">
        <v>0</v>
      </c>
      <c r="E6" s="9">
        <f t="shared" si="0"/>
        <v>18472702.682880215</v>
      </c>
      <c r="F6" s="7">
        <v>1</v>
      </c>
      <c r="G6" s="41">
        <v>14000000</v>
      </c>
    </row>
    <row r="7" spans="1:7" x14ac:dyDescent="0.15">
      <c r="A7" s="7">
        <v>-36.125</v>
      </c>
      <c r="B7" s="7">
        <v>143.625</v>
      </c>
      <c r="C7" s="8">
        <f>G7*_assets_details!$B$11</f>
        <v>18472702.682880215</v>
      </c>
      <c r="D7" s="9">
        <v>0</v>
      </c>
      <c r="E7" s="9">
        <f t="shared" si="0"/>
        <v>18472702.682880215</v>
      </c>
      <c r="F7" s="7">
        <v>1</v>
      </c>
      <c r="G7" s="41">
        <v>14000000</v>
      </c>
    </row>
    <row r="8" spans="1:7" x14ac:dyDescent="0.15">
      <c r="A8" s="7">
        <v>-35.458300000000001</v>
      </c>
      <c r="B8" s="7">
        <v>143.625</v>
      </c>
      <c r="C8" s="8">
        <f>G8*_assets_details!$B$11</f>
        <v>112155694.86034417</v>
      </c>
      <c r="D8" s="9">
        <v>0</v>
      </c>
      <c r="E8" s="9">
        <f t="shared" si="0"/>
        <v>112155694.86034417</v>
      </c>
      <c r="F8" s="7">
        <v>1</v>
      </c>
      <c r="G8" s="41">
        <v>85000000</v>
      </c>
    </row>
    <row r="9" spans="1:7" x14ac:dyDescent="0.15">
      <c r="A9" s="7">
        <v>-37.625</v>
      </c>
      <c r="B9" s="7">
        <v>143.70830000000001</v>
      </c>
      <c r="C9" s="8">
        <f>G9*_assets_details!$B$11</f>
        <v>112155694.86034417</v>
      </c>
      <c r="D9" s="9">
        <v>0</v>
      </c>
      <c r="E9" s="9">
        <f t="shared" si="0"/>
        <v>112155694.86034417</v>
      </c>
      <c r="F9" s="7">
        <v>1</v>
      </c>
      <c r="G9" s="41">
        <v>85000000</v>
      </c>
    </row>
    <row r="10" spans="1:7" x14ac:dyDescent="0.15">
      <c r="A10" s="7">
        <v>-37.541699999999999</v>
      </c>
      <c r="B10" s="7">
        <v>143.70830000000001</v>
      </c>
      <c r="C10" s="8">
        <f>G10*_assets_details!$B$11</f>
        <v>18472702.682880215</v>
      </c>
      <c r="D10" s="9">
        <v>0</v>
      </c>
      <c r="E10" s="9">
        <f t="shared" si="0"/>
        <v>18472702.682880215</v>
      </c>
      <c r="F10" s="7">
        <v>1</v>
      </c>
      <c r="G10" s="41">
        <v>14000000</v>
      </c>
    </row>
    <row r="11" spans="1:7" x14ac:dyDescent="0.15">
      <c r="A11" s="7">
        <v>-37.041699999999999</v>
      </c>
      <c r="B11" s="7">
        <v>143.70830000000001</v>
      </c>
      <c r="C11" s="8">
        <f>G11*_assets_details!$B$11</f>
        <v>787728821.54853499</v>
      </c>
      <c r="D11" s="9">
        <v>0</v>
      </c>
      <c r="E11" s="9">
        <f t="shared" si="0"/>
        <v>787728821.54853499</v>
      </c>
      <c r="F11" s="7">
        <v>1</v>
      </c>
      <c r="G11" s="41">
        <v>597000000</v>
      </c>
    </row>
    <row r="12" spans="1:7" x14ac:dyDescent="0.15">
      <c r="A12" s="7">
        <v>-36.125</v>
      </c>
      <c r="B12" s="7">
        <v>143.70830000000001</v>
      </c>
      <c r="C12" s="8">
        <f>G12*_assets_details!$B$11</f>
        <v>18472702.682880215</v>
      </c>
      <c r="D12" s="9">
        <v>0</v>
      </c>
      <c r="E12" s="9">
        <f t="shared" si="0"/>
        <v>18472702.682880215</v>
      </c>
      <c r="F12" s="7">
        <v>1</v>
      </c>
      <c r="G12" s="41">
        <v>14000000</v>
      </c>
    </row>
    <row r="13" spans="1:7" x14ac:dyDescent="0.15">
      <c r="A13" s="7">
        <v>-37.625</v>
      </c>
      <c r="B13" s="7">
        <v>143.79169999999999</v>
      </c>
      <c r="C13" s="8">
        <f>G13*_assets_details!$B$11</f>
        <v>236186698.58825418</v>
      </c>
      <c r="D13" s="9">
        <v>0</v>
      </c>
      <c r="E13" s="9">
        <f t="shared" si="0"/>
        <v>236186698.58825418</v>
      </c>
      <c r="F13" s="7">
        <v>1</v>
      </c>
      <c r="G13" s="41">
        <v>179000000</v>
      </c>
    </row>
    <row r="14" spans="1:7" x14ac:dyDescent="0.15">
      <c r="A14" s="7">
        <v>-37.541699999999999</v>
      </c>
      <c r="B14" s="7">
        <v>143.79169999999999</v>
      </c>
      <c r="C14" s="8">
        <f>G14*_assets_details!$B$11</f>
        <v>20073230422.475483</v>
      </c>
      <c r="D14" s="9">
        <v>0</v>
      </c>
      <c r="E14" s="9">
        <f t="shared" si="0"/>
        <v>20073230422.475483</v>
      </c>
      <c r="F14" s="7">
        <v>1</v>
      </c>
      <c r="G14" s="41">
        <v>15213000000.000002</v>
      </c>
    </row>
    <row r="15" spans="1:7" x14ac:dyDescent="0.15">
      <c r="A15" s="7">
        <v>-37.458300000000001</v>
      </c>
      <c r="B15" s="7">
        <v>143.79169999999999</v>
      </c>
      <c r="C15" s="8">
        <f>G15*_assets_details!$B$11</f>
        <v>18472702.682880215</v>
      </c>
      <c r="D15" s="9">
        <v>0</v>
      </c>
      <c r="E15" s="9">
        <f t="shared" si="0"/>
        <v>18472702.682880215</v>
      </c>
      <c r="F15" s="7">
        <v>1</v>
      </c>
      <c r="G15" s="41">
        <v>14000000</v>
      </c>
    </row>
    <row r="16" spans="1:7" x14ac:dyDescent="0.15">
      <c r="A16" s="7">
        <v>-37.291699999999999</v>
      </c>
      <c r="B16" s="7">
        <v>143.79169999999999</v>
      </c>
      <c r="C16" s="8">
        <f>G16*_assets_details!$B$11</f>
        <v>112155694.86034417</v>
      </c>
      <c r="D16" s="9">
        <v>0</v>
      </c>
      <c r="E16" s="9">
        <f t="shared" si="0"/>
        <v>112155694.86034417</v>
      </c>
      <c r="F16" s="7">
        <v>1</v>
      </c>
      <c r="G16" s="41">
        <v>85000000</v>
      </c>
    </row>
    <row r="17" spans="1:7" x14ac:dyDescent="0.15">
      <c r="A17" s="7">
        <v>-37.041699999999999</v>
      </c>
      <c r="B17" s="7">
        <v>143.79169999999999</v>
      </c>
      <c r="C17" s="8">
        <f>G17*_assets_details!$B$11</f>
        <v>112155694.86034417</v>
      </c>
      <c r="D17" s="9">
        <v>0</v>
      </c>
      <c r="E17" s="9">
        <f t="shared" si="0"/>
        <v>112155694.86034417</v>
      </c>
      <c r="F17" s="7">
        <v>1</v>
      </c>
      <c r="G17" s="41">
        <v>85000000</v>
      </c>
    </row>
    <row r="18" spans="1:7" x14ac:dyDescent="0.15">
      <c r="A18" s="7">
        <v>-37.625</v>
      </c>
      <c r="B18" s="7">
        <v>143.875</v>
      </c>
      <c r="C18" s="8">
        <f>G18*_assets_details!$B$11</f>
        <v>7606795069.0574608</v>
      </c>
      <c r="D18" s="9">
        <v>0</v>
      </c>
      <c r="E18" s="9">
        <f t="shared" si="0"/>
        <v>7606795069.0574608</v>
      </c>
      <c r="F18" s="7">
        <v>1</v>
      </c>
      <c r="G18" s="41">
        <v>5765000000</v>
      </c>
    </row>
    <row r="19" spans="1:7" x14ac:dyDescent="0.15">
      <c r="A19" s="7">
        <v>-37.541699999999999</v>
      </c>
      <c r="B19" s="7">
        <v>143.875</v>
      </c>
      <c r="C19" s="8">
        <f>G19*_assets_details!$B$11</f>
        <v>36925613184.314491</v>
      </c>
      <c r="D19" s="9">
        <v>0</v>
      </c>
      <c r="E19" s="9">
        <f t="shared" si="0"/>
        <v>36925613184.314491</v>
      </c>
      <c r="F19" s="7">
        <v>1</v>
      </c>
      <c r="G19" s="41">
        <v>27985000000.000004</v>
      </c>
    </row>
    <row r="20" spans="1:7" x14ac:dyDescent="0.15">
      <c r="A20" s="7">
        <v>-37.458300000000001</v>
      </c>
      <c r="B20" s="7">
        <v>143.875</v>
      </c>
      <c r="C20" s="8">
        <f>G20*_assets_details!$B$11</f>
        <v>112155694.86034417</v>
      </c>
      <c r="D20" s="9">
        <v>0</v>
      </c>
      <c r="E20" s="9">
        <f t="shared" si="0"/>
        <v>112155694.86034417</v>
      </c>
      <c r="F20" s="7">
        <v>1</v>
      </c>
      <c r="G20" s="41">
        <v>85000000</v>
      </c>
    </row>
    <row r="21" spans="1:7" x14ac:dyDescent="0.15">
      <c r="A21" s="7">
        <v>-37.625</v>
      </c>
      <c r="B21" s="7">
        <v>143.95830000000001</v>
      </c>
      <c r="C21" s="8">
        <f>G21*_assets_details!$B$11</f>
        <v>18472702.682880215</v>
      </c>
      <c r="D21" s="9">
        <v>0</v>
      </c>
      <c r="E21" s="9">
        <f t="shared" si="0"/>
        <v>18472702.682880215</v>
      </c>
      <c r="F21" s="7">
        <v>1</v>
      </c>
      <c r="G21" s="41">
        <v>14000000</v>
      </c>
    </row>
    <row r="22" spans="1:7" x14ac:dyDescent="0.15">
      <c r="A22" s="7">
        <v>-37.541699999999999</v>
      </c>
      <c r="B22" s="7">
        <v>143.95830000000001</v>
      </c>
      <c r="C22" s="8">
        <f>G22*_assets_details!$B$11</f>
        <v>236186698.58825418</v>
      </c>
      <c r="D22" s="9">
        <v>0</v>
      </c>
      <c r="E22" s="9">
        <f t="shared" si="0"/>
        <v>236186698.58825418</v>
      </c>
      <c r="F22" s="7">
        <v>1</v>
      </c>
      <c r="G22" s="41">
        <v>179000000</v>
      </c>
    </row>
    <row r="23" spans="1:7" x14ac:dyDescent="0.15">
      <c r="A23" s="7">
        <v>-36.625</v>
      </c>
      <c r="B23" s="7">
        <v>143.95830000000001</v>
      </c>
      <c r="C23" s="8">
        <f>G23*_assets_details!$B$11</f>
        <v>112155694.86034417</v>
      </c>
      <c r="D23" s="9">
        <v>0</v>
      </c>
      <c r="E23" s="9">
        <f t="shared" si="0"/>
        <v>112155694.86034417</v>
      </c>
      <c r="F23" s="7">
        <v>1</v>
      </c>
      <c r="G23" s="41">
        <v>85000000</v>
      </c>
    </row>
    <row r="24" spans="1:7" x14ac:dyDescent="0.15">
      <c r="A24" s="7">
        <v>-37.541699999999999</v>
      </c>
      <c r="B24" s="7">
        <v>144.04169999999999</v>
      </c>
      <c r="C24" s="8">
        <f>G24*_assets_details!$B$11</f>
        <v>18472702.682880215</v>
      </c>
      <c r="D24" s="9">
        <v>0</v>
      </c>
      <c r="E24" s="9">
        <f t="shared" si="0"/>
        <v>18472702.682880215</v>
      </c>
      <c r="F24" s="7">
        <v>1</v>
      </c>
      <c r="G24" s="41">
        <v>14000000</v>
      </c>
    </row>
    <row r="25" spans="1:7" x14ac:dyDescent="0.15">
      <c r="A25" s="7">
        <v>-37.375</v>
      </c>
      <c r="B25" s="7">
        <v>144.125</v>
      </c>
      <c r="C25" s="8">
        <f>G25*_assets_details!$B$11</f>
        <v>18472702.682880215</v>
      </c>
      <c r="D25" s="9">
        <v>0</v>
      </c>
      <c r="E25" s="9">
        <f t="shared" si="0"/>
        <v>18472702.682880215</v>
      </c>
      <c r="F25" s="7">
        <v>1</v>
      </c>
      <c r="G25" s="41">
        <v>14000000</v>
      </c>
    </row>
    <row r="26" spans="1:7" x14ac:dyDescent="0.15">
      <c r="A26" s="7">
        <v>-37.291699999999999</v>
      </c>
      <c r="B26" s="7">
        <v>144.125</v>
      </c>
      <c r="C26" s="8">
        <f>G26*_assets_details!$B$11</f>
        <v>18472702.682880215</v>
      </c>
      <c r="D26" s="9">
        <v>0</v>
      </c>
      <c r="E26" s="9">
        <f t="shared" si="0"/>
        <v>18472702.682880215</v>
      </c>
      <c r="F26" s="7">
        <v>1</v>
      </c>
      <c r="G26" s="41">
        <v>14000000</v>
      </c>
    </row>
    <row r="27" spans="1:7" x14ac:dyDescent="0.15">
      <c r="A27" s="7">
        <v>-36.041699999999999</v>
      </c>
      <c r="B27" s="7">
        <v>144.125</v>
      </c>
      <c r="C27" s="8">
        <f>G27*_assets_details!$B$11</f>
        <v>18472702.682880215</v>
      </c>
      <c r="D27" s="9">
        <v>0</v>
      </c>
      <c r="E27" s="9">
        <f t="shared" si="0"/>
        <v>18472702.682880215</v>
      </c>
      <c r="F27" s="7">
        <v>1</v>
      </c>
      <c r="G27" s="41">
        <v>14000000</v>
      </c>
    </row>
    <row r="28" spans="1:7" x14ac:dyDescent="0.15">
      <c r="A28" s="7">
        <v>-35.625</v>
      </c>
      <c r="B28" s="7">
        <v>144.125</v>
      </c>
      <c r="C28" s="8">
        <f>G28*_assets_details!$B$11</f>
        <v>1944911696.7546742</v>
      </c>
      <c r="D28" s="9">
        <v>0</v>
      </c>
      <c r="E28" s="9">
        <f t="shared" si="0"/>
        <v>1944911696.7546742</v>
      </c>
      <c r="F28" s="7">
        <v>1</v>
      </c>
      <c r="G28" s="41">
        <v>1474000000</v>
      </c>
    </row>
    <row r="29" spans="1:7" x14ac:dyDescent="0.15">
      <c r="A29" s="7">
        <v>-37.708300000000001</v>
      </c>
      <c r="B29" s="7">
        <v>144.20830000000001</v>
      </c>
      <c r="C29" s="8">
        <f>G29*_assets_details!$B$11</f>
        <v>18472702.682880215</v>
      </c>
      <c r="D29" s="9">
        <v>0</v>
      </c>
      <c r="E29" s="9">
        <f t="shared" si="0"/>
        <v>18472702.682880215</v>
      </c>
      <c r="F29" s="7">
        <v>1</v>
      </c>
      <c r="G29" s="41">
        <v>14000000</v>
      </c>
    </row>
    <row r="30" spans="1:7" x14ac:dyDescent="0.15">
      <c r="A30" s="7">
        <v>-37.625</v>
      </c>
      <c r="B30" s="7">
        <v>144.20830000000001</v>
      </c>
      <c r="C30" s="8">
        <f>G30*_assets_details!$B$11</f>
        <v>112155694.86034417</v>
      </c>
      <c r="D30" s="9">
        <v>0</v>
      </c>
      <c r="E30" s="9">
        <f t="shared" si="0"/>
        <v>112155694.86034417</v>
      </c>
      <c r="F30" s="7">
        <v>1</v>
      </c>
      <c r="G30" s="41">
        <v>85000000</v>
      </c>
    </row>
    <row r="31" spans="1:7" x14ac:dyDescent="0.15">
      <c r="A31" s="7">
        <v>-37.041699999999999</v>
      </c>
      <c r="B31" s="7">
        <v>144.20830000000001</v>
      </c>
      <c r="C31" s="8">
        <f>G31*_assets_details!$B$11</f>
        <v>1944911696.7546742</v>
      </c>
      <c r="D31" s="9">
        <v>0</v>
      </c>
      <c r="E31" s="9">
        <f t="shared" si="0"/>
        <v>1944911696.7546742</v>
      </c>
      <c r="F31" s="7">
        <v>1</v>
      </c>
      <c r="G31" s="41">
        <v>1474000000</v>
      </c>
    </row>
    <row r="32" spans="1:7" x14ac:dyDescent="0.15">
      <c r="A32" s="7">
        <v>-36.875</v>
      </c>
      <c r="B32" s="7">
        <v>144.20830000000001</v>
      </c>
      <c r="C32" s="8">
        <f>G32*_assets_details!$B$11</f>
        <v>18472702.682880215</v>
      </c>
      <c r="D32" s="9">
        <v>0</v>
      </c>
      <c r="E32" s="9">
        <f t="shared" si="0"/>
        <v>18472702.682880215</v>
      </c>
      <c r="F32" s="7">
        <v>1</v>
      </c>
      <c r="G32" s="41">
        <v>14000000</v>
      </c>
    </row>
    <row r="33" spans="1:7" x14ac:dyDescent="0.15">
      <c r="A33" s="7">
        <v>-36.791699999999999</v>
      </c>
      <c r="B33" s="7">
        <v>144.20830000000001</v>
      </c>
      <c r="C33" s="8">
        <f>G33*_assets_details!$B$11</f>
        <v>573973261.93234944</v>
      </c>
      <c r="D33" s="9">
        <v>0</v>
      </c>
      <c r="E33" s="9">
        <f t="shared" si="0"/>
        <v>573973261.93234944</v>
      </c>
      <c r="F33" s="7">
        <v>1</v>
      </c>
      <c r="G33" s="41">
        <v>434999999.99999994</v>
      </c>
    </row>
    <row r="34" spans="1:7" x14ac:dyDescent="0.15">
      <c r="A34" s="7">
        <v>-36.708300000000001</v>
      </c>
      <c r="B34" s="7">
        <v>144.20830000000001</v>
      </c>
      <c r="C34" s="8">
        <f>G34*_assets_details!$B$11</f>
        <v>112155694.86034417</v>
      </c>
      <c r="D34" s="9">
        <v>0</v>
      </c>
      <c r="E34" s="9">
        <f t="shared" si="0"/>
        <v>112155694.86034417</v>
      </c>
      <c r="F34" s="7">
        <v>1</v>
      </c>
      <c r="G34" s="41">
        <v>85000000</v>
      </c>
    </row>
    <row r="35" spans="1:7" x14ac:dyDescent="0.15">
      <c r="A35" s="7">
        <v>-35.791699999999999</v>
      </c>
      <c r="B35" s="7">
        <v>144.20830000000001</v>
      </c>
      <c r="C35" s="8">
        <f>G35*_assets_details!$B$11</f>
        <v>112155694.86034417</v>
      </c>
      <c r="D35" s="9">
        <v>0</v>
      </c>
      <c r="E35" s="9">
        <f t="shared" si="0"/>
        <v>112155694.86034417</v>
      </c>
      <c r="F35" s="7">
        <v>1</v>
      </c>
      <c r="G35" s="41">
        <v>85000000</v>
      </c>
    </row>
    <row r="36" spans="1:7" x14ac:dyDescent="0.15">
      <c r="A36" s="7">
        <v>-37.958300000000001</v>
      </c>
      <c r="B36" s="7">
        <v>144.29169999999999</v>
      </c>
      <c r="C36" s="8">
        <f>G36*_assets_details!$B$11</f>
        <v>18472702.682880215</v>
      </c>
      <c r="D36" s="9">
        <v>0</v>
      </c>
      <c r="E36" s="9">
        <f t="shared" si="0"/>
        <v>18472702.682880215</v>
      </c>
      <c r="F36" s="7">
        <v>1</v>
      </c>
      <c r="G36" s="41">
        <v>14000000</v>
      </c>
    </row>
    <row r="37" spans="1:7" x14ac:dyDescent="0.15">
      <c r="A37" s="7">
        <v>-37.875</v>
      </c>
      <c r="B37" s="7">
        <v>144.29169999999999</v>
      </c>
      <c r="C37" s="8">
        <f>G37*_assets_details!$B$11</f>
        <v>18472702.682880215</v>
      </c>
      <c r="D37" s="9">
        <v>0</v>
      </c>
      <c r="E37" s="9">
        <f t="shared" si="0"/>
        <v>18472702.682880215</v>
      </c>
      <c r="F37" s="7">
        <v>1</v>
      </c>
      <c r="G37" s="41">
        <v>14000000</v>
      </c>
    </row>
    <row r="38" spans="1:7" x14ac:dyDescent="0.15">
      <c r="A38" s="7">
        <v>-37.708300000000001</v>
      </c>
      <c r="B38" s="7">
        <v>144.29169999999999</v>
      </c>
      <c r="C38" s="8">
        <f>G38*_assets_details!$B$11</f>
        <v>18472702.682880215</v>
      </c>
      <c r="D38" s="9">
        <v>0</v>
      </c>
      <c r="E38" s="9">
        <f t="shared" si="0"/>
        <v>18472702.682880215</v>
      </c>
      <c r="F38" s="7">
        <v>1</v>
      </c>
      <c r="G38" s="41">
        <v>14000000</v>
      </c>
    </row>
    <row r="39" spans="1:7" x14ac:dyDescent="0.15">
      <c r="A39" s="7">
        <v>-37.625</v>
      </c>
      <c r="B39" s="7">
        <v>144.29169999999999</v>
      </c>
      <c r="C39" s="8">
        <f>G39*_assets_details!$B$11</f>
        <v>18472702.682880215</v>
      </c>
      <c r="D39" s="9">
        <v>0</v>
      </c>
      <c r="E39" s="9">
        <f t="shared" si="0"/>
        <v>18472702.682880215</v>
      </c>
      <c r="F39" s="7">
        <v>1</v>
      </c>
      <c r="G39" s="41">
        <v>14000000</v>
      </c>
    </row>
    <row r="40" spans="1:7" x14ac:dyDescent="0.15">
      <c r="A40" s="7">
        <v>-36.791699999999999</v>
      </c>
      <c r="B40" s="7">
        <v>144.29169999999999</v>
      </c>
      <c r="C40" s="8">
        <f>G40*_assets_details!$B$11</f>
        <v>22334817022.365246</v>
      </c>
      <c r="D40" s="9">
        <v>0</v>
      </c>
      <c r="E40" s="9">
        <f t="shared" si="0"/>
        <v>22334817022.365246</v>
      </c>
      <c r="F40" s="7">
        <v>1</v>
      </c>
      <c r="G40" s="41">
        <v>16927000000</v>
      </c>
    </row>
    <row r="41" spans="1:7" x14ac:dyDescent="0.15">
      <c r="A41" s="7">
        <v>-36.708300000000001</v>
      </c>
      <c r="B41" s="7">
        <v>144.29169999999999</v>
      </c>
      <c r="C41" s="8">
        <f>G41*_assets_details!$B$11</f>
        <v>4582549744.1173563</v>
      </c>
      <c r="D41" s="9">
        <v>0</v>
      </c>
      <c r="E41" s="9">
        <f t="shared" si="0"/>
        <v>4582549744.1173563</v>
      </c>
      <c r="F41" s="7">
        <v>1</v>
      </c>
      <c r="G41" s="41">
        <v>3473000000</v>
      </c>
    </row>
    <row r="42" spans="1:7" x14ac:dyDescent="0.15">
      <c r="A42" s="7">
        <v>-37.958300000000001</v>
      </c>
      <c r="B42" s="7">
        <v>144.375</v>
      </c>
      <c r="C42" s="8">
        <f>G42*_assets_details!$B$11</f>
        <v>236186698.58825418</v>
      </c>
      <c r="D42" s="9">
        <v>0</v>
      </c>
      <c r="E42" s="9">
        <f t="shared" si="0"/>
        <v>236186698.58825418</v>
      </c>
      <c r="F42" s="7">
        <v>1</v>
      </c>
      <c r="G42" s="41">
        <v>179000000</v>
      </c>
    </row>
    <row r="43" spans="1:7" x14ac:dyDescent="0.15">
      <c r="A43" s="7">
        <v>-37.875</v>
      </c>
      <c r="B43" s="7">
        <v>144.375</v>
      </c>
      <c r="C43" s="8">
        <f>G43*_assets_details!$B$11</f>
        <v>18472702.682880215</v>
      </c>
      <c r="D43" s="9">
        <v>0</v>
      </c>
      <c r="E43" s="9">
        <f t="shared" si="0"/>
        <v>18472702.682880215</v>
      </c>
      <c r="F43" s="7">
        <v>1</v>
      </c>
      <c r="G43" s="41">
        <v>14000000</v>
      </c>
    </row>
    <row r="44" spans="1:7" x14ac:dyDescent="0.15">
      <c r="A44" s="7">
        <v>-37.625</v>
      </c>
      <c r="B44" s="7">
        <v>144.375</v>
      </c>
      <c r="C44" s="8">
        <f>G44*_assets_details!$B$11</f>
        <v>18472702.682880215</v>
      </c>
      <c r="D44" s="9">
        <v>0</v>
      </c>
      <c r="E44" s="9">
        <f t="shared" si="0"/>
        <v>18472702.682880215</v>
      </c>
      <c r="F44" s="7">
        <v>1</v>
      </c>
      <c r="G44" s="41">
        <v>14000000</v>
      </c>
    </row>
    <row r="45" spans="1:7" x14ac:dyDescent="0.15">
      <c r="A45" s="7">
        <v>-37.208300000000001</v>
      </c>
      <c r="B45" s="7">
        <v>144.375</v>
      </c>
      <c r="C45" s="8">
        <f>G45*_assets_details!$B$11</f>
        <v>18472702.682880215</v>
      </c>
      <c r="D45" s="9">
        <v>0</v>
      </c>
      <c r="E45" s="9">
        <f t="shared" si="0"/>
        <v>18472702.682880215</v>
      </c>
      <c r="F45" s="7">
        <v>1</v>
      </c>
      <c r="G45" s="41">
        <v>14000000</v>
      </c>
    </row>
    <row r="46" spans="1:7" x14ac:dyDescent="0.15">
      <c r="A46" s="7">
        <v>-36.791699999999999</v>
      </c>
      <c r="B46" s="7">
        <v>144.375</v>
      </c>
      <c r="C46" s="8">
        <f>G46*_assets_details!$B$11</f>
        <v>1306283975.4322438</v>
      </c>
      <c r="D46" s="9">
        <v>0</v>
      </c>
      <c r="E46" s="9">
        <f t="shared" si="0"/>
        <v>1306283975.4322438</v>
      </c>
      <c r="F46" s="7">
        <v>1</v>
      </c>
      <c r="G46" s="41">
        <v>990000000</v>
      </c>
    </row>
    <row r="47" spans="1:7" x14ac:dyDescent="0.15">
      <c r="A47" s="7">
        <v>-36.708300000000001</v>
      </c>
      <c r="B47" s="7">
        <v>144.375</v>
      </c>
      <c r="C47" s="8">
        <f>G47*_assets_details!$B$11</f>
        <v>18472702.682880215</v>
      </c>
      <c r="D47" s="9">
        <v>0</v>
      </c>
      <c r="E47" s="9">
        <f t="shared" si="0"/>
        <v>18472702.682880215</v>
      </c>
      <c r="F47" s="7">
        <v>1</v>
      </c>
      <c r="G47" s="41">
        <v>14000000</v>
      </c>
    </row>
    <row r="48" spans="1:7" x14ac:dyDescent="0.15">
      <c r="A48" s="7">
        <v>-35.958300000000001</v>
      </c>
      <c r="B48" s="7">
        <v>144.375</v>
      </c>
      <c r="C48" s="8">
        <f>G48*_assets_details!$B$11</f>
        <v>112155694.86034417</v>
      </c>
      <c r="D48" s="9">
        <v>0</v>
      </c>
      <c r="E48" s="9">
        <f t="shared" si="0"/>
        <v>112155694.86034417</v>
      </c>
      <c r="F48" s="7">
        <v>1</v>
      </c>
      <c r="G48" s="41">
        <v>85000000</v>
      </c>
    </row>
    <row r="49" spans="1:7" x14ac:dyDescent="0.15">
      <c r="A49" s="7">
        <v>-37.958300000000001</v>
      </c>
      <c r="B49" s="7">
        <v>144.45830000000001</v>
      </c>
      <c r="C49" s="8">
        <f>G49*_assets_details!$B$11</f>
        <v>18472702.682880215</v>
      </c>
      <c r="D49" s="9">
        <v>0</v>
      </c>
      <c r="E49" s="9">
        <f t="shared" si="0"/>
        <v>18472702.682880215</v>
      </c>
      <c r="F49" s="7">
        <v>1</v>
      </c>
      <c r="G49" s="41">
        <v>14000000</v>
      </c>
    </row>
    <row r="50" spans="1:7" x14ac:dyDescent="0.15">
      <c r="A50" s="7">
        <v>-37.875</v>
      </c>
      <c r="B50" s="7">
        <v>144.45830000000001</v>
      </c>
      <c r="C50" s="8">
        <f>G50*_assets_details!$B$11</f>
        <v>18472702.682880215</v>
      </c>
      <c r="D50" s="9">
        <v>0</v>
      </c>
      <c r="E50" s="9">
        <f t="shared" si="0"/>
        <v>18472702.682880215</v>
      </c>
      <c r="F50" s="7">
        <v>1</v>
      </c>
      <c r="G50" s="41">
        <v>14000000</v>
      </c>
    </row>
    <row r="51" spans="1:7" x14ac:dyDescent="0.15">
      <c r="A51" s="7">
        <v>-37.791699999999999</v>
      </c>
      <c r="B51" s="7">
        <v>144.45830000000001</v>
      </c>
      <c r="C51" s="8">
        <f>G51*_assets_details!$B$11</f>
        <v>18472702.682880215</v>
      </c>
      <c r="D51" s="9">
        <v>0</v>
      </c>
      <c r="E51" s="9">
        <f t="shared" si="0"/>
        <v>18472702.682880215</v>
      </c>
      <c r="F51" s="7">
        <v>1</v>
      </c>
      <c r="G51" s="41">
        <v>14000000</v>
      </c>
    </row>
    <row r="52" spans="1:7" x14ac:dyDescent="0.15">
      <c r="A52" s="7">
        <v>-37.708300000000001</v>
      </c>
      <c r="B52" s="7">
        <v>144.45830000000001</v>
      </c>
      <c r="C52" s="8">
        <f>G52*_assets_details!$B$11</f>
        <v>1944911696.7546742</v>
      </c>
      <c r="D52" s="9">
        <v>0</v>
      </c>
      <c r="E52" s="9">
        <f t="shared" si="0"/>
        <v>1944911696.7546742</v>
      </c>
      <c r="F52" s="7">
        <v>1</v>
      </c>
      <c r="G52" s="41">
        <v>1474000000</v>
      </c>
    </row>
    <row r="53" spans="1:7" x14ac:dyDescent="0.15">
      <c r="A53" s="7">
        <v>-37.625</v>
      </c>
      <c r="B53" s="7">
        <v>144.45830000000001</v>
      </c>
      <c r="C53" s="8">
        <f>G53*_assets_details!$B$11</f>
        <v>1306283975.4322438</v>
      </c>
      <c r="D53" s="9">
        <v>0</v>
      </c>
      <c r="E53" s="9">
        <f t="shared" si="0"/>
        <v>1306283975.4322438</v>
      </c>
      <c r="F53" s="7">
        <v>1</v>
      </c>
      <c r="G53" s="41">
        <v>990000000</v>
      </c>
    </row>
    <row r="54" spans="1:7" x14ac:dyDescent="0.15">
      <c r="A54" s="7">
        <v>-37.291699999999999</v>
      </c>
      <c r="B54" s="7">
        <v>144.45830000000001</v>
      </c>
      <c r="C54" s="8">
        <f>G54*_assets_details!$B$11</f>
        <v>18472702.682880215</v>
      </c>
      <c r="D54" s="9">
        <v>0</v>
      </c>
      <c r="E54" s="9">
        <f t="shared" si="0"/>
        <v>18472702.682880215</v>
      </c>
      <c r="F54" s="7">
        <v>1</v>
      </c>
      <c r="G54" s="41">
        <v>14000000</v>
      </c>
    </row>
    <row r="55" spans="1:7" x14ac:dyDescent="0.15">
      <c r="A55" s="7">
        <v>-37.208300000000001</v>
      </c>
      <c r="B55" s="7">
        <v>144.45830000000001</v>
      </c>
      <c r="C55" s="8">
        <f>G55*_assets_details!$B$11</f>
        <v>18472702.682880215</v>
      </c>
      <c r="D55" s="9">
        <v>0</v>
      </c>
      <c r="E55" s="9">
        <f t="shared" si="0"/>
        <v>18472702.682880215</v>
      </c>
      <c r="F55" s="7">
        <v>1</v>
      </c>
      <c r="G55" s="41">
        <v>14000000</v>
      </c>
    </row>
    <row r="56" spans="1:7" x14ac:dyDescent="0.15">
      <c r="A56" s="7">
        <v>-37.958300000000001</v>
      </c>
      <c r="B56" s="7">
        <v>144.54169999999999</v>
      </c>
      <c r="C56" s="8">
        <f>G56*_assets_details!$B$11</f>
        <v>112155694.86034417</v>
      </c>
      <c r="D56" s="9">
        <v>0</v>
      </c>
      <c r="E56" s="9">
        <f t="shared" si="0"/>
        <v>112155694.86034417</v>
      </c>
      <c r="F56" s="7">
        <v>1</v>
      </c>
      <c r="G56" s="41">
        <v>85000000</v>
      </c>
    </row>
    <row r="57" spans="1:7" x14ac:dyDescent="0.15">
      <c r="A57" s="7">
        <v>-37.875</v>
      </c>
      <c r="B57" s="7">
        <v>144.54169999999999</v>
      </c>
      <c r="C57" s="8">
        <f>G57*_assets_details!$B$11</f>
        <v>112155694.86034417</v>
      </c>
      <c r="D57" s="9">
        <v>0</v>
      </c>
      <c r="E57" s="9">
        <f t="shared" si="0"/>
        <v>112155694.86034417</v>
      </c>
      <c r="F57" s="7">
        <v>1</v>
      </c>
      <c r="G57" s="41">
        <v>85000000</v>
      </c>
    </row>
    <row r="58" spans="1:7" x14ac:dyDescent="0.15">
      <c r="A58" s="7">
        <v>-37.791699999999999</v>
      </c>
      <c r="B58" s="7">
        <v>144.54169999999999</v>
      </c>
      <c r="C58" s="8">
        <f>G58*_assets_details!$B$11</f>
        <v>389246235.10354739</v>
      </c>
      <c r="D58" s="9">
        <v>0</v>
      </c>
      <c r="E58" s="9">
        <f t="shared" si="0"/>
        <v>389246235.10354739</v>
      </c>
      <c r="F58" s="7">
        <v>1</v>
      </c>
      <c r="G58" s="41">
        <v>295000000</v>
      </c>
    </row>
    <row r="59" spans="1:7" x14ac:dyDescent="0.15">
      <c r="A59" s="7">
        <v>-37.708300000000001</v>
      </c>
      <c r="B59" s="7">
        <v>144.54169999999999</v>
      </c>
      <c r="C59" s="8">
        <f>G59*_assets_details!$B$11</f>
        <v>7606795069.0574608</v>
      </c>
      <c r="D59" s="9">
        <v>0</v>
      </c>
      <c r="E59" s="9">
        <f t="shared" si="0"/>
        <v>7606795069.0574608</v>
      </c>
      <c r="F59" s="7">
        <v>1</v>
      </c>
      <c r="G59" s="41">
        <v>5765000000</v>
      </c>
    </row>
    <row r="60" spans="1:7" x14ac:dyDescent="0.15">
      <c r="A60" s="7">
        <v>-37.625</v>
      </c>
      <c r="B60" s="7">
        <v>144.54169999999999</v>
      </c>
      <c r="C60" s="8">
        <f>G60*_assets_details!$B$11</f>
        <v>112155694.86034417</v>
      </c>
      <c r="D60" s="9">
        <v>0</v>
      </c>
      <c r="E60" s="9">
        <f t="shared" si="0"/>
        <v>112155694.86034417</v>
      </c>
      <c r="F60" s="7">
        <v>1</v>
      </c>
      <c r="G60" s="41">
        <v>85000000</v>
      </c>
    </row>
    <row r="61" spans="1:7" x14ac:dyDescent="0.15">
      <c r="A61" s="7">
        <v>-37.458300000000001</v>
      </c>
      <c r="B61" s="7">
        <v>144.54169999999999</v>
      </c>
      <c r="C61" s="8">
        <f>G61*_assets_details!$B$11</f>
        <v>18472702.682880215</v>
      </c>
      <c r="D61" s="9">
        <v>0</v>
      </c>
      <c r="E61" s="9">
        <f t="shared" si="0"/>
        <v>18472702.682880215</v>
      </c>
      <c r="F61" s="7">
        <v>1</v>
      </c>
      <c r="G61" s="41">
        <v>14000000</v>
      </c>
    </row>
    <row r="62" spans="1:7" x14ac:dyDescent="0.15">
      <c r="A62" s="7">
        <v>-37.375</v>
      </c>
      <c r="B62" s="7">
        <v>144.54169999999999</v>
      </c>
      <c r="C62" s="8">
        <f>G62*_assets_details!$B$11</f>
        <v>1306283975.4322438</v>
      </c>
      <c r="D62" s="9">
        <v>0</v>
      </c>
      <c r="E62" s="9">
        <f t="shared" si="0"/>
        <v>1306283975.4322438</v>
      </c>
      <c r="F62" s="7">
        <v>1</v>
      </c>
      <c r="G62" s="41">
        <v>990000000</v>
      </c>
    </row>
    <row r="63" spans="1:7" x14ac:dyDescent="0.15">
      <c r="A63" s="7">
        <v>-37.958300000000001</v>
      </c>
      <c r="B63" s="7">
        <v>144.625</v>
      </c>
      <c r="C63" s="8">
        <f>G63*_assets_details!$B$11</f>
        <v>1306283975.4322438</v>
      </c>
      <c r="D63" s="9">
        <v>0</v>
      </c>
      <c r="E63" s="9">
        <f t="shared" si="0"/>
        <v>1306283975.4322438</v>
      </c>
      <c r="F63" s="7">
        <v>1</v>
      </c>
      <c r="G63" s="41">
        <v>990000000</v>
      </c>
    </row>
    <row r="64" spans="1:7" x14ac:dyDescent="0.15">
      <c r="A64" s="7">
        <v>-37.875</v>
      </c>
      <c r="B64" s="7">
        <v>144.625</v>
      </c>
      <c r="C64" s="8">
        <f>G64*_assets_details!$B$11</f>
        <v>18987299400.474735</v>
      </c>
      <c r="D64" s="9">
        <v>0</v>
      </c>
      <c r="E64" s="9">
        <f t="shared" si="0"/>
        <v>18987299400.474735</v>
      </c>
      <c r="F64" s="7">
        <v>1</v>
      </c>
      <c r="G64" s="41">
        <v>14390000000</v>
      </c>
    </row>
    <row r="65" spans="1:7" x14ac:dyDescent="0.15">
      <c r="A65" s="7">
        <v>-37.791699999999999</v>
      </c>
      <c r="B65" s="7">
        <v>144.625</v>
      </c>
      <c r="C65" s="8">
        <f>G65*_assets_details!$B$11</f>
        <v>389246235.10354739</v>
      </c>
      <c r="D65" s="9">
        <v>0</v>
      </c>
      <c r="E65" s="9">
        <f t="shared" si="0"/>
        <v>389246235.10354739</v>
      </c>
      <c r="F65" s="7">
        <v>1</v>
      </c>
      <c r="G65" s="41">
        <v>295000000</v>
      </c>
    </row>
    <row r="66" spans="1:7" x14ac:dyDescent="0.15">
      <c r="A66" s="7">
        <v>-37.708300000000001</v>
      </c>
      <c r="B66" s="7">
        <v>144.625</v>
      </c>
      <c r="C66" s="8">
        <f>G66*_assets_details!$B$11</f>
        <v>13103743595.977388</v>
      </c>
      <c r="D66" s="9">
        <v>0</v>
      </c>
      <c r="E66" s="9">
        <f t="shared" si="0"/>
        <v>13103743595.977388</v>
      </c>
      <c r="F66" s="7">
        <v>1</v>
      </c>
      <c r="G66" s="41">
        <v>9931000000</v>
      </c>
    </row>
    <row r="67" spans="1:7" x14ac:dyDescent="0.15">
      <c r="A67" s="7">
        <v>-37.625</v>
      </c>
      <c r="B67" s="7">
        <v>144.625</v>
      </c>
      <c r="C67" s="8">
        <f>G67*_assets_details!$B$11</f>
        <v>236186698.58825418</v>
      </c>
      <c r="D67" s="9">
        <v>0</v>
      </c>
      <c r="E67" s="9">
        <f t="shared" ref="E67:E130" si="1">C67-D67</f>
        <v>236186698.58825418</v>
      </c>
      <c r="F67" s="7">
        <v>1</v>
      </c>
      <c r="G67" s="41">
        <v>179000000</v>
      </c>
    </row>
    <row r="68" spans="1:7" x14ac:dyDescent="0.15">
      <c r="A68" s="7">
        <v>-37.541699999999999</v>
      </c>
      <c r="B68" s="7">
        <v>144.625</v>
      </c>
      <c r="C68" s="8">
        <f>G68*_assets_details!$B$11</f>
        <v>573973261.93234944</v>
      </c>
      <c r="D68" s="9">
        <v>0</v>
      </c>
      <c r="E68" s="9">
        <f t="shared" si="1"/>
        <v>573973261.93234944</v>
      </c>
      <c r="F68" s="7">
        <v>1</v>
      </c>
      <c r="G68" s="41">
        <v>434999999.99999994</v>
      </c>
    </row>
    <row r="69" spans="1:7" x14ac:dyDescent="0.15">
      <c r="A69" s="7">
        <v>-37.458300000000001</v>
      </c>
      <c r="B69" s="7">
        <v>144.625</v>
      </c>
      <c r="C69" s="8">
        <f>G69*_assets_details!$B$11</f>
        <v>573973261.93234944</v>
      </c>
      <c r="D69" s="9">
        <v>0</v>
      </c>
      <c r="E69" s="9">
        <f t="shared" si="1"/>
        <v>573973261.93234944</v>
      </c>
      <c r="F69" s="7">
        <v>1</v>
      </c>
      <c r="G69" s="41">
        <v>434999999.99999994</v>
      </c>
    </row>
    <row r="70" spans="1:7" x14ac:dyDescent="0.15">
      <c r="A70" s="7">
        <v>-37.958300000000001</v>
      </c>
      <c r="B70" s="7">
        <v>144.70830000000001</v>
      </c>
      <c r="C70" s="8">
        <f>G70*_assets_details!$B$11</f>
        <v>1611083569.6997674</v>
      </c>
      <c r="D70" s="9">
        <v>0</v>
      </c>
      <c r="E70" s="9">
        <f t="shared" si="1"/>
        <v>1611083569.6997674</v>
      </c>
      <c r="F70" s="7">
        <v>1</v>
      </c>
      <c r="G70" s="41">
        <v>1221000000</v>
      </c>
    </row>
    <row r="71" spans="1:7" x14ac:dyDescent="0.15">
      <c r="A71" s="7">
        <v>-37.875</v>
      </c>
      <c r="B71" s="7">
        <v>144.70830000000001</v>
      </c>
      <c r="C71" s="8">
        <f>G71*_assets_details!$B$11</f>
        <v>55152892817.265015</v>
      </c>
      <c r="D71" s="9">
        <v>0</v>
      </c>
      <c r="E71" s="9">
        <f t="shared" si="1"/>
        <v>55152892817.265015</v>
      </c>
      <c r="F71" s="7">
        <v>1</v>
      </c>
      <c r="G71" s="41">
        <v>41799000000</v>
      </c>
    </row>
    <row r="72" spans="1:7" x14ac:dyDescent="0.15">
      <c r="A72" s="7">
        <v>-37.791699999999999</v>
      </c>
      <c r="B72" s="7">
        <v>144.70830000000001</v>
      </c>
      <c r="C72" s="8">
        <f>G72*_assets_details!$B$11</f>
        <v>5126174994.4992599</v>
      </c>
      <c r="D72" s="9">
        <v>0</v>
      </c>
      <c r="E72" s="9">
        <f t="shared" si="1"/>
        <v>5126174994.4992599</v>
      </c>
      <c r="F72" s="7">
        <v>1</v>
      </c>
      <c r="G72" s="41">
        <v>3885000000</v>
      </c>
    </row>
    <row r="73" spans="1:7" x14ac:dyDescent="0.15">
      <c r="A73" s="7">
        <v>-37.708300000000001</v>
      </c>
      <c r="B73" s="7">
        <v>144.70830000000001</v>
      </c>
      <c r="C73" s="8">
        <f>G73*_assets_details!$B$11</f>
        <v>4582549744.1173563</v>
      </c>
      <c r="D73" s="9">
        <v>0</v>
      </c>
      <c r="E73" s="9">
        <f t="shared" si="1"/>
        <v>4582549744.1173563</v>
      </c>
      <c r="F73" s="7">
        <v>1</v>
      </c>
      <c r="G73" s="41">
        <v>3473000000</v>
      </c>
    </row>
    <row r="74" spans="1:7" x14ac:dyDescent="0.15">
      <c r="A74" s="7">
        <v>-37.625</v>
      </c>
      <c r="B74" s="7">
        <v>144.70830000000001</v>
      </c>
      <c r="C74" s="8">
        <f>G74*_assets_details!$B$11</f>
        <v>3128484147.2220707</v>
      </c>
      <c r="D74" s="9">
        <v>0</v>
      </c>
      <c r="E74" s="9">
        <f t="shared" si="1"/>
        <v>3128484147.2220707</v>
      </c>
      <c r="F74" s="7">
        <v>1</v>
      </c>
      <c r="G74" s="41">
        <v>2371000000</v>
      </c>
    </row>
    <row r="75" spans="1:7" x14ac:dyDescent="0.15">
      <c r="A75" s="7">
        <v>-37.541699999999999</v>
      </c>
      <c r="B75" s="7">
        <v>144.70830000000001</v>
      </c>
      <c r="C75" s="8">
        <f>G75*_assets_details!$B$11</f>
        <v>787728821.54853499</v>
      </c>
      <c r="D75" s="9">
        <v>0</v>
      </c>
      <c r="E75" s="9">
        <f t="shared" si="1"/>
        <v>787728821.54853499</v>
      </c>
      <c r="F75" s="7">
        <v>1</v>
      </c>
      <c r="G75" s="41">
        <v>597000000</v>
      </c>
    </row>
    <row r="76" spans="1:7" x14ac:dyDescent="0.15">
      <c r="A76" s="7">
        <v>-37.458300000000001</v>
      </c>
      <c r="B76" s="7">
        <v>144.70830000000001</v>
      </c>
      <c r="C76" s="8">
        <f>G76*_assets_details!$B$11</f>
        <v>389246235.10354739</v>
      </c>
      <c r="D76" s="9">
        <v>0</v>
      </c>
      <c r="E76" s="9">
        <f t="shared" si="1"/>
        <v>389246235.10354739</v>
      </c>
      <c r="F76" s="7">
        <v>1</v>
      </c>
      <c r="G76" s="41">
        <v>295000000</v>
      </c>
    </row>
    <row r="77" spans="1:7" x14ac:dyDescent="0.15">
      <c r="A77" s="7">
        <v>-37.291699999999999</v>
      </c>
      <c r="B77" s="7">
        <v>144.70830000000001</v>
      </c>
      <c r="C77" s="8">
        <f>G77*_assets_details!$B$11</f>
        <v>112155694.86034417</v>
      </c>
      <c r="D77" s="9">
        <v>0</v>
      </c>
      <c r="E77" s="9">
        <f t="shared" si="1"/>
        <v>112155694.86034417</v>
      </c>
      <c r="F77" s="7">
        <v>1</v>
      </c>
      <c r="G77" s="41">
        <v>85000000</v>
      </c>
    </row>
    <row r="78" spans="1:7" x14ac:dyDescent="0.15">
      <c r="A78" s="7">
        <v>-36.375</v>
      </c>
      <c r="B78" s="7">
        <v>144.70830000000001</v>
      </c>
      <c r="C78" s="8">
        <f>G78*_assets_details!$B$11</f>
        <v>3128484147.2220707</v>
      </c>
      <c r="D78" s="9">
        <v>0</v>
      </c>
      <c r="E78" s="9">
        <f t="shared" si="1"/>
        <v>3128484147.2220707</v>
      </c>
      <c r="F78" s="7">
        <v>1</v>
      </c>
      <c r="G78" s="41">
        <v>2371000000</v>
      </c>
    </row>
    <row r="79" spans="1:7" x14ac:dyDescent="0.15">
      <c r="A79" s="7">
        <v>-36.125</v>
      </c>
      <c r="B79" s="7">
        <v>144.70830000000001</v>
      </c>
      <c r="C79" s="8">
        <f>G79*_assets_details!$B$11</f>
        <v>236186698.58825418</v>
      </c>
      <c r="D79" s="9">
        <v>0</v>
      </c>
      <c r="E79" s="9">
        <f t="shared" si="1"/>
        <v>236186698.58825418</v>
      </c>
      <c r="F79" s="7">
        <v>1</v>
      </c>
      <c r="G79" s="41">
        <v>179000000</v>
      </c>
    </row>
    <row r="80" spans="1:7" x14ac:dyDescent="0.15">
      <c r="A80" s="7">
        <v>-37.875</v>
      </c>
      <c r="B80" s="7">
        <v>144.79169999999999</v>
      </c>
      <c r="C80" s="8">
        <f>G80*_assets_details!$B$11</f>
        <v>51569188496.786247</v>
      </c>
      <c r="D80" s="9">
        <v>0</v>
      </c>
      <c r="E80" s="9">
        <f t="shared" si="1"/>
        <v>51569188496.786247</v>
      </c>
      <c r="F80" s="7">
        <v>1</v>
      </c>
      <c r="G80" s="41">
        <v>39083000000</v>
      </c>
    </row>
    <row r="81" spans="1:7" x14ac:dyDescent="0.15">
      <c r="A81" s="7">
        <v>-37.791699999999999</v>
      </c>
      <c r="B81" s="7">
        <v>144.79169999999999</v>
      </c>
      <c r="C81" s="8">
        <f>G81*_assets_details!$B$11</f>
        <v>55152892817.265015</v>
      </c>
      <c r="D81" s="9">
        <v>0</v>
      </c>
      <c r="E81" s="9">
        <f t="shared" si="1"/>
        <v>55152892817.265015</v>
      </c>
      <c r="F81" s="7">
        <v>1</v>
      </c>
      <c r="G81" s="41">
        <v>41799000000</v>
      </c>
    </row>
    <row r="82" spans="1:7" x14ac:dyDescent="0.15">
      <c r="A82" s="7">
        <v>-37.708300000000001</v>
      </c>
      <c r="B82" s="7">
        <v>144.79169999999999</v>
      </c>
      <c r="C82" s="8">
        <f>G82*_assets_details!$B$11</f>
        <v>53346526390.631943</v>
      </c>
      <c r="D82" s="9">
        <v>0</v>
      </c>
      <c r="E82" s="9">
        <f t="shared" si="1"/>
        <v>53346526390.631943</v>
      </c>
      <c r="F82" s="7">
        <v>1</v>
      </c>
      <c r="G82" s="41">
        <v>40430000000</v>
      </c>
    </row>
    <row r="83" spans="1:7" x14ac:dyDescent="0.15">
      <c r="A83" s="7">
        <v>-37.625</v>
      </c>
      <c r="B83" s="7">
        <v>144.79169999999999</v>
      </c>
      <c r="C83" s="8">
        <f>G83*_assets_details!$B$11</f>
        <v>1306283975.4322438</v>
      </c>
      <c r="D83" s="9">
        <v>0</v>
      </c>
      <c r="E83" s="9">
        <f t="shared" si="1"/>
        <v>1306283975.4322438</v>
      </c>
      <c r="F83" s="7">
        <v>1</v>
      </c>
      <c r="G83" s="41">
        <v>990000000</v>
      </c>
    </row>
    <row r="84" spans="1:7" x14ac:dyDescent="0.15">
      <c r="A84" s="7">
        <v>-37.541699999999999</v>
      </c>
      <c r="B84" s="7">
        <v>144.79169999999999</v>
      </c>
      <c r="C84" s="8">
        <f>G84*_assets_details!$B$11</f>
        <v>112155694.86034417</v>
      </c>
      <c r="D84" s="9">
        <v>0</v>
      </c>
      <c r="E84" s="9">
        <f t="shared" si="1"/>
        <v>112155694.86034417</v>
      </c>
      <c r="F84" s="7">
        <v>1</v>
      </c>
      <c r="G84" s="41">
        <v>85000000</v>
      </c>
    </row>
    <row r="85" spans="1:7" x14ac:dyDescent="0.15">
      <c r="A85" s="7">
        <v>-37.458300000000001</v>
      </c>
      <c r="B85" s="7">
        <v>144.79169999999999</v>
      </c>
      <c r="C85" s="8">
        <f>G85*_assets_details!$B$11</f>
        <v>18472702.682880215</v>
      </c>
      <c r="D85" s="9">
        <v>0</v>
      </c>
      <c r="E85" s="9">
        <f t="shared" si="1"/>
        <v>18472702.682880215</v>
      </c>
      <c r="F85" s="7">
        <v>1</v>
      </c>
      <c r="G85" s="41">
        <v>14000000</v>
      </c>
    </row>
    <row r="86" spans="1:7" x14ac:dyDescent="0.15">
      <c r="A86" s="7">
        <v>-36.125</v>
      </c>
      <c r="B86" s="7">
        <v>144.79169999999999</v>
      </c>
      <c r="C86" s="8">
        <f>G86*_assets_details!$B$11</f>
        <v>5126174994.4992599</v>
      </c>
      <c r="D86" s="9">
        <v>0</v>
      </c>
      <c r="E86" s="9">
        <f t="shared" si="1"/>
        <v>5126174994.4992599</v>
      </c>
      <c r="F86" s="7">
        <v>1</v>
      </c>
      <c r="G86" s="41">
        <v>3885000000</v>
      </c>
    </row>
    <row r="87" spans="1:7" x14ac:dyDescent="0.15">
      <c r="A87" s="7">
        <v>-37.875</v>
      </c>
      <c r="B87" s="7">
        <v>144.875</v>
      </c>
      <c r="C87" s="8">
        <f>G87*_assets_details!$B$11</f>
        <v>32585847532.600697</v>
      </c>
      <c r="D87" s="9">
        <v>0</v>
      </c>
      <c r="E87" s="9">
        <f t="shared" si="1"/>
        <v>32585847532.600697</v>
      </c>
      <c r="F87" s="7">
        <v>1</v>
      </c>
      <c r="G87" s="41">
        <v>24695999999.999996</v>
      </c>
    </row>
    <row r="88" spans="1:7" x14ac:dyDescent="0.15">
      <c r="A88" s="7">
        <v>-37.791699999999999</v>
      </c>
      <c r="B88" s="7">
        <v>144.875</v>
      </c>
      <c r="C88" s="8">
        <f>G88*_assets_details!$B$11</f>
        <v>55152892817.265015</v>
      </c>
      <c r="D88" s="9">
        <v>0</v>
      </c>
      <c r="E88" s="9">
        <f t="shared" si="1"/>
        <v>55152892817.265015</v>
      </c>
      <c r="F88" s="7">
        <v>1</v>
      </c>
      <c r="G88" s="41">
        <v>41799000000</v>
      </c>
    </row>
    <row r="89" spans="1:7" x14ac:dyDescent="0.15">
      <c r="A89" s="7">
        <v>-37.708300000000001</v>
      </c>
      <c r="B89" s="7">
        <v>144.875</v>
      </c>
      <c r="C89" s="8">
        <f>G89*_assets_details!$B$11</f>
        <v>55152892817.265015</v>
      </c>
      <c r="D89" s="9">
        <v>0</v>
      </c>
      <c r="E89" s="9">
        <f t="shared" si="1"/>
        <v>55152892817.265015</v>
      </c>
      <c r="F89" s="7">
        <v>1</v>
      </c>
      <c r="G89" s="41">
        <v>41799000000</v>
      </c>
    </row>
    <row r="90" spans="1:7" x14ac:dyDescent="0.15">
      <c r="A90" s="7">
        <v>-37.625</v>
      </c>
      <c r="B90" s="7">
        <v>144.875</v>
      </c>
      <c r="C90" s="8">
        <f>G90*_assets_details!$B$11</f>
        <v>8302160377.1915941</v>
      </c>
      <c r="D90" s="9">
        <v>0</v>
      </c>
      <c r="E90" s="9">
        <f t="shared" si="1"/>
        <v>8302160377.1915941</v>
      </c>
      <c r="F90" s="7">
        <v>1</v>
      </c>
      <c r="G90" s="41">
        <v>6292000000</v>
      </c>
    </row>
    <row r="91" spans="1:7" x14ac:dyDescent="0.15">
      <c r="A91" s="7">
        <v>-37.541699999999999</v>
      </c>
      <c r="B91" s="7">
        <v>144.875</v>
      </c>
      <c r="C91" s="8">
        <f>G91*_assets_details!$B$11</f>
        <v>236186698.58825418</v>
      </c>
      <c r="D91" s="9">
        <v>0</v>
      </c>
      <c r="E91" s="9">
        <f t="shared" si="1"/>
        <v>236186698.58825418</v>
      </c>
      <c r="F91" s="7">
        <v>1</v>
      </c>
      <c r="G91" s="41">
        <v>179000000</v>
      </c>
    </row>
    <row r="92" spans="1:7" x14ac:dyDescent="0.15">
      <c r="A92" s="7">
        <v>-37.291699999999999</v>
      </c>
      <c r="B92" s="7">
        <v>144.875</v>
      </c>
      <c r="C92" s="8">
        <f>G92*_assets_details!$B$11</f>
        <v>18472702.682880215</v>
      </c>
      <c r="D92" s="9">
        <v>0</v>
      </c>
      <c r="E92" s="9">
        <f t="shared" si="1"/>
        <v>18472702.682880215</v>
      </c>
      <c r="F92" s="7">
        <v>1</v>
      </c>
      <c r="G92" s="41">
        <v>14000000</v>
      </c>
    </row>
    <row r="93" spans="1:7" x14ac:dyDescent="0.15">
      <c r="A93" s="7">
        <v>-37.125</v>
      </c>
      <c r="B93" s="7">
        <v>144.875</v>
      </c>
      <c r="C93" s="8">
        <f>G93*_assets_details!$B$11</f>
        <v>112155694.86034417</v>
      </c>
      <c r="D93" s="9">
        <v>0</v>
      </c>
      <c r="E93" s="9">
        <f t="shared" si="1"/>
        <v>112155694.86034417</v>
      </c>
      <c r="F93" s="7">
        <v>1</v>
      </c>
      <c r="G93" s="41">
        <v>85000000</v>
      </c>
    </row>
    <row r="94" spans="1:7" x14ac:dyDescent="0.15">
      <c r="A94" s="7">
        <v>-34.541699999999999</v>
      </c>
      <c r="B94" s="7">
        <v>144.875</v>
      </c>
      <c r="C94" s="8">
        <f>G94*_assets_details!$B$11</f>
        <v>18472702.682880215</v>
      </c>
      <c r="D94" s="9">
        <v>0</v>
      </c>
      <c r="E94" s="9">
        <f t="shared" si="1"/>
        <v>18472702.682880215</v>
      </c>
      <c r="F94" s="7">
        <v>1</v>
      </c>
      <c r="G94" s="41">
        <v>14000000</v>
      </c>
    </row>
    <row r="95" spans="1:7" x14ac:dyDescent="0.15">
      <c r="A95" s="7">
        <v>-37.791699999999999</v>
      </c>
      <c r="B95" s="7">
        <v>144.95830000000001</v>
      </c>
      <c r="C95" s="8">
        <f>G95*_assets_details!$B$11</f>
        <v>55152892817.265015</v>
      </c>
      <c r="D95" s="9">
        <v>0</v>
      </c>
      <c r="E95" s="9">
        <f t="shared" si="1"/>
        <v>55152892817.265015</v>
      </c>
      <c r="F95" s="7">
        <v>1</v>
      </c>
      <c r="G95" s="41">
        <v>41799000000</v>
      </c>
    </row>
    <row r="96" spans="1:7" x14ac:dyDescent="0.15">
      <c r="A96" s="7">
        <v>-37.708300000000001</v>
      </c>
      <c r="B96" s="7">
        <v>144.95830000000001</v>
      </c>
      <c r="C96" s="8">
        <f>G96*_assets_details!$B$11</f>
        <v>55152892817.265015</v>
      </c>
      <c r="D96" s="9">
        <v>0</v>
      </c>
      <c r="E96" s="9">
        <f t="shared" si="1"/>
        <v>55152892817.265015</v>
      </c>
      <c r="F96" s="7">
        <v>1</v>
      </c>
      <c r="G96" s="41">
        <v>41799000000</v>
      </c>
    </row>
    <row r="97" spans="1:7" x14ac:dyDescent="0.15">
      <c r="A97" s="7">
        <v>-37.625</v>
      </c>
      <c r="B97" s="7">
        <v>144.95830000000001</v>
      </c>
      <c r="C97" s="8">
        <f>G97*_assets_details!$B$11</f>
        <v>51569188496.786247</v>
      </c>
      <c r="D97" s="9">
        <v>0</v>
      </c>
      <c r="E97" s="9">
        <f t="shared" si="1"/>
        <v>51569188496.786247</v>
      </c>
      <c r="F97" s="7">
        <v>1</v>
      </c>
      <c r="G97" s="41">
        <v>39083000000</v>
      </c>
    </row>
    <row r="98" spans="1:7" x14ac:dyDescent="0.15">
      <c r="A98" s="7">
        <v>-37.541699999999999</v>
      </c>
      <c r="B98" s="7">
        <v>144.95830000000001</v>
      </c>
      <c r="C98" s="8">
        <f>G98*_assets_details!$B$11</f>
        <v>4067953026.5228362</v>
      </c>
      <c r="D98" s="9">
        <v>0</v>
      </c>
      <c r="E98" s="9">
        <f t="shared" si="1"/>
        <v>4067953026.5228362</v>
      </c>
      <c r="F98" s="7">
        <v>1</v>
      </c>
      <c r="G98" s="41">
        <v>3083000000</v>
      </c>
    </row>
    <row r="99" spans="1:7" x14ac:dyDescent="0.15">
      <c r="A99" s="7">
        <v>-37.458300000000001</v>
      </c>
      <c r="B99" s="7">
        <v>144.95830000000001</v>
      </c>
      <c r="C99" s="8">
        <f>G99*_assets_details!$B$11</f>
        <v>112155694.86034417</v>
      </c>
      <c r="D99" s="9">
        <v>0</v>
      </c>
      <c r="E99" s="9">
        <f t="shared" si="1"/>
        <v>112155694.86034417</v>
      </c>
      <c r="F99" s="7">
        <v>1</v>
      </c>
      <c r="G99" s="41">
        <v>85000000</v>
      </c>
    </row>
    <row r="100" spans="1:7" x14ac:dyDescent="0.15">
      <c r="A100" s="7">
        <v>-37.375</v>
      </c>
      <c r="B100" s="7">
        <v>144.95830000000001</v>
      </c>
      <c r="C100" s="8">
        <f>G100*_assets_details!$B$11</f>
        <v>18472702.682880215</v>
      </c>
      <c r="D100" s="9">
        <v>0</v>
      </c>
      <c r="E100" s="9">
        <f t="shared" si="1"/>
        <v>18472702.682880215</v>
      </c>
      <c r="F100" s="7">
        <v>1</v>
      </c>
      <c r="G100" s="41">
        <v>14000000</v>
      </c>
    </row>
    <row r="101" spans="1:7" x14ac:dyDescent="0.15">
      <c r="A101" s="7">
        <v>-37.291699999999999</v>
      </c>
      <c r="B101" s="7">
        <v>144.95830000000001</v>
      </c>
      <c r="C101" s="8">
        <f>G101*_assets_details!$B$11</f>
        <v>6307108487.4405308</v>
      </c>
      <c r="D101" s="9">
        <v>0</v>
      </c>
      <c r="E101" s="9">
        <f t="shared" si="1"/>
        <v>6307108487.4405308</v>
      </c>
      <c r="F101" s="7">
        <v>1</v>
      </c>
      <c r="G101" s="41">
        <v>4780000000</v>
      </c>
    </row>
    <row r="102" spans="1:7" x14ac:dyDescent="0.15">
      <c r="A102" s="7">
        <v>-36.458300000000001</v>
      </c>
      <c r="B102" s="7">
        <v>144.95830000000001</v>
      </c>
      <c r="C102" s="8">
        <f>G102*_assets_details!$B$11</f>
        <v>18472702.682880215</v>
      </c>
      <c r="D102" s="9">
        <v>0</v>
      </c>
      <c r="E102" s="9">
        <f t="shared" si="1"/>
        <v>18472702.682880215</v>
      </c>
      <c r="F102" s="7">
        <v>1</v>
      </c>
      <c r="G102" s="41">
        <v>14000000</v>
      </c>
    </row>
    <row r="103" spans="1:7" x14ac:dyDescent="0.15">
      <c r="A103" s="7">
        <v>-36.291699999999999</v>
      </c>
      <c r="B103" s="7">
        <v>144.95830000000001</v>
      </c>
      <c r="C103" s="8">
        <f>G103*_assets_details!$B$11</f>
        <v>18472702.682880215</v>
      </c>
      <c r="D103" s="9">
        <v>0</v>
      </c>
      <c r="E103" s="9">
        <f t="shared" si="1"/>
        <v>18472702.682880215</v>
      </c>
      <c r="F103" s="7">
        <v>1</v>
      </c>
      <c r="G103" s="41">
        <v>14000000</v>
      </c>
    </row>
    <row r="104" spans="1:7" x14ac:dyDescent="0.15">
      <c r="A104" s="7">
        <v>-35.541699999999999</v>
      </c>
      <c r="B104" s="7">
        <v>144.95830000000001</v>
      </c>
      <c r="C104" s="8">
        <f>G104*_assets_details!$B$11</f>
        <v>15910274925.012117</v>
      </c>
      <c r="D104" s="9">
        <v>0</v>
      </c>
      <c r="E104" s="9">
        <f t="shared" si="1"/>
        <v>15910274925.012117</v>
      </c>
      <c r="F104" s="7">
        <v>1</v>
      </c>
      <c r="G104" s="41">
        <v>12058000000</v>
      </c>
    </row>
    <row r="105" spans="1:7" x14ac:dyDescent="0.15">
      <c r="A105" s="7">
        <v>-37.958300000000001</v>
      </c>
      <c r="B105" s="7">
        <v>145.04169999999999</v>
      </c>
      <c r="C105" s="8">
        <f>G105*_assets_details!$B$11</f>
        <v>55152892817.265015</v>
      </c>
      <c r="D105" s="9">
        <v>0</v>
      </c>
      <c r="E105" s="9">
        <f t="shared" si="1"/>
        <v>55152892817.265015</v>
      </c>
      <c r="F105" s="7">
        <v>1</v>
      </c>
      <c r="G105" s="41">
        <v>41799000000</v>
      </c>
    </row>
    <row r="106" spans="1:7" x14ac:dyDescent="0.15">
      <c r="A106" s="7">
        <v>-37.875</v>
      </c>
      <c r="B106" s="7">
        <v>145.04169999999999</v>
      </c>
      <c r="C106" s="8">
        <f>G106*_assets_details!$B$11</f>
        <v>55152892817.265015</v>
      </c>
      <c r="D106" s="9">
        <v>0</v>
      </c>
      <c r="E106" s="9">
        <f t="shared" si="1"/>
        <v>55152892817.265015</v>
      </c>
      <c r="F106" s="7">
        <v>1</v>
      </c>
      <c r="G106" s="41">
        <v>41799000000</v>
      </c>
    </row>
    <row r="107" spans="1:7" x14ac:dyDescent="0.15">
      <c r="A107" s="7">
        <v>-37.791699999999999</v>
      </c>
      <c r="B107" s="7">
        <v>145.04169999999999</v>
      </c>
      <c r="C107" s="8">
        <f>G107*_assets_details!$B$11</f>
        <v>55152892817.265015</v>
      </c>
      <c r="D107" s="9">
        <v>0</v>
      </c>
      <c r="E107" s="9">
        <f t="shared" si="1"/>
        <v>55152892817.265015</v>
      </c>
      <c r="F107" s="7">
        <v>1</v>
      </c>
      <c r="G107" s="41">
        <v>41799000000</v>
      </c>
    </row>
    <row r="108" spans="1:7" x14ac:dyDescent="0.15">
      <c r="A108" s="7">
        <v>-37.708300000000001</v>
      </c>
      <c r="B108" s="7">
        <v>145.04169999999999</v>
      </c>
      <c r="C108" s="8">
        <f>G108*_assets_details!$B$11</f>
        <v>53346526390.631943</v>
      </c>
      <c r="D108" s="9">
        <v>0</v>
      </c>
      <c r="E108" s="9">
        <f t="shared" si="1"/>
        <v>53346526390.631943</v>
      </c>
      <c r="F108" s="7">
        <v>1</v>
      </c>
      <c r="G108" s="41">
        <v>40430000000</v>
      </c>
    </row>
    <row r="109" spans="1:7" x14ac:dyDescent="0.15">
      <c r="A109" s="7">
        <v>-37.625</v>
      </c>
      <c r="B109" s="7">
        <v>145.04169999999999</v>
      </c>
      <c r="C109" s="8">
        <f>G109*_assets_details!$B$11</f>
        <v>25954147269.446705</v>
      </c>
      <c r="D109" s="9">
        <v>0</v>
      </c>
      <c r="E109" s="9">
        <f t="shared" si="1"/>
        <v>25954147269.446705</v>
      </c>
      <c r="F109" s="7">
        <v>1</v>
      </c>
      <c r="G109" s="41">
        <v>19670000000</v>
      </c>
    </row>
    <row r="110" spans="1:7" x14ac:dyDescent="0.15">
      <c r="A110" s="7">
        <v>-37.541699999999999</v>
      </c>
      <c r="B110" s="7">
        <v>145.04169999999999</v>
      </c>
      <c r="C110" s="8">
        <f>G110*_assets_details!$B$11</f>
        <v>236186698.58825418</v>
      </c>
      <c r="D110" s="9">
        <v>0</v>
      </c>
      <c r="E110" s="9">
        <f t="shared" si="1"/>
        <v>236186698.58825418</v>
      </c>
      <c r="F110" s="7">
        <v>1</v>
      </c>
      <c r="G110" s="41">
        <v>179000000</v>
      </c>
    </row>
    <row r="111" spans="1:7" x14ac:dyDescent="0.15">
      <c r="A111" s="7">
        <v>-37.458300000000001</v>
      </c>
      <c r="B111" s="7">
        <v>145.04169999999999</v>
      </c>
      <c r="C111" s="8">
        <f>G111*_assets_details!$B$11</f>
        <v>18472702.682880215</v>
      </c>
      <c r="D111" s="9">
        <v>0</v>
      </c>
      <c r="E111" s="9">
        <f t="shared" si="1"/>
        <v>18472702.682880215</v>
      </c>
      <c r="F111" s="7">
        <v>1</v>
      </c>
      <c r="G111" s="41">
        <v>14000000</v>
      </c>
    </row>
    <row r="112" spans="1:7" x14ac:dyDescent="0.15">
      <c r="A112" s="7">
        <v>-37.375</v>
      </c>
      <c r="B112" s="7">
        <v>145.04169999999999</v>
      </c>
      <c r="C112" s="8">
        <f>G112*_assets_details!$B$11</f>
        <v>573973261.93234944</v>
      </c>
      <c r="D112" s="9">
        <v>0</v>
      </c>
      <c r="E112" s="9">
        <f t="shared" si="1"/>
        <v>573973261.93234944</v>
      </c>
      <c r="F112" s="7">
        <v>1</v>
      </c>
      <c r="G112" s="41">
        <v>434999999.99999994</v>
      </c>
    </row>
    <row r="113" spans="1:7" x14ac:dyDescent="0.15">
      <c r="A113" s="7">
        <v>-37.291699999999999</v>
      </c>
      <c r="B113" s="7">
        <v>145.04169999999999</v>
      </c>
      <c r="C113" s="8">
        <f>G113*_assets_details!$B$11</f>
        <v>18472702.682880215</v>
      </c>
      <c r="D113" s="9">
        <v>0</v>
      </c>
      <c r="E113" s="9">
        <f t="shared" si="1"/>
        <v>18472702.682880215</v>
      </c>
      <c r="F113" s="7">
        <v>1</v>
      </c>
      <c r="G113" s="41">
        <v>14000000</v>
      </c>
    </row>
    <row r="114" spans="1:7" x14ac:dyDescent="0.15">
      <c r="A114" s="7">
        <v>-37.208300000000001</v>
      </c>
      <c r="B114" s="7">
        <v>145.04169999999999</v>
      </c>
      <c r="C114" s="8">
        <f>G114*_assets_details!$B$11</f>
        <v>787728821.54853499</v>
      </c>
      <c r="D114" s="9">
        <v>0</v>
      </c>
      <c r="E114" s="9">
        <f t="shared" si="1"/>
        <v>787728821.54853499</v>
      </c>
      <c r="F114" s="7">
        <v>1</v>
      </c>
      <c r="G114" s="41">
        <v>597000000</v>
      </c>
    </row>
    <row r="115" spans="1:7" x14ac:dyDescent="0.15">
      <c r="A115" s="7">
        <v>-36.291699999999999</v>
      </c>
      <c r="B115" s="7">
        <v>145.04169999999999</v>
      </c>
      <c r="C115" s="8">
        <f>G115*_assets_details!$B$11</f>
        <v>787728821.54853499</v>
      </c>
      <c r="D115" s="9">
        <v>0</v>
      </c>
      <c r="E115" s="9">
        <f t="shared" si="1"/>
        <v>787728821.54853499</v>
      </c>
      <c r="F115" s="7">
        <v>1</v>
      </c>
      <c r="G115" s="41">
        <v>597000000</v>
      </c>
    </row>
    <row r="116" spans="1:7" x14ac:dyDescent="0.15">
      <c r="A116" s="7">
        <v>-37.958300000000001</v>
      </c>
      <c r="B116" s="7">
        <v>145.125</v>
      </c>
      <c r="C116" s="8">
        <f>G116*_assets_details!$B$11</f>
        <v>55152892817.265015</v>
      </c>
      <c r="D116" s="9">
        <v>0</v>
      </c>
      <c r="E116" s="9">
        <f t="shared" si="1"/>
        <v>55152892817.265015</v>
      </c>
      <c r="F116" s="7">
        <v>1</v>
      </c>
      <c r="G116" s="41">
        <v>41799000000</v>
      </c>
    </row>
    <row r="117" spans="1:7" x14ac:dyDescent="0.15">
      <c r="A117" s="7">
        <v>-37.875</v>
      </c>
      <c r="B117" s="7">
        <v>145.125</v>
      </c>
      <c r="C117" s="8">
        <f>G117*_assets_details!$B$11</f>
        <v>55152892817.265015</v>
      </c>
      <c r="D117" s="9">
        <v>0</v>
      </c>
      <c r="E117" s="9">
        <f t="shared" si="1"/>
        <v>55152892817.265015</v>
      </c>
      <c r="F117" s="7">
        <v>1</v>
      </c>
      <c r="G117" s="41">
        <v>41799000000</v>
      </c>
    </row>
    <row r="118" spans="1:7" x14ac:dyDescent="0.15">
      <c r="A118" s="7">
        <v>-37.791699999999999</v>
      </c>
      <c r="B118" s="7">
        <v>145.125</v>
      </c>
      <c r="C118" s="8">
        <f>G118*_assets_details!$B$11</f>
        <v>55152892817.265015</v>
      </c>
      <c r="D118" s="9">
        <v>0</v>
      </c>
      <c r="E118" s="9">
        <f t="shared" si="1"/>
        <v>55152892817.265015</v>
      </c>
      <c r="F118" s="7">
        <v>1</v>
      </c>
      <c r="G118" s="41">
        <v>41799000000</v>
      </c>
    </row>
    <row r="119" spans="1:7" x14ac:dyDescent="0.15">
      <c r="A119" s="7">
        <v>-37.708300000000001</v>
      </c>
      <c r="B119" s="7">
        <v>145.125</v>
      </c>
      <c r="C119" s="8">
        <f>G119*_assets_details!$B$11</f>
        <v>51569188496.786247</v>
      </c>
      <c r="D119" s="9">
        <v>0</v>
      </c>
      <c r="E119" s="9">
        <f t="shared" si="1"/>
        <v>51569188496.786247</v>
      </c>
      <c r="F119" s="7">
        <v>1</v>
      </c>
      <c r="G119" s="41">
        <v>39083000000</v>
      </c>
    </row>
    <row r="120" spans="1:7" x14ac:dyDescent="0.15">
      <c r="A120" s="7">
        <v>-37.625</v>
      </c>
      <c r="B120" s="7">
        <v>145.125</v>
      </c>
      <c r="C120" s="8">
        <f>G120*_assets_details!$B$11</f>
        <v>17931716390.024437</v>
      </c>
      <c r="D120" s="9">
        <v>0</v>
      </c>
      <c r="E120" s="9">
        <f t="shared" si="1"/>
        <v>17931716390.024437</v>
      </c>
      <c r="F120" s="7">
        <v>1</v>
      </c>
      <c r="G120" s="41">
        <v>13590000000</v>
      </c>
    </row>
    <row r="121" spans="1:7" x14ac:dyDescent="0.15">
      <c r="A121" s="7">
        <v>-37.541699999999999</v>
      </c>
      <c r="B121" s="7">
        <v>145.125</v>
      </c>
      <c r="C121" s="8">
        <f>G121*_assets_details!$B$11</f>
        <v>787728821.54853499</v>
      </c>
      <c r="D121" s="9">
        <v>0</v>
      </c>
      <c r="E121" s="9">
        <f t="shared" si="1"/>
        <v>787728821.54853499</v>
      </c>
      <c r="F121" s="7">
        <v>1</v>
      </c>
      <c r="G121" s="41">
        <v>597000000</v>
      </c>
    </row>
    <row r="122" spans="1:7" x14ac:dyDescent="0.15">
      <c r="A122" s="7">
        <v>-37.458300000000001</v>
      </c>
      <c r="B122" s="7">
        <v>145.125</v>
      </c>
      <c r="C122" s="8">
        <f>G122*_assets_details!$B$11</f>
        <v>18472702.682880215</v>
      </c>
      <c r="D122" s="9">
        <v>0</v>
      </c>
      <c r="E122" s="9">
        <f t="shared" si="1"/>
        <v>18472702.682880215</v>
      </c>
      <c r="F122" s="7">
        <v>1</v>
      </c>
      <c r="G122" s="41">
        <v>14000000</v>
      </c>
    </row>
    <row r="123" spans="1:7" x14ac:dyDescent="0.15">
      <c r="A123" s="7">
        <v>-37.041699999999999</v>
      </c>
      <c r="B123" s="7">
        <v>145.125</v>
      </c>
      <c r="C123" s="8">
        <f>G123*_assets_details!$B$11</f>
        <v>3128484147.2220707</v>
      </c>
      <c r="D123" s="9">
        <v>0</v>
      </c>
      <c r="E123" s="9">
        <f t="shared" si="1"/>
        <v>3128484147.2220707</v>
      </c>
      <c r="F123" s="7">
        <v>1</v>
      </c>
      <c r="G123" s="41">
        <v>2371000000</v>
      </c>
    </row>
    <row r="124" spans="1:7" x14ac:dyDescent="0.15">
      <c r="A124" s="7">
        <v>-36.791699999999999</v>
      </c>
      <c r="B124" s="7">
        <v>145.125</v>
      </c>
      <c r="C124" s="8">
        <f>G124*_assets_details!$B$11</f>
        <v>18472702.682880215</v>
      </c>
      <c r="D124" s="9">
        <v>0</v>
      </c>
      <c r="E124" s="9">
        <f t="shared" si="1"/>
        <v>18472702.682880215</v>
      </c>
      <c r="F124" s="7">
        <v>1</v>
      </c>
      <c r="G124" s="41">
        <v>14000000</v>
      </c>
    </row>
    <row r="125" spans="1:7" x14ac:dyDescent="0.15">
      <c r="A125" s="7">
        <v>-36.375</v>
      </c>
      <c r="B125" s="7">
        <v>145.125</v>
      </c>
      <c r="C125" s="8">
        <f>G125*_assets_details!$B$11</f>
        <v>18472702.682880215</v>
      </c>
      <c r="D125" s="9">
        <v>0</v>
      </c>
      <c r="E125" s="9">
        <f t="shared" si="1"/>
        <v>18472702.682880215</v>
      </c>
      <c r="F125" s="7">
        <v>1</v>
      </c>
      <c r="G125" s="41">
        <v>14000000</v>
      </c>
    </row>
    <row r="126" spans="1:7" x14ac:dyDescent="0.15">
      <c r="A126" s="7">
        <v>-37.958300000000001</v>
      </c>
      <c r="B126" s="7">
        <v>145.20830000000001</v>
      </c>
      <c r="C126" s="8">
        <f>G126*_assets_details!$B$11</f>
        <v>55152892817.265015</v>
      </c>
      <c r="D126" s="9">
        <v>0</v>
      </c>
      <c r="E126" s="9">
        <f t="shared" si="1"/>
        <v>55152892817.265015</v>
      </c>
      <c r="F126" s="7">
        <v>1</v>
      </c>
      <c r="G126" s="41">
        <v>41799000000</v>
      </c>
    </row>
    <row r="127" spans="1:7" x14ac:dyDescent="0.15">
      <c r="A127" s="7">
        <v>-37.875</v>
      </c>
      <c r="B127" s="7">
        <v>145.20830000000001</v>
      </c>
      <c r="C127" s="8">
        <f>G127*_assets_details!$B$11</f>
        <v>55152892817.265015</v>
      </c>
      <c r="D127" s="9">
        <v>0</v>
      </c>
      <c r="E127" s="9">
        <f t="shared" si="1"/>
        <v>55152892817.265015</v>
      </c>
      <c r="F127" s="7">
        <v>1</v>
      </c>
      <c r="G127" s="41">
        <v>41799000000</v>
      </c>
    </row>
    <row r="128" spans="1:7" x14ac:dyDescent="0.15">
      <c r="A128" s="7">
        <v>-37.791699999999999</v>
      </c>
      <c r="B128" s="7">
        <v>145.20830000000001</v>
      </c>
      <c r="C128" s="8">
        <f>G128*_assets_details!$B$11</f>
        <v>44759358600.618767</v>
      </c>
      <c r="D128" s="9">
        <v>0</v>
      </c>
      <c r="E128" s="9">
        <f t="shared" si="1"/>
        <v>44759358600.618767</v>
      </c>
      <c r="F128" s="7">
        <v>1</v>
      </c>
      <c r="G128" s="41">
        <v>33922000000</v>
      </c>
    </row>
    <row r="129" spans="1:7" x14ac:dyDescent="0.15">
      <c r="A129" s="7">
        <v>-37.708300000000001</v>
      </c>
      <c r="B129" s="7">
        <v>145.20830000000001</v>
      </c>
      <c r="C129" s="8">
        <f>G129*_assets_details!$B$11</f>
        <v>4582549744.1173563</v>
      </c>
      <c r="D129" s="9">
        <v>0</v>
      </c>
      <c r="E129" s="9">
        <f t="shared" si="1"/>
        <v>4582549744.1173563</v>
      </c>
      <c r="F129" s="7">
        <v>1</v>
      </c>
      <c r="G129" s="41">
        <v>3473000000</v>
      </c>
    </row>
    <row r="130" spans="1:7" x14ac:dyDescent="0.15">
      <c r="A130" s="7">
        <v>-37.625</v>
      </c>
      <c r="B130" s="7">
        <v>145.20830000000001</v>
      </c>
      <c r="C130" s="8">
        <f>G130*_assets_details!$B$11</f>
        <v>1306283975.4322438</v>
      </c>
      <c r="D130" s="9">
        <v>0</v>
      </c>
      <c r="E130" s="9">
        <f t="shared" si="1"/>
        <v>1306283975.4322438</v>
      </c>
      <c r="F130" s="7">
        <v>1</v>
      </c>
      <c r="G130" s="41">
        <v>990000000</v>
      </c>
    </row>
    <row r="131" spans="1:7" x14ac:dyDescent="0.15">
      <c r="A131" s="7">
        <v>-37.541699999999999</v>
      </c>
      <c r="B131" s="7">
        <v>145.20830000000001</v>
      </c>
      <c r="C131" s="8">
        <f>G131*_assets_details!$B$11</f>
        <v>18472702.682880215</v>
      </c>
      <c r="D131" s="9">
        <v>0</v>
      </c>
      <c r="E131" s="9">
        <f t="shared" ref="E131:E194" si="2">C131-D131</f>
        <v>18472702.682880215</v>
      </c>
      <c r="F131" s="7">
        <v>1</v>
      </c>
      <c r="G131" s="41">
        <v>14000000</v>
      </c>
    </row>
    <row r="132" spans="1:7" x14ac:dyDescent="0.15">
      <c r="A132" s="7">
        <v>-36.958300000000001</v>
      </c>
      <c r="B132" s="7">
        <v>145.20830000000001</v>
      </c>
      <c r="C132" s="8">
        <f>G132*_assets_details!$B$11</f>
        <v>18472702.682880215</v>
      </c>
      <c r="D132" s="9">
        <v>0</v>
      </c>
      <c r="E132" s="9">
        <f t="shared" si="2"/>
        <v>18472702.682880215</v>
      </c>
      <c r="F132" s="7">
        <v>1</v>
      </c>
      <c r="G132" s="41">
        <v>14000000</v>
      </c>
    </row>
    <row r="133" spans="1:7" x14ac:dyDescent="0.15">
      <c r="A133" s="7">
        <v>-36.708300000000001</v>
      </c>
      <c r="B133" s="7">
        <v>145.20830000000001</v>
      </c>
      <c r="C133" s="8">
        <f>G133*_assets_details!$B$11</f>
        <v>389246235.10354739</v>
      </c>
      <c r="D133" s="9">
        <v>0</v>
      </c>
      <c r="E133" s="9">
        <f t="shared" si="2"/>
        <v>389246235.10354739</v>
      </c>
      <c r="F133" s="7">
        <v>1</v>
      </c>
      <c r="G133" s="41">
        <v>295000000</v>
      </c>
    </row>
    <row r="134" spans="1:7" x14ac:dyDescent="0.15">
      <c r="A134" s="7">
        <v>-36.625</v>
      </c>
      <c r="B134" s="7">
        <v>145.20830000000001</v>
      </c>
      <c r="C134" s="8">
        <f>G134*_assets_details!$B$11</f>
        <v>18472702.682880215</v>
      </c>
      <c r="D134" s="9">
        <v>0</v>
      </c>
      <c r="E134" s="9">
        <f t="shared" si="2"/>
        <v>18472702.682880215</v>
      </c>
      <c r="F134" s="7">
        <v>1</v>
      </c>
      <c r="G134" s="41">
        <v>14000000</v>
      </c>
    </row>
    <row r="135" spans="1:7" x14ac:dyDescent="0.15">
      <c r="A135" s="7">
        <v>-36.458300000000001</v>
      </c>
      <c r="B135" s="7">
        <v>145.20830000000001</v>
      </c>
      <c r="C135" s="8">
        <f>G135*_assets_details!$B$11</f>
        <v>389246235.10354739</v>
      </c>
      <c r="D135" s="9">
        <v>0</v>
      </c>
      <c r="E135" s="9">
        <f t="shared" si="2"/>
        <v>389246235.10354739</v>
      </c>
      <c r="F135" s="7">
        <v>1</v>
      </c>
      <c r="G135" s="41">
        <v>295000000</v>
      </c>
    </row>
    <row r="136" spans="1:7" x14ac:dyDescent="0.15">
      <c r="A136" s="7">
        <v>-36.041699999999999</v>
      </c>
      <c r="B136" s="7">
        <v>145.20830000000001</v>
      </c>
      <c r="C136" s="8">
        <f>G136*_assets_details!$B$11</f>
        <v>236186698.58825418</v>
      </c>
      <c r="D136" s="9">
        <v>0</v>
      </c>
      <c r="E136" s="9">
        <f t="shared" si="2"/>
        <v>236186698.58825418</v>
      </c>
      <c r="F136" s="7">
        <v>1</v>
      </c>
      <c r="G136" s="41">
        <v>179000000</v>
      </c>
    </row>
    <row r="137" spans="1:7" x14ac:dyDescent="0.15">
      <c r="A137" s="7">
        <v>-37.958300000000001</v>
      </c>
      <c r="B137" s="7">
        <v>145.29169999999999</v>
      </c>
      <c r="C137" s="8">
        <f>G137*_assets_details!$B$11</f>
        <v>14008906027.438519</v>
      </c>
      <c r="D137" s="9">
        <v>0</v>
      </c>
      <c r="E137" s="9">
        <f t="shared" si="2"/>
        <v>14008906027.438519</v>
      </c>
      <c r="F137" s="7">
        <v>1</v>
      </c>
      <c r="G137" s="41">
        <v>10617000000</v>
      </c>
    </row>
    <row r="138" spans="1:7" x14ac:dyDescent="0.15">
      <c r="A138" s="7">
        <v>-37.875</v>
      </c>
      <c r="B138" s="7">
        <v>145.29169999999999</v>
      </c>
      <c r="C138" s="8">
        <f>G138*_assets_details!$B$11</f>
        <v>53346526390.631943</v>
      </c>
      <c r="D138" s="9">
        <v>0</v>
      </c>
      <c r="E138" s="9">
        <f t="shared" si="2"/>
        <v>53346526390.631943</v>
      </c>
      <c r="F138" s="7">
        <v>1</v>
      </c>
      <c r="G138" s="41">
        <v>40430000000</v>
      </c>
    </row>
    <row r="139" spans="1:7" x14ac:dyDescent="0.15">
      <c r="A139" s="7">
        <v>-37.791699999999999</v>
      </c>
      <c r="B139" s="7">
        <v>145.29169999999999</v>
      </c>
      <c r="C139" s="8">
        <f>G139*_assets_details!$B$11</f>
        <v>51569188496.786247</v>
      </c>
      <c r="D139" s="9">
        <v>0</v>
      </c>
      <c r="E139" s="9">
        <f t="shared" si="2"/>
        <v>51569188496.786247</v>
      </c>
      <c r="F139" s="7">
        <v>1</v>
      </c>
      <c r="G139" s="41">
        <v>39083000000</v>
      </c>
    </row>
    <row r="140" spans="1:7" x14ac:dyDescent="0.15">
      <c r="A140" s="7">
        <v>-37.708300000000001</v>
      </c>
      <c r="B140" s="7">
        <v>145.29169999999999</v>
      </c>
      <c r="C140" s="8">
        <f>G140*_assets_details!$B$11</f>
        <v>787728821.54853499</v>
      </c>
      <c r="D140" s="9">
        <v>0</v>
      </c>
      <c r="E140" s="9">
        <f t="shared" si="2"/>
        <v>787728821.54853499</v>
      </c>
      <c r="F140" s="7">
        <v>1</v>
      </c>
      <c r="G140" s="41">
        <v>597000000</v>
      </c>
    </row>
    <row r="141" spans="1:7" x14ac:dyDescent="0.15">
      <c r="A141" s="7">
        <v>-37.625</v>
      </c>
      <c r="B141" s="7">
        <v>145.29169999999999</v>
      </c>
      <c r="C141" s="8">
        <f>G141*_assets_details!$B$11</f>
        <v>112155694.86034417</v>
      </c>
      <c r="D141" s="9">
        <v>0</v>
      </c>
      <c r="E141" s="9">
        <f t="shared" si="2"/>
        <v>112155694.86034417</v>
      </c>
      <c r="F141" s="7">
        <v>1</v>
      </c>
      <c r="G141" s="41">
        <v>85000000</v>
      </c>
    </row>
    <row r="142" spans="1:7" x14ac:dyDescent="0.15">
      <c r="A142" s="7">
        <v>-37.541699999999999</v>
      </c>
      <c r="B142" s="7">
        <v>145.29169999999999</v>
      </c>
      <c r="C142" s="8">
        <f>G142*_assets_details!$B$11</f>
        <v>18472702.682880215</v>
      </c>
      <c r="D142" s="9">
        <v>0</v>
      </c>
      <c r="E142" s="9">
        <f t="shared" si="2"/>
        <v>18472702.682880215</v>
      </c>
      <c r="F142" s="7">
        <v>1</v>
      </c>
      <c r="G142" s="41">
        <v>14000000</v>
      </c>
    </row>
    <row r="143" spans="1:7" x14ac:dyDescent="0.15">
      <c r="A143" s="7">
        <v>-37.458300000000001</v>
      </c>
      <c r="B143" s="7">
        <v>145.29169999999999</v>
      </c>
      <c r="C143" s="8">
        <f>G143*_assets_details!$B$11</f>
        <v>18472702.682880215</v>
      </c>
      <c r="D143" s="9">
        <v>0</v>
      </c>
      <c r="E143" s="9">
        <f t="shared" si="2"/>
        <v>18472702.682880215</v>
      </c>
      <c r="F143" s="7">
        <v>1</v>
      </c>
      <c r="G143" s="41">
        <v>14000000</v>
      </c>
    </row>
    <row r="144" spans="1:7" x14ac:dyDescent="0.15">
      <c r="A144" s="7">
        <v>-36.458300000000001</v>
      </c>
      <c r="B144" s="7">
        <v>145.29169999999999</v>
      </c>
      <c r="C144" s="8">
        <f>G144*_assets_details!$B$11</f>
        <v>18472702.682880215</v>
      </c>
      <c r="D144" s="9">
        <v>0</v>
      </c>
      <c r="E144" s="9">
        <f t="shared" si="2"/>
        <v>18472702.682880215</v>
      </c>
      <c r="F144" s="7">
        <v>1</v>
      </c>
      <c r="G144" s="41">
        <v>14000000</v>
      </c>
    </row>
    <row r="145" spans="1:7" x14ac:dyDescent="0.15">
      <c r="A145" s="7">
        <v>-36.375</v>
      </c>
      <c r="B145" s="7">
        <v>145.29169999999999</v>
      </c>
      <c r="C145" s="8">
        <f>G145*_assets_details!$B$11</f>
        <v>18472702.682880215</v>
      </c>
      <c r="D145" s="9">
        <v>0</v>
      </c>
      <c r="E145" s="9">
        <f t="shared" si="2"/>
        <v>18472702.682880215</v>
      </c>
      <c r="F145" s="7">
        <v>1</v>
      </c>
      <c r="G145" s="41">
        <v>14000000</v>
      </c>
    </row>
    <row r="146" spans="1:7" x14ac:dyDescent="0.15">
      <c r="A146" s="7">
        <v>-37.958300000000001</v>
      </c>
      <c r="B146" s="7">
        <v>145.375</v>
      </c>
      <c r="C146" s="8">
        <f>G146*_assets_details!$B$11</f>
        <v>1031832392.7151663</v>
      </c>
      <c r="D146" s="9">
        <v>0</v>
      </c>
      <c r="E146" s="9">
        <f t="shared" si="2"/>
        <v>1031832392.7151663</v>
      </c>
      <c r="F146" s="7">
        <v>1</v>
      </c>
      <c r="G146" s="41">
        <v>782000000</v>
      </c>
    </row>
    <row r="147" spans="1:7" x14ac:dyDescent="0.15">
      <c r="A147" s="7">
        <v>-37.875</v>
      </c>
      <c r="B147" s="7">
        <v>145.375</v>
      </c>
      <c r="C147" s="8">
        <f>G147*_assets_details!$B$11</f>
        <v>2309087835.3600268</v>
      </c>
      <c r="D147" s="9">
        <v>0</v>
      </c>
      <c r="E147" s="9">
        <f t="shared" si="2"/>
        <v>2309087835.3600268</v>
      </c>
      <c r="F147" s="7">
        <v>1</v>
      </c>
      <c r="G147" s="41">
        <v>1750000000</v>
      </c>
    </row>
    <row r="148" spans="1:7" x14ac:dyDescent="0.15">
      <c r="A148" s="7">
        <v>-37.791699999999999</v>
      </c>
      <c r="B148" s="7">
        <v>145.375</v>
      </c>
      <c r="C148" s="8">
        <f>G148*_assets_details!$B$11</f>
        <v>23511792079.017326</v>
      </c>
      <c r="D148" s="9">
        <v>0</v>
      </c>
      <c r="E148" s="9">
        <f t="shared" si="2"/>
        <v>23511792079.017326</v>
      </c>
      <c r="F148" s="7">
        <v>1</v>
      </c>
      <c r="G148" s="41">
        <v>17819000000</v>
      </c>
    </row>
    <row r="149" spans="1:7" x14ac:dyDescent="0.15">
      <c r="A149" s="7">
        <v>-37.708300000000001</v>
      </c>
      <c r="B149" s="7">
        <v>145.375</v>
      </c>
      <c r="C149" s="8">
        <f>G149*_assets_details!$B$11</f>
        <v>787728821.54853499</v>
      </c>
      <c r="D149" s="9">
        <v>0</v>
      </c>
      <c r="E149" s="9">
        <f t="shared" si="2"/>
        <v>787728821.54853499</v>
      </c>
      <c r="F149" s="7">
        <v>1</v>
      </c>
      <c r="G149" s="41">
        <v>597000000</v>
      </c>
    </row>
    <row r="150" spans="1:7" x14ac:dyDescent="0.15">
      <c r="A150" s="7">
        <v>-37.625</v>
      </c>
      <c r="B150" s="7">
        <v>145.375</v>
      </c>
      <c r="C150" s="8">
        <f>G150*_assets_details!$B$11</f>
        <v>236186698.58825418</v>
      </c>
      <c r="D150" s="9">
        <v>0</v>
      </c>
      <c r="E150" s="9">
        <f t="shared" si="2"/>
        <v>236186698.58825418</v>
      </c>
      <c r="F150" s="7">
        <v>1</v>
      </c>
      <c r="G150" s="41">
        <v>179000000</v>
      </c>
    </row>
    <row r="151" spans="1:7" x14ac:dyDescent="0.15">
      <c r="A151" s="7">
        <v>-37.541699999999999</v>
      </c>
      <c r="B151" s="7">
        <v>145.375</v>
      </c>
      <c r="C151" s="8">
        <f>G151*_assets_details!$B$11</f>
        <v>112155694.86034417</v>
      </c>
      <c r="D151" s="9">
        <v>0</v>
      </c>
      <c r="E151" s="9">
        <f t="shared" si="2"/>
        <v>112155694.86034417</v>
      </c>
      <c r="F151" s="7">
        <v>1</v>
      </c>
      <c r="G151" s="41">
        <v>85000000</v>
      </c>
    </row>
    <row r="152" spans="1:7" x14ac:dyDescent="0.15">
      <c r="A152" s="7">
        <v>-36.458300000000001</v>
      </c>
      <c r="B152" s="7">
        <v>145.375</v>
      </c>
      <c r="C152" s="8">
        <f>G152*_assets_details!$B$11</f>
        <v>389246235.10354739</v>
      </c>
      <c r="D152" s="9">
        <v>0</v>
      </c>
      <c r="E152" s="9">
        <f t="shared" si="2"/>
        <v>389246235.10354739</v>
      </c>
      <c r="F152" s="7">
        <v>1</v>
      </c>
      <c r="G152" s="41">
        <v>295000000</v>
      </c>
    </row>
    <row r="153" spans="1:7" x14ac:dyDescent="0.15">
      <c r="A153" s="7">
        <v>-36.375</v>
      </c>
      <c r="B153" s="7">
        <v>145.375</v>
      </c>
      <c r="C153" s="8">
        <f>G153*_assets_details!$B$11</f>
        <v>14008906027.438519</v>
      </c>
      <c r="D153" s="9">
        <v>0</v>
      </c>
      <c r="E153" s="9">
        <f t="shared" si="2"/>
        <v>14008906027.438519</v>
      </c>
      <c r="F153" s="7">
        <v>1</v>
      </c>
      <c r="G153" s="41">
        <v>10617000000</v>
      </c>
    </row>
    <row r="154" spans="1:7" x14ac:dyDescent="0.15">
      <c r="A154" s="7">
        <v>-37.958300000000001</v>
      </c>
      <c r="B154" s="7">
        <v>145.45830000000001</v>
      </c>
      <c r="C154" s="8">
        <f>G154*_assets_details!$B$11</f>
        <v>573973261.93234944</v>
      </c>
      <c r="D154" s="9">
        <v>0</v>
      </c>
      <c r="E154" s="9">
        <f t="shared" si="2"/>
        <v>573973261.93234944</v>
      </c>
      <c r="F154" s="7">
        <v>1</v>
      </c>
      <c r="G154" s="41">
        <v>434999999.99999994</v>
      </c>
    </row>
    <row r="155" spans="1:7" x14ac:dyDescent="0.15">
      <c r="A155" s="7">
        <v>-37.875</v>
      </c>
      <c r="B155" s="7">
        <v>145.45830000000001</v>
      </c>
      <c r="C155" s="8">
        <f>G155*_assets_details!$B$11</f>
        <v>236186698.58825418</v>
      </c>
      <c r="D155" s="9">
        <v>0</v>
      </c>
      <c r="E155" s="9">
        <f t="shared" si="2"/>
        <v>236186698.58825418</v>
      </c>
      <c r="F155" s="7">
        <v>1</v>
      </c>
      <c r="G155" s="41">
        <v>179000000</v>
      </c>
    </row>
    <row r="156" spans="1:7" x14ac:dyDescent="0.15">
      <c r="A156" s="7">
        <v>-37.791699999999999</v>
      </c>
      <c r="B156" s="7">
        <v>145.45830000000001</v>
      </c>
      <c r="C156" s="8">
        <f>G156*_assets_details!$B$11</f>
        <v>1611083569.6997674</v>
      </c>
      <c r="D156" s="9">
        <v>0</v>
      </c>
      <c r="E156" s="9">
        <f t="shared" si="2"/>
        <v>1611083569.6997674</v>
      </c>
      <c r="F156" s="7">
        <v>1</v>
      </c>
      <c r="G156" s="41">
        <v>1221000000</v>
      </c>
    </row>
    <row r="157" spans="1:7" x14ac:dyDescent="0.15">
      <c r="A157" s="7">
        <v>-37.708300000000001</v>
      </c>
      <c r="B157" s="7">
        <v>145.45830000000001</v>
      </c>
      <c r="C157" s="8">
        <f>G157*_assets_details!$B$11</f>
        <v>112155694.86034417</v>
      </c>
      <c r="D157" s="9">
        <v>0</v>
      </c>
      <c r="E157" s="9">
        <f t="shared" si="2"/>
        <v>112155694.86034417</v>
      </c>
      <c r="F157" s="7">
        <v>1</v>
      </c>
      <c r="G157" s="41">
        <v>85000000</v>
      </c>
    </row>
    <row r="158" spans="1:7" x14ac:dyDescent="0.15">
      <c r="A158" s="7">
        <v>-37.625</v>
      </c>
      <c r="B158" s="7">
        <v>145.45830000000001</v>
      </c>
      <c r="C158" s="8">
        <f>G158*_assets_details!$B$11</f>
        <v>18472702.682880215</v>
      </c>
      <c r="D158" s="9">
        <v>0</v>
      </c>
      <c r="E158" s="9">
        <f t="shared" si="2"/>
        <v>18472702.682880215</v>
      </c>
      <c r="F158" s="7">
        <v>1</v>
      </c>
      <c r="G158" s="41">
        <v>14000000</v>
      </c>
    </row>
    <row r="159" spans="1:7" x14ac:dyDescent="0.15">
      <c r="A159" s="7">
        <v>-37.208300000000001</v>
      </c>
      <c r="B159" s="7">
        <v>145.45830000000001</v>
      </c>
      <c r="C159" s="8">
        <f>G159*_assets_details!$B$11</f>
        <v>112155694.86034417</v>
      </c>
      <c r="D159" s="9">
        <v>0</v>
      </c>
      <c r="E159" s="9">
        <f t="shared" si="2"/>
        <v>112155694.86034417</v>
      </c>
      <c r="F159" s="7">
        <v>1</v>
      </c>
      <c r="G159" s="41">
        <v>85000000</v>
      </c>
    </row>
    <row r="160" spans="1:7" x14ac:dyDescent="0.15">
      <c r="A160" s="7">
        <v>-36.458300000000001</v>
      </c>
      <c r="B160" s="7">
        <v>145.45830000000001</v>
      </c>
      <c r="C160" s="8">
        <f>G160*_assets_details!$B$11</f>
        <v>18472702.682880215</v>
      </c>
      <c r="D160" s="9">
        <v>0</v>
      </c>
      <c r="E160" s="9">
        <f t="shared" si="2"/>
        <v>18472702.682880215</v>
      </c>
      <c r="F160" s="7">
        <v>1</v>
      </c>
      <c r="G160" s="41">
        <v>14000000</v>
      </c>
    </row>
    <row r="161" spans="1:7" x14ac:dyDescent="0.15">
      <c r="A161" s="7">
        <v>-36.375</v>
      </c>
      <c r="B161" s="7">
        <v>145.45830000000001</v>
      </c>
      <c r="C161" s="8">
        <f>G161*_assets_details!$B$11</f>
        <v>6941777772.473773</v>
      </c>
      <c r="D161" s="9">
        <v>0</v>
      </c>
      <c r="E161" s="9">
        <f t="shared" si="2"/>
        <v>6941777772.473773</v>
      </c>
      <c r="F161" s="7">
        <v>1</v>
      </c>
      <c r="G161" s="41">
        <v>5261000000</v>
      </c>
    </row>
    <row r="162" spans="1:7" x14ac:dyDescent="0.15">
      <c r="A162" s="7">
        <v>-36.291699999999999</v>
      </c>
      <c r="B162" s="7">
        <v>145.45830000000001</v>
      </c>
      <c r="C162" s="8">
        <f>G162*_assets_details!$B$11</f>
        <v>18472702.682880215</v>
      </c>
      <c r="D162" s="9">
        <v>0</v>
      </c>
      <c r="E162" s="9">
        <f t="shared" si="2"/>
        <v>18472702.682880215</v>
      </c>
      <c r="F162" s="7">
        <v>1</v>
      </c>
      <c r="G162" s="41">
        <v>14000000</v>
      </c>
    </row>
    <row r="163" spans="1:7" x14ac:dyDescent="0.15">
      <c r="A163" s="7">
        <v>-36.125</v>
      </c>
      <c r="B163" s="7">
        <v>145.45830000000001</v>
      </c>
      <c r="C163" s="8">
        <f>G163*_assets_details!$B$11</f>
        <v>112155694.86034417</v>
      </c>
      <c r="D163" s="9">
        <v>0</v>
      </c>
      <c r="E163" s="9">
        <f t="shared" si="2"/>
        <v>112155694.86034417</v>
      </c>
      <c r="F163" s="7">
        <v>1</v>
      </c>
      <c r="G163" s="41">
        <v>85000000</v>
      </c>
    </row>
    <row r="164" spans="1:7" x14ac:dyDescent="0.15">
      <c r="A164" s="7">
        <v>-37.958300000000001</v>
      </c>
      <c r="B164" s="7">
        <v>145.54169999999999</v>
      </c>
      <c r="C164" s="8">
        <f>G164*_assets_details!$B$11</f>
        <v>236186698.58825418</v>
      </c>
      <c r="D164" s="9">
        <v>0</v>
      </c>
      <c r="E164" s="9">
        <f t="shared" si="2"/>
        <v>236186698.58825418</v>
      </c>
      <c r="F164" s="7">
        <v>1</v>
      </c>
      <c r="G164" s="41">
        <v>179000000</v>
      </c>
    </row>
    <row r="165" spans="1:7" x14ac:dyDescent="0.15">
      <c r="A165" s="7">
        <v>-37.875</v>
      </c>
      <c r="B165" s="7">
        <v>145.54169999999999</v>
      </c>
      <c r="C165" s="8">
        <f>G165*_assets_details!$B$11</f>
        <v>18472702.682880215</v>
      </c>
      <c r="D165" s="9">
        <v>0</v>
      </c>
      <c r="E165" s="9">
        <f t="shared" si="2"/>
        <v>18472702.682880215</v>
      </c>
      <c r="F165" s="7">
        <v>1</v>
      </c>
      <c r="G165" s="41">
        <v>14000000</v>
      </c>
    </row>
    <row r="166" spans="1:7" x14ac:dyDescent="0.15">
      <c r="A166" s="7">
        <v>-37.791699999999999</v>
      </c>
      <c r="B166" s="7">
        <v>145.54169999999999</v>
      </c>
      <c r="C166" s="8">
        <f>G166*_assets_details!$B$11</f>
        <v>573973261.93234944</v>
      </c>
      <c r="D166" s="9">
        <v>0</v>
      </c>
      <c r="E166" s="9">
        <f t="shared" si="2"/>
        <v>573973261.93234944</v>
      </c>
      <c r="F166" s="7">
        <v>1</v>
      </c>
      <c r="G166" s="41">
        <v>434999999.99999994</v>
      </c>
    </row>
    <row r="167" spans="1:7" x14ac:dyDescent="0.15">
      <c r="A167" s="7">
        <v>-37.708300000000001</v>
      </c>
      <c r="B167" s="7">
        <v>145.54169999999999</v>
      </c>
      <c r="C167" s="8">
        <f>G167*_assets_details!$B$11</f>
        <v>18472702.682880215</v>
      </c>
      <c r="D167" s="9">
        <v>0</v>
      </c>
      <c r="E167" s="9">
        <f t="shared" si="2"/>
        <v>18472702.682880215</v>
      </c>
      <c r="F167" s="7">
        <v>1</v>
      </c>
      <c r="G167" s="41">
        <v>14000000</v>
      </c>
    </row>
    <row r="168" spans="1:7" x14ac:dyDescent="0.15">
      <c r="A168" s="7">
        <v>-37.625</v>
      </c>
      <c r="B168" s="7">
        <v>145.54169999999999</v>
      </c>
      <c r="C168" s="8">
        <f>G168*_assets_details!$B$11</f>
        <v>18472702.682880215</v>
      </c>
      <c r="D168" s="9">
        <v>0</v>
      </c>
      <c r="E168" s="9">
        <f t="shared" si="2"/>
        <v>18472702.682880215</v>
      </c>
      <c r="F168" s="7">
        <v>1</v>
      </c>
      <c r="G168" s="41">
        <v>14000000</v>
      </c>
    </row>
    <row r="169" spans="1:7" x14ac:dyDescent="0.15">
      <c r="A169" s="7">
        <v>-35.791699999999999</v>
      </c>
      <c r="B169" s="7">
        <v>145.54169999999999</v>
      </c>
      <c r="C169" s="8">
        <f>G169*_assets_details!$B$11</f>
        <v>18472702.682880215</v>
      </c>
      <c r="D169" s="9">
        <v>0</v>
      </c>
      <c r="E169" s="9">
        <f t="shared" si="2"/>
        <v>18472702.682880215</v>
      </c>
      <c r="F169" s="7">
        <v>1</v>
      </c>
      <c r="G169" s="41">
        <v>14000000</v>
      </c>
    </row>
    <row r="170" spans="1:7" x14ac:dyDescent="0.15">
      <c r="A170" s="7">
        <v>-37.875</v>
      </c>
      <c r="B170" s="7">
        <v>145.625</v>
      </c>
      <c r="C170" s="8">
        <f>G170*_assets_details!$B$11</f>
        <v>18472702.682880215</v>
      </c>
      <c r="D170" s="9">
        <v>0</v>
      </c>
      <c r="E170" s="9">
        <f t="shared" si="2"/>
        <v>18472702.682880215</v>
      </c>
      <c r="F170" s="7">
        <v>1</v>
      </c>
      <c r="G170" s="41">
        <v>14000000</v>
      </c>
    </row>
    <row r="171" spans="1:7" x14ac:dyDescent="0.15">
      <c r="A171" s="7">
        <v>-37.791699999999999</v>
      </c>
      <c r="B171" s="7">
        <v>145.625</v>
      </c>
      <c r="C171" s="8">
        <f>G171*_assets_details!$B$11</f>
        <v>1306283975.4322438</v>
      </c>
      <c r="D171" s="9">
        <v>0</v>
      </c>
      <c r="E171" s="9">
        <f t="shared" si="2"/>
        <v>1306283975.4322438</v>
      </c>
      <c r="F171" s="7">
        <v>1</v>
      </c>
      <c r="G171" s="41">
        <v>990000000</v>
      </c>
    </row>
    <row r="172" spans="1:7" x14ac:dyDescent="0.15">
      <c r="A172" s="7">
        <v>-35.958300000000001</v>
      </c>
      <c r="B172" s="7">
        <v>145.625</v>
      </c>
      <c r="C172" s="8">
        <f>G172*_assets_details!$B$11</f>
        <v>18472702.682880215</v>
      </c>
      <c r="D172" s="9">
        <v>0</v>
      </c>
      <c r="E172" s="9">
        <f t="shared" si="2"/>
        <v>18472702.682880215</v>
      </c>
      <c r="F172" s="7">
        <v>1</v>
      </c>
      <c r="G172" s="41">
        <v>14000000</v>
      </c>
    </row>
    <row r="173" spans="1:7" x14ac:dyDescent="0.15">
      <c r="A173" s="7">
        <v>-37.208300000000001</v>
      </c>
      <c r="B173" s="7">
        <v>145.70830000000001</v>
      </c>
      <c r="C173" s="8">
        <f>G173*_assets_details!$B$11</f>
        <v>787728821.54853499</v>
      </c>
      <c r="D173" s="9">
        <v>0</v>
      </c>
      <c r="E173" s="9">
        <f t="shared" si="2"/>
        <v>787728821.54853499</v>
      </c>
      <c r="F173" s="7">
        <v>1</v>
      </c>
      <c r="G173" s="41">
        <v>597000000</v>
      </c>
    </row>
    <row r="174" spans="1:7" x14ac:dyDescent="0.15">
      <c r="A174" s="7">
        <v>-35.375</v>
      </c>
      <c r="B174" s="7">
        <v>145.70830000000001</v>
      </c>
      <c r="C174" s="8">
        <f>G174*_assets_details!$B$11</f>
        <v>236186698.58825418</v>
      </c>
      <c r="D174" s="9">
        <v>0</v>
      </c>
      <c r="E174" s="9">
        <f t="shared" si="2"/>
        <v>236186698.58825418</v>
      </c>
      <c r="F174" s="7">
        <v>1</v>
      </c>
      <c r="G174" s="41">
        <v>179000000</v>
      </c>
    </row>
    <row r="175" spans="1:7" x14ac:dyDescent="0.15">
      <c r="A175" s="7">
        <v>-37.041699999999999</v>
      </c>
      <c r="B175" s="7">
        <v>145.875</v>
      </c>
      <c r="C175" s="8">
        <f>G175*_assets_details!$B$11</f>
        <v>18472702.682880215</v>
      </c>
      <c r="D175" s="9">
        <v>0</v>
      </c>
      <c r="E175" s="9">
        <f t="shared" si="2"/>
        <v>18472702.682880215</v>
      </c>
      <c r="F175" s="7">
        <v>1</v>
      </c>
      <c r="G175" s="41">
        <v>14000000</v>
      </c>
    </row>
    <row r="176" spans="1:7" x14ac:dyDescent="0.15">
      <c r="A176" s="7">
        <v>-34.791699999999999</v>
      </c>
      <c r="B176" s="7">
        <v>145.875</v>
      </c>
      <c r="C176" s="8">
        <f>G176*_assets_details!$B$11</f>
        <v>18472702.682880215</v>
      </c>
      <c r="D176" s="9">
        <v>0</v>
      </c>
      <c r="E176" s="9">
        <f t="shared" si="2"/>
        <v>18472702.682880215</v>
      </c>
      <c r="F176" s="7">
        <v>1</v>
      </c>
      <c r="G176" s="41">
        <v>14000000</v>
      </c>
    </row>
    <row r="177" spans="1:7" x14ac:dyDescent="0.15">
      <c r="A177" s="7">
        <v>-36.541699999999999</v>
      </c>
      <c r="B177" s="7">
        <v>145.95830000000001</v>
      </c>
      <c r="C177" s="8">
        <f>G177*_assets_details!$B$11</f>
        <v>1306283975.4322438</v>
      </c>
      <c r="D177" s="9">
        <v>0</v>
      </c>
      <c r="E177" s="9">
        <f t="shared" si="2"/>
        <v>1306283975.4322438</v>
      </c>
      <c r="F177" s="7">
        <v>1</v>
      </c>
      <c r="G177" s="41">
        <v>990000000</v>
      </c>
    </row>
    <row r="178" spans="1:7" x14ac:dyDescent="0.15">
      <c r="A178" s="7">
        <v>-36.541699999999999</v>
      </c>
      <c r="B178" s="7">
        <v>146.04169999999999</v>
      </c>
      <c r="C178" s="8">
        <f>G178*_assets_details!$B$11</f>
        <v>389246235.10354739</v>
      </c>
      <c r="D178" s="9">
        <v>0</v>
      </c>
      <c r="E178" s="9">
        <f t="shared" si="2"/>
        <v>389246235.10354739</v>
      </c>
      <c r="F178" s="7">
        <v>1</v>
      </c>
      <c r="G178" s="41">
        <v>295000000</v>
      </c>
    </row>
    <row r="179" spans="1:7" x14ac:dyDescent="0.15">
      <c r="A179" s="7">
        <v>-36.041699999999999</v>
      </c>
      <c r="B179" s="7">
        <v>146.04169999999999</v>
      </c>
      <c r="C179" s="8">
        <f>G179*_assets_details!$B$11</f>
        <v>236186698.58825418</v>
      </c>
      <c r="D179" s="9">
        <v>0</v>
      </c>
      <c r="E179" s="9">
        <f t="shared" si="2"/>
        <v>236186698.58825418</v>
      </c>
      <c r="F179" s="7">
        <v>1</v>
      </c>
      <c r="G179" s="41">
        <v>179000000</v>
      </c>
    </row>
    <row r="180" spans="1:7" x14ac:dyDescent="0.15">
      <c r="A180" s="7">
        <v>-35.958300000000001</v>
      </c>
      <c r="B180" s="7">
        <v>146.04169999999999</v>
      </c>
      <c r="C180" s="8">
        <f>G180*_assets_details!$B$11</f>
        <v>18472702.682880215</v>
      </c>
      <c r="D180" s="9">
        <v>0</v>
      </c>
      <c r="E180" s="9">
        <f t="shared" si="2"/>
        <v>18472702.682880215</v>
      </c>
      <c r="F180" s="7">
        <v>1</v>
      </c>
      <c r="G180" s="41">
        <v>14000000</v>
      </c>
    </row>
    <row r="181" spans="1:7" x14ac:dyDescent="0.15">
      <c r="A181" s="7">
        <v>-34.375</v>
      </c>
      <c r="B181" s="7">
        <v>146.04169999999999</v>
      </c>
      <c r="C181" s="8">
        <f>G181*_assets_details!$B$11</f>
        <v>236186698.58825418</v>
      </c>
      <c r="D181" s="9">
        <v>0</v>
      </c>
      <c r="E181" s="9">
        <f t="shared" si="2"/>
        <v>236186698.58825418</v>
      </c>
      <c r="F181" s="7">
        <v>1</v>
      </c>
      <c r="G181" s="41">
        <v>179000000</v>
      </c>
    </row>
    <row r="182" spans="1:7" x14ac:dyDescent="0.15">
      <c r="A182" s="7">
        <v>-34.291699999999999</v>
      </c>
      <c r="B182" s="7">
        <v>146.04169999999999</v>
      </c>
      <c r="C182" s="8">
        <f>G182*_assets_details!$B$11</f>
        <v>41535871982.456169</v>
      </c>
      <c r="D182" s="9">
        <v>0</v>
      </c>
      <c r="E182" s="9">
        <f t="shared" si="2"/>
        <v>41535871982.456169</v>
      </c>
      <c r="F182" s="7">
        <v>1</v>
      </c>
      <c r="G182" s="41">
        <v>31479000000</v>
      </c>
    </row>
    <row r="183" spans="1:7" x14ac:dyDescent="0.15">
      <c r="A183" s="7">
        <v>-37.041699999999999</v>
      </c>
      <c r="B183" s="7">
        <v>146.125</v>
      </c>
      <c r="C183" s="8">
        <f>G183*_assets_details!$B$11</f>
        <v>112155694.86034417</v>
      </c>
      <c r="D183" s="9">
        <v>0</v>
      </c>
      <c r="E183" s="9">
        <f t="shared" si="2"/>
        <v>112155694.86034417</v>
      </c>
      <c r="F183" s="7">
        <v>1</v>
      </c>
      <c r="G183" s="41">
        <v>85000000</v>
      </c>
    </row>
    <row r="184" spans="1:7" x14ac:dyDescent="0.15">
      <c r="A184" s="7">
        <v>-34.291699999999999</v>
      </c>
      <c r="B184" s="7">
        <v>146.125</v>
      </c>
      <c r="C184" s="8">
        <f>G184*_assets_details!$B$11</f>
        <v>389246235.10354739</v>
      </c>
      <c r="D184" s="9">
        <v>0</v>
      </c>
      <c r="E184" s="9">
        <f t="shared" si="2"/>
        <v>389246235.10354739</v>
      </c>
      <c r="F184" s="7">
        <v>1</v>
      </c>
      <c r="G184" s="41">
        <v>295000000</v>
      </c>
    </row>
    <row r="185" spans="1:7" x14ac:dyDescent="0.15">
      <c r="A185" s="7">
        <v>-36.458300000000001</v>
      </c>
      <c r="B185" s="7">
        <v>146.20830000000001</v>
      </c>
      <c r="C185" s="8">
        <f>G185*_assets_details!$B$11</f>
        <v>18472702.682880215</v>
      </c>
      <c r="D185" s="9">
        <v>0</v>
      </c>
      <c r="E185" s="9">
        <f t="shared" si="2"/>
        <v>18472702.682880215</v>
      </c>
      <c r="F185" s="7">
        <v>1</v>
      </c>
      <c r="G185" s="41">
        <v>14000000</v>
      </c>
    </row>
    <row r="186" spans="1:7" x14ac:dyDescent="0.15">
      <c r="A186" s="7">
        <v>-36.375</v>
      </c>
      <c r="B186" s="7">
        <v>146.29169999999999</v>
      </c>
      <c r="C186" s="8">
        <f>G186*_assets_details!$B$11</f>
        <v>11381823810.18034</v>
      </c>
      <c r="D186" s="9">
        <v>0</v>
      </c>
      <c r="E186" s="9">
        <f t="shared" si="2"/>
        <v>11381823810.18034</v>
      </c>
      <c r="F186" s="7">
        <v>1</v>
      </c>
      <c r="G186" s="41">
        <v>8626000000</v>
      </c>
    </row>
    <row r="187" spans="1:7" x14ac:dyDescent="0.15">
      <c r="A187" s="7">
        <v>-36.458300000000001</v>
      </c>
      <c r="B187" s="7">
        <v>146.375</v>
      </c>
      <c r="C187" s="8">
        <f>G187*_assets_details!$B$11</f>
        <v>18472702.682880215</v>
      </c>
      <c r="D187" s="9">
        <v>0</v>
      </c>
      <c r="E187" s="9">
        <f t="shared" si="2"/>
        <v>18472702.682880215</v>
      </c>
      <c r="F187" s="7">
        <v>1</v>
      </c>
      <c r="G187" s="41">
        <v>14000000</v>
      </c>
    </row>
    <row r="188" spans="1:7" x14ac:dyDescent="0.15">
      <c r="A188" s="7">
        <v>-36.375</v>
      </c>
      <c r="B188" s="7">
        <v>146.375</v>
      </c>
      <c r="C188" s="8">
        <f>G188*_assets_details!$B$11</f>
        <v>18472702.682880215</v>
      </c>
      <c r="D188" s="9">
        <v>0</v>
      </c>
      <c r="E188" s="9">
        <f t="shared" si="2"/>
        <v>18472702.682880215</v>
      </c>
      <c r="F188" s="7">
        <v>1</v>
      </c>
      <c r="G188" s="41">
        <v>14000000</v>
      </c>
    </row>
    <row r="189" spans="1:7" x14ac:dyDescent="0.15">
      <c r="A189" s="7">
        <v>-36.041699999999999</v>
      </c>
      <c r="B189" s="7">
        <v>146.375</v>
      </c>
      <c r="C189" s="8">
        <f>G189*_assets_details!$B$11</f>
        <v>112155694.86034417</v>
      </c>
      <c r="D189" s="9">
        <v>0</v>
      </c>
      <c r="E189" s="9">
        <f t="shared" si="2"/>
        <v>112155694.86034417</v>
      </c>
      <c r="F189" s="7">
        <v>1</v>
      </c>
      <c r="G189" s="41">
        <v>85000000</v>
      </c>
    </row>
    <row r="190" spans="1:7" x14ac:dyDescent="0.15">
      <c r="A190" s="7">
        <v>-35.958300000000001</v>
      </c>
      <c r="B190" s="7">
        <v>146.375</v>
      </c>
      <c r="C190" s="8">
        <f>G190*_assets_details!$B$11</f>
        <v>18472702.682880215</v>
      </c>
      <c r="D190" s="9">
        <v>0</v>
      </c>
      <c r="E190" s="9">
        <f t="shared" si="2"/>
        <v>18472702.682880215</v>
      </c>
      <c r="F190" s="7">
        <v>1</v>
      </c>
      <c r="G190" s="41">
        <v>14000000</v>
      </c>
    </row>
    <row r="191" spans="1:7" x14ac:dyDescent="0.15">
      <c r="A191" s="7">
        <v>-34.541699999999999</v>
      </c>
      <c r="B191" s="7">
        <v>146.375</v>
      </c>
      <c r="C191" s="8">
        <f>G191*_assets_details!$B$11</f>
        <v>2703611985.5158257</v>
      </c>
      <c r="D191" s="9">
        <v>0</v>
      </c>
      <c r="E191" s="9">
        <f t="shared" si="2"/>
        <v>2703611985.5158257</v>
      </c>
      <c r="F191" s="7">
        <v>1</v>
      </c>
      <c r="G191" s="41">
        <v>2049000000</v>
      </c>
    </row>
    <row r="192" spans="1:7" x14ac:dyDescent="0.15">
      <c r="A192" s="7">
        <v>-37.125</v>
      </c>
      <c r="B192" s="7">
        <v>146.45830000000001</v>
      </c>
      <c r="C192" s="8">
        <f>G192*_assets_details!$B$11</f>
        <v>112155694.86034417</v>
      </c>
      <c r="D192" s="9">
        <v>0</v>
      </c>
      <c r="E192" s="9">
        <f t="shared" si="2"/>
        <v>112155694.86034417</v>
      </c>
      <c r="F192" s="7">
        <v>1</v>
      </c>
      <c r="G192" s="41">
        <v>85000000</v>
      </c>
    </row>
    <row r="193" spans="1:7" x14ac:dyDescent="0.15">
      <c r="A193" s="7">
        <v>-36.458300000000001</v>
      </c>
      <c r="B193" s="7">
        <v>146.45830000000001</v>
      </c>
      <c r="C193" s="8">
        <f>G193*_assets_details!$B$11</f>
        <v>18472702.682880215</v>
      </c>
      <c r="D193" s="9">
        <v>0</v>
      </c>
      <c r="E193" s="9">
        <f t="shared" si="2"/>
        <v>18472702.682880215</v>
      </c>
      <c r="F193" s="7">
        <v>1</v>
      </c>
      <c r="G193" s="41">
        <v>14000000</v>
      </c>
    </row>
    <row r="194" spans="1:7" x14ac:dyDescent="0.15">
      <c r="A194" s="7">
        <v>-36.041699999999999</v>
      </c>
      <c r="B194" s="7">
        <v>146.45830000000001</v>
      </c>
      <c r="C194" s="8">
        <f>G194*_assets_details!$B$11</f>
        <v>389246235.10354739</v>
      </c>
      <c r="D194" s="9">
        <v>0</v>
      </c>
      <c r="E194" s="9">
        <f t="shared" si="2"/>
        <v>389246235.10354739</v>
      </c>
      <c r="F194" s="7">
        <v>1</v>
      </c>
      <c r="G194" s="41">
        <v>295000000</v>
      </c>
    </row>
    <row r="195" spans="1:7" x14ac:dyDescent="0.15">
      <c r="A195" s="7">
        <v>-35.958300000000001</v>
      </c>
      <c r="B195" s="7">
        <v>146.625</v>
      </c>
      <c r="C195" s="8">
        <f>G195*_assets_details!$B$11</f>
        <v>18472702.682880215</v>
      </c>
      <c r="D195" s="9">
        <v>0</v>
      </c>
      <c r="E195" s="9">
        <f t="shared" ref="E195:E209" si="3">C195-D195</f>
        <v>18472702.682880215</v>
      </c>
      <c r="F195" s="7">
        <v>1</v>
      </c>
      <c r="G195" s="41">
        <v>14000000</v>
      </c>
    </row>
    <row r="196" spans="1:7" x14ac:dyDescent="0.15">
      <c r="A196" s="7">
        <v>-36.541699999999999</v>
      </c>
      <c r="B196" s="7">
        <v>146.70830000000001</v>
      </c>
      <c r="C196" s="8">
        <f>G196*_assets_details!$B$11</f>
        <v>573973261.93234944</v>
      </c>
      <c r="D196" s="9">
        <v>0</v>
      </c>
      <c r="E196" s="9">
        <f t="shared" si="3"/>
        <v>573973261.93234944</v>
      </c>
      <c r="F196" s="7">
        <v>1</v>
      </c>
      <c r="G196" s="41">
        <v>434999999.99999994</v>
      </c>
    </row>
    <row r="197" spans="1:7" x14ac:dyDescent="0.15">
      <c r="A197" s="7">
        <v>-36.375</v>
      </c>
      <c r="B197" s="7">
        <v>146.70830000000001</v>
      </c>
      <c r="C197" s="8">
        <f>G197*_assets_details!$B$11</f>
        <v>573973261.93234944</v>
      </c>
      <c r="D197" s="9">
        <v>0</v>
      </c>
      <c r="E197" s="9">
        <f t="shared" si="3"/>
        <v>573973261.93234944</v>
      </c>
      <c r="F197" s="7">
        <v>1</v>
      </c>
      <c r="G197" s="41">
        <v>434999999.99999994</v>
      </c>
    </row>
    <row r="198" spans="1:7" x14ac:dyDescent="0.15">
      <c r="A198" s="7">
        <v>-36.125</v>
      </c>
      <c r="B198" s="7">
        <v>146.70830000000001</v>
      </c>
      <c r="C198" s="8">
        <f>G198*_assets_details!$B$11</f>
        <v>236186698.58825418</v>
      </c>
      <c r="D198" s="9">
        <v>0</v>
      </c>
      <c r="E198" s="9">
        <f t="shared" si="3"/>
        <v>236186698.58825418</v>
      </c>
      <c r="F198" s="7">
        <v>1</v>
      </c>
      <c r="G198" s="41">
        <v>179000000</v>
      </c>
    </row>
    <row r="199" spans="1:7" x14ac:dyDescent="0.15">
      <c r="A199" s="7">
        <v>-35.208300000000001</v>
      </c>
      <c r="B199" s="7">
        <v>146.70830000000001</v>
      </c>
      <c r="C199" s="8">
        <f>G199*_assets_details!$B$11</f>
        <v>18472702.682880215</v>
      </c>
      <c r="D199" s="9">
        <v>0</v>
      </c>
      <c r="E199" s="9">
        <f t="shared" si="3"/>
        <v>18472702.682880215</v>
      </c>
      <c r="F199" s="7">
        <v>1</v>
      </c>
      <c r="G199" s="41">
        <v>14000000</v>
      </c>
    </row>
    <row r="200" spans="1:7" x14ac:dyDescent="0.15">
      <c r="A200" s="7">
        <v>-37.958300000000001</v>
      </c>
      <c r="B200" s="7">
        <v>146.79169999999999</v>
      </c>
      <c r="C200" s="8">
        <f>G200*_assets_details!$B$11</f>
        <v>112155694.86034417</v>
      </c>
      <c r="D200" s="9">
        <v>0</v>
      </c>
      <c r="E200" s="9">
        <f t="shared" si="3"/>
        <v>112155694.86034417</v>
      </c>
      <c r="F200" s="7">
        <v>1</v>
      </c>
      <c r="G200" s="41">
        <v>85000000</v>
      </c>
    </row>
    <row r="201" spans="1:7" x14ac:dyDescent="0.15">
      <c r="A201" s="7">
        <v>-36.208300000000001</v>
      </c>
      <c r="B201" s="7">
        <v>146.875</v>
      </c>
      <c r="C201" s="8">
        <f>G201*_assets_details!$B$11</f>
        <v>18472702.682880215</v>
      </c>
      <c r="D201" s="9">
        <v>0</v>
      </c>
      <c r="E201" s="9">
        <f t="shared" si="3"/>
        <v>18472702.682880215</v>
      </c>
      <c r="F201" s="7">
        <v>1</v>
      </c>
      <c r="G201" s="41">
        <v>14000000</v>
      </c>
    </row>
    <row r="202" spans="1:7" x14ac:dyDescent="0.15">
      <c r="A202" s="7">
        <v>-36.125</v>
      </c>
      <c r="B202" s="7">
        <v>146.875</v>
      </c>
      <c r="C202" s="8">
        <f>G202*_assets_details!$B$11</f>
        <v>53346526390.631943</v>
      </c>
      <c r="D202" s="9">
        <v>0</v>
      </c>
      <c r="E202" s="9">
        <f t="shared" si="3"/>
        <v>53346526390.631943</v>
      </c>
      <c r="F202" s="7">
        <v>1</v>
      </c>
      <c r="G202" s="41">
        <v>40430000000</v>
      </c>
    </row>
    <row r="203" spans="1:7" x14ac:dyDescent="0.15">
      <c r="A203" s="7">
        <v>-36.041699999999999</v>
      </c>
      <c r="B203" s="7">
        <v>146.875</v>
      </c>
      <c r="C203" s="8">
        <f>G203*_assets_details!$B$11</f>
        <v>112155694.86034417</v>
      </c>
      <c r="D203" s="9">
        <v>0</v>
      </c>
      <c r="E203" s="9">
        <f t="shared" si="3"/>
        <v>112155694.86034417</v>
      </c>
      <c r="F203" s="7">
        <v>1</v>
      </c>
      <c r="G203" s="41">
        <v>85000000</v>
      </c>
    </row>
    <row r="204" spans="1:7" x14ac:dyDescent="0.15">
      <c r="A204" s="7">
        <v>-35.958300000000001</v>
      </c>
      <c r="B204" s="7">
        <v>146.875</v>
      </c>
      <c r="C204" s="8">
        <f>G204*_assets_details!$B$11</f>
        <v>236186698.58825418</v>
      </c>
      <c r="D204" s="9">
        <v>0</v>
      </c>
      <c r="E204" s="9">
        <f t="shared" si="3"/>
        <v>236186698.58825418</v>
      </c>
      <c r="F204" s="7">
        <v>1</v>
      </c>
      <c r="G204" s="41">
        <v>179000000</v>
      </c>
    </row>
    <row r="205" spans="1:7" x14ac:dyDescent="0.15">
      <c r="A205" s="7">
        <v>-37.958300000000001</v>
      </c>
      <c r="B205" s="7">
        <v>146.95830000000001</v>
      </c>
      <c r="C205" s="8">
        <f>G205*_assets_details!$B$11</f>
        <v>787728821.54853499</v>
      </c>
      <c r="D205" s="9">
        <v>0</v>
      </c>
      <c r="E205" s="9">
        <f t="shared" si="3"/>
        <v>787728821.54853499</v>
      </c>
      <c r="F205" s="7">
        <v>1</v>
      </c>
      <c r="G205" s="41">
        <v>597000000</v>
      </c>
    </row>
    <row r="206" spans="1:7" x14ac:dyDescent="0.15">
      <c r="A206" s="7">
        <v>-36.708300000000001</v>
      </c>
      <c r="B206" s="7">
        <v>146.95830000000001</v>
      </c>
      <c r="C206" s="8">
        <f>G206*_assets_details!$B$11</f>
        <v>236186698.58825418</v>
      </c>
      <c r="D206" s="9">
        <v>0</v>
      </c>
      <c r="E206" s="9">
        <f t="shared" si="3"/>
        <v>236186698.58825418</v>
      </c>
      <c r="F206" s="7">
        <v>1</v>
      </c>
      <c r="G206" s="41">
        <v>179000000</v>
      </c>
    </row>
    <row r="207" spans="1:7" x14ac:dyDescent="0.15">
      <c r="A207" s="7">
        <v>-36.208300000000001</v>
      </c>
      <c r="B207" s="7">
        <v>146.95830000000001</v>
      </c>
      <c r="C207" s="8">
        <f>G207*_assets_details!$B$11</f>
        <v>112155694.86034417</v>
      </c>
      <c r="D207" s="9">
        <v>0</v>
      </c>
      <c r="E207" s="9">
        <f t="shared" si="3"/>
        <v>112155694.86034417</v>
      </c>
      <c r="F207" s="7">
        <v>1</v>
      </c>
      <c r="G207" s="41">
        <v>85000000</v>
      </c>
    </row>
    <row r="208" spans="1:7" x14ac:dyDescent="0.15">
      <c r="A208" s="7">
        <v>-36.125</v>
      </c>
      <c r="B208" s="7">
        <v>146.95830000000001</v>
      </c>
      <c r="C208" s="8">
        <f>G208*_assets_details!$B$11</f>
        <v>787728821.54853499</v>
      </c>
      <c r="D208" s="9">
        <v>0</v>
      </c>
      <c r="E208" s="9">
        <f t="shared" si="3"/>
        <v>787728821.54853499</v>
      </c>
      <c r="F208" s="7">
        <v>1</v>
      </c>
      <c r="G208" s="41">
        <v>597000000</v>
      </c>
    </row>
    <row r="209" spans="1:7" x14ac:dyDescent="0.15">
      <c r="A209" s="7">
        <v>-36.041699999999999</v>
      </c>
      <c r="B209" s="7">
        <v>146.95830000000001</v>
      </c>
      <c r="C209" s="8">
        <f>G209*_assets_details!$B$11</f>
        <v>36925613184.314491</v>
      </c>
      <c r="D209" s="9">
        <v>0</v>
      </c>
      <c r="E209" s="9">
        <f t="shared" si="3"/>
        <v>36925613184.314491</v>
      </c>
      <c r="F209" s="7">
        <v>1</v>
      </c>
      <c r="G209" s="41">
        <v>27985000000.000004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3"/>
  <sheetViews>
    <sheetView tabSelected="1" workbookViewId="0"/>
  </sheetViews>
  <sheetFormatPr baseColWidth="10" defaultColWidth="9.1640625" defaultRowHeight="13" x14ac:dyDescent="0.15"/>
  <cols>
    <col min="1" max="1" width="12" style="56" bestFit="1" customWidth="1"/>
    <col min="2" max="2" width="7.33203125" style="56" bestFit="1" customWidth="1"/>
    <col min="3" max="3" width="12.1640625" style="56" bestFit="1" customWidth="1"/>
    <col min="4" max="4" width="7.33203125" style="56" bestFit="1" customWidth="1"/>
    <col min="5" max="5" width="8.1640625" style="56" bestFit="1" customWidth="1"/>
    <col min="6" max="6" width="7.33203125" style="56" bestFit="1" customWidth="1"/>
    <col min="7" max="7" width="10.83203125" style="56" bestFit="1" customWidth="1"/>
    <col min="8" max="8" width="12.5" style="56" bestFit="1" customWidth="1"/>
    <col min="9" max="16384" width="9.1640625" style="56"/>
  </cols>
  <sheetData>
    <row r="1" spans="1:8" ht="14" x14ac:dyDescent="0.15">
      <c r="A1" s="56" t="s">
        <v>5</v>
      </c>
      <c r="B1" s="56" t="s">
        <v>7</v>
      </c>
      <c r="C1" s="56" t="s">
        <v>8</v>
      </c>
      <c r="D1" s="56" t="s">
        <v>9</v>
      </c>
      <c r="E1" s="56" t="s">
        <v>10</v>
      </c>
      <c r="F1" s="57" t="s">
        <v>93</v>
      </c>
      <c r="G1" s="58" t="s">
        <v>94</v>
      </c>
      <c r="H1" s="58" t="s">
        <v>11</v>
      </c>
    </row>
    <row r="2" spans="1:8" x14ac:dyDescent="0.15">
      <c r="A2" s="59">
        <v>2</v>
      </c>
      <c r="B2" s="59">
        <v>0</v>
      </c>
      <c r="C2" s="60">
        <v>0</v>
      </c>
      <c r="D2" s="60">
        <v>0</v>
      </c>
      <c r="E2" s="60">
        <f t="shared" ref="E2:E14" si="0">C2*D2</f>
        <v>0</v>
      </c>
      <c r="F2" s="59" t="s">
        <v>95</v>
      </c>
      <c r="G2" s="59" t="s">
        <v>96</v>
      </c>
      <c r="H2" s="59" t="s">
        <v>97</v>
      </c>
    </row>
    <row r="3" spans="1:8" x14ac:dyDescent="0.15">
      <c r="A3" s="59">
        <v>2</v>
      </c>
      <c r="B3" s="59">
        <v>10</v>
      </c>
      <c r="C3" s="60">
        <v>0.01</v>
      </c>
      <c r="D3" s="60">
        <v>0.01</v>
      </c>
      <c r="E3" s="60">
        <f t="shared" si="0"/>
        <v>1E-4</v>
      </c>
      <c r="F3" s="59" t="s">
        <v>95</v>
      </c>
      <c r="G3" s="59" t="s">
        <v>96</v>
      </c>
      <c r="H3" s="59" t="s">
        <v>97</v>
      </c>
    </row>
    <row r="4" spans="1:8" x14ac:dyDescent="0.15">
      <c r="A4" s="59">
        <v>2</v>
      </c>
      <c r="B4" s="59">
        <v>20</v>
      </c>
      <c r="C4" s="60">
        <v>0.02</v>
      </c>
      <c r="D4" s="60">
        <v>0.01</v>
      </c>
      <c r="E4" s="60">
        <f t="shared" si="0"/>
        <v>2.0000000000000001E-4</v>
      </c>
      <c r="F4" s="59" t="s">
        <v>95</v>
      </c>
      <c r="G4" s="59" t="s">
        <v>96</v>
      </c>
      <c r="H4" s="59" t="s">
        <v>97</v>
      </c>
    </row>
    <row r="5" spans="1:8" x14ac:dyDescent="0.15">
      <c r="A5" s="59">
        <v>2</v>
      </c>
      <c r="B5" s="59">
        <v>30</v>
      </c>
      <c r="C5" s="60">
        <v>0.03</v>
      </c>
      <c r="D5" s="60">
        <v>5.6999999999999995E-2</v>
      </c>
      <c r="E5" s="60">
        <f t="shared" si="0"/>
        <v>1.7099999999999997E-3</v>
      </c>
      <c r="F5" s="59" t="s">
        <v>95</v>
      </c>
      <c r="G5" s="59" t="s">
        <v>96</v>
      </c>
      <c r="H5" s="59" t="s">
        <v>97</v>
      </c>
    </row>
    <row r="6" spans="1:8" x14ac:dyDescent="0.15">
      <c r="A6" s="59">
        <v>2</v>
      </c>
      <c r="B6" s="59">
        <v>40</v>
      </c>
      <c r="C6" s="60">
        <v>0.1</v>
      </c>
      <c r="D6" s="60">
        <v>0.1</v>
      </c>
      <c r="E6" s="60">
        <f t="shared" si="0"/>
        <v>1.0000000000000002E-2</v>
      </c>
      <c r="F6" s="59" t="s">
        <v>95</v>
      </c>
      <c r="G6" s="59" t="s">
        <v>96</v>
      </c>
      <c r="H6" s="59" t="s">
        <v>97</v>
      </c>
    </row>
    <row r="7" spans="1:8" x14ac:dyDescent="0.15">
      <c r="A7" s="59">
        <v>2</v>
      </c>
      <c r="B7" s="59">
        <v>50</v>
      </c>
      <c r="C7" s="60">
        <v>0.15</v>
      </c>
      <c r="D7" s="60">
        <v>0.14000000000000001</v>
      </c>
      <c r="E7" s="60">
        <f t="shared" si="0"/>
        <v>2.1000000000000001E-2</v>
      </c>
      <c r="F7" s="59" t="s">
        <v>95</v>
      </c>
      <c r="G7" s="59" t="s">
        <v>96</v>
      </c>
      <c r="H7" s="59" t="s">
        <v>97</v>
      </c>
    </row>
    <row r="8" spans="1:8" x14ac:dyDescent="0.15">
      <c r="A8" s="59">
        <v>2</v>
      </c>
      <c r="B8" s="59">
        <v>60</v>
      </c>
      <c r="C8" s="60">
        <v>0.2</v>
      </c>
      <c r="D8" s="60">
        <v>0.17700000000000002</v>
      </c>
      <c r="E8" s="60">
        <f t="shared" si="0"/>
        <v>3.5400000000000008E-2</v>
      </c>
      <c r="F8" s="59" t="s">
        <v>95</v>
      </c>
      <c r="G8" s="59" t="s">
        <v>96</v>
      </c>
      <c r="H8" s="59" t="s">
        <v>97</v>
      </c>
    </row>
    <row r="9" spans="1:8" x14ac:dyDescent="0.15">
      <c r="A9" s="59">
        <v>2</v>
      </c>
      <c r="B9" s="59">
        <v>70</v>
      </c>
      <c r="C9" s="60">
        <v>0.3</v>
      </c>
      <c r="D9" s="60">
        <v>0.214</v>
      </c>
      <c r="E9" s="60">
        <f t="shared" si="0"/>
        <v>6.4199999999999993E-2</v>
      </c>
      <c r="F9" s="59" t="s">
        <v>95</v>
      </c>
      <c r="G9" s="59" t="s">
        <v>96</v>
      </c>
      <c r="H9" s="59" t="s">
        <v>97</v>
      </c>
    </row>
    <row r="10" spans="1:8" x14ac:dyDescent="0.15">
      <c r="A10" s="59">
        <v>2</v>
      </c>
      <c r="B10" s="59">
        <v>80</v>
      </c>
      <c r="C10" s="60">
        <v>0.4</v>
      </c>
      <c r="D10" s="60">
        <v>0.28000000000000003</v>
      </c>
      <c r="E10" s="60">
        <f t="shared" si="0"/>
        <v>0.11200000000000002</v>
      </c>
      <c r="F10" s="59" t="s">
        <v>95</v>
      </c>
      <c r="G10" s="59" t="s">
        <v>96</v>
      </c>
      <c r="H10" s="59" t="s">
        <v>97</v>
      </c>
    </row>
    <row r="11" spans="1:8" x14ac:dyDescent="0.15">
      <c r="A11" s="59">
        <v>2</v>
      </c>
      <c r="B11" s="59">
        <v>90</v>
      </c>
      <c r="C11" s="60">
        <v>0.45</v>
      </c>
      <c r="D11" s="60">
        <v>0.34</v>
      </c>
      <c r="E11" s="60">
        <f t="shared" si="0"/>
        <v>0.15300000000000002</v>
      </c>
      <c r="F11" s="59" t="s">
        <v>95</v>
      </c>
      <c r="G11" s="59" t="s">
        <v>96</v>
      </c>
      <c r="H11" s="59" t="s">
        <v>97</v>
      </c>
    </row>
    <row r="12" spans="1:8" x14ac:dyDescent="0.15">
      <c r="A12" s="59">
        <v>2</v>
      </c>
      <c r="B12" s="59">
        <v>100</v>
      </c>
      <c r="C12" s="60">
        <v>0.5</v>
      </c>
      <c r="D12" s="60">
        <v>0.4</v>
      </c>
      <c r="E12" s="60">
        <f t="shared" si="0"/>
        <v>0.2</v>
      </c>
      <c r="F12" s="59" t="s">
        <v>95</v>
      </c>
      <c r="G12" s="59" t="s">
        <v>96</v>
      </c>
      <c r="H12" s="59" t="s">
        <v>97</v>
      </c>
    </row>
    <row r="13" spans="1:8" x14ac:dyDescent="0.15">
      <c r="A13" s="59">
        <v>2</v>
      </c>
      <c r="B13" s="59">
        <v>110</v>
      </c>
      <c r="C13" s="60">
        <v>0.5</v>
      </c>
      <c r="D13" s="60">
        <v>0.5</v>
      </c>
      <c r="E13" s="60">
        <f t="shared" si="0"/>
        <v>0.25</v>
      </c>
      <c r="F13" s="59" t="s">
        <v>95</v>
      </c>
      <c r="G13" s="59" t="s">
        <v>96</v>
      </c>
      <c r="H13" s="59" t="s">
        <v>97</v>
      </c>
    </row>
    <row r="14" spans="1:8" x14ac:dyDescent="0.15">
      <c r="A14" s="59">
        <v>2</v>
      </c>
      <c r="B14" s="59">
        <v>1700</v>
      </c>
      <c r="C14" s="60">
        <v>0.55000000000000004</v>
      </c>
      <c r="D14" s="60">
        <v>0.5</v>
      </c>
      <c r="E14" s="60">
        <f t="shared" si="0"/>
        <v>0.27500000000000002</v>
      </c>
      <c r="F14" s="59" t="s">
        <v>95</v>
      </c>
      <c r="G14" s="59" t="s">
        <v>96</v>
      </c>
      <c r="H14" s="59" t="s">
        <v>97</v>
      </c>
    </row>
    <row r="15" spans="1:8" x14ac:dyDescent="0.15">
      <c r="A15" s="61">
        <v>1</v>
      </c>
      <c r="B15" s="61">
        <v>0</v>
      </c>
      <c r="C15" s="62">
        <v>0</v>
      </c>
      <c r="D15" s="62">
        <v>0</v>
      </c>
      <c r="E15" s="62">
        <f>C15*D15</f>
        <v>0</v>
      </c>
      <c r="F15" s="61" t="s">
        <v>95</v>
      </c>
      <c r="G15" s="61" t="s">
        <v>96</v>
      </c>
      <c r="H15" s="61" t="s">
        <v>97</v>
      </c>
    </row>
    <row r="16" spans="1:8" x14ac:dyDescent="0.15">
      <c r="A16" s="61">
        <v>1</v>
      </c>
      <c r="B16" s="61">
        <v>30</v>
      </c>
      <c r="C16" s="62">
        <v>1E-4</v>
      </c>
      <c r="D16" s="62">
        <v>2.5000000000000001E-3</v>
      </c>
      <c r="E16" s="62">
        <f t="shared" ref="E16:E23" si="1">C16*D16</f>
        <v>2.5000000000000004E-7</v>
      </c>
      <c r="F16" s="61" t="s">
        <v>95</v>
      </c>
      <c r="G16" s="61" t="s">
        <v>96</v>
      </c>
      <c r="H16" s="61" t="s">
        <v>97</v>
      </c>
    </row>
    <row r="17" spans="1:8" x14ac:dyDescent="0.15">
      <c r="A17" s="61">
        <v>1</v>
      </c>
      <c r="B17" s="61">
        <v>50</v>
      </c>
      <c r="C17" s="62">
        <v>1E-3</v>
      </c>
      <c r="D17" s="62">
        <v>5.0000000000000001E-3</v>
      </c>
      <c r="E17" s="62">
        <f t="shared" si="1"/>
        <v>5.0000000000000004E-6</v>
      </c>
      <c r="F17" s="61" t="s">
        <v>95</v>
      </c>
      <c r="G17" s="61" t="s">
        <v>96</v>
      </c>
      <c r="H17" s="61" t="s">
        <v>97</v>
      </c>
    </row>
    <row r="18" spans="1:8" x14ac:dyDescent="0.15">
      <c r="A18" s="61">
        <v>1</v>
      </c>
      <c r="B18" s="61">
        <v>100</v>
      </c>
      <c r="C18" s="62">
        <v>0.01</v>
      </c>
      <c r="D18" s="62">
        <v>2.5000000000000001E-2</v>
      </c>
      <c r="E18" s="62">
        <f t="shared" si="1"/>
        <v>2.5000000000000001E-4</v>
      </c>
      <c r="F18" s="61" t="s">
        <v>95</v>
      </c>
      <c r="G18" s="61" t="s">
        <v>96</v>
      </c>
      <c r="H18" s="61" t="s">
        <v>97</v>
      </c>
    </row>
    <row r="19" spans="1:8" x14ac:dyDescent="0.15">
      <c r="A19" s="61">
        <v>1</v>
      </c>
      <c r="B19" s="61">
        <v>400</v>
      </c>
      <c r="C19" s="62">
        <v>0.1</v>
      </c>
      <c r="D19" s="62">
        <v>0.06</v>
      </c>
      <c r="E19" s="62">
        <f t="shared" si="1"/>
        <v>6.0000000000000001E-3</v>
      </c>
      <c r="F19" s="61" t="s">
        <v>95</v>
      </c>
      <c r="G19" s="61" t="s">
        <v>96</v>
      </c>
      <c r="H19" s="61" t="s">
        <v>97</v>
      </c>
    </row>
    <row r="20" spans="1:8" x14ac:dyDescent="0.15">
      <c r="A20" s="61">
        <v>1</v>
      </c>
      <c r="B20" s="61">
        <v>600</v>
      </c>
      <c r="C20" s="62">
        <v>0.25</v>
      </c>
      <c r="D20" s="62">
        <v>0.125</v>
      </c>
      <c r="E20" s="62">
        <f t="shared" si="1"/>
        <v>3.125E-2</v>
      </c>
      <c r="F20" s="61" t="s">
        <v>95</v>
      </c>
      <c r="G20" s="61" t="s">
        <v>96</v>
      </c>
      <c r="H20" s="61" t="s">
        <v>97</v>
      </c>
    </row>
    <row r="21" spans="1:8" x14ac:dyDescent="0.15">
      <c r="A21" s="61">
        <v>1</v>
      </c>
      <c r="B21" s="61">
        <v>800</v>
      </c>
      <c r="C21" s="62">
        <v>0.45</v>
      </c>
      <c r="D21" s="62">
        <v>0.17499999999999999</v>
      </c>
      <c r="E21" s="62">
        <f t="shared" si="1"/>
        <v>7.8750000000000001E-2</v>
      </c>
      <c r="F21" s="61" t="s">
        <v>95</v>
      </c>
      <c r="G21" s="61" t="s">
        <v>96</v>
      </c>
      <c r="H21" s="61" t="s">
        <v>97</v>
      </c>
    </row>
    <row r="22" spans="1:8" x14ac:dyDescent="0.15">
      <c r="A22" s="61">
        <v>1</v>
      </c>
      <c r="B22" s="61">
        <v>1200</v>
      </c>
      <c r="C22" s="62">
        <v>0.85</v>
      </c>
      <c r="D22" s="62">
        <v>0.22500000000000001</v>
      </c>
      <c r="E22" s="62">
        <f t="shared" si="1"/>
        <v>0.19125</v>
      </c>
      <c r="F22" s="61" t="s">
        <v>95</v>
      </c>
      <c r="G22" s="61" t="s">
        <v>96</v>
      </c>
      <c r="H22" s="61" t="s">
        <v>97</v>
      </c>
    </row>
    <row r="23" spans="1:8" x14ac:dyDescent="0.15">
      <c r="A23" s="61">
        <v>1</v>
      </c>
      <c r="B23" s="61">
        <v>1700</v>
      </c>
      <c r="C23" s="62">
        <v>1</v>
      </c>
      <c r="D23" s="62">
        <v>0.25</v>
      </c>
      <c r="E23" s="62">
        <f t="shared" si="1"/>
        <v>0.25</v>
      </c>
      <c r="F23" s="61" t="s">
        <v>95</v>
      </c>
      <c r="G23" s="61" t="s">
        <v>96</v>
      </c>
      <c r="H23" s="61" t="s">
        <v>97</v>
      </c>
    </row>
    <row r="24" spans="1:8" x14ac:dyDescent="0.15">
      <c r="A24" s="59">
        <v>3</v>
      </c>
      <c r="B24" s="59">
        <v>0</v>
      </c>
      <c r="C24" s="60">
        <v>0</v>
      </c>
      <c r="D24" s="60">
        <v>0</v>
      </c>
      <c r="E24" s="63">
        <f>C24*D24</f>
        <v>0</v>
      </c>
      <c r="F24" s="59" t="s">
        <v>95</v>
      </c>
      <c r="G24" s="59" t="s">
        <v>96</v>
      </c>
      <c r="H24" s="59" t="s">
        <v>97</v>
      </c>
    </row>
    <row r="25" spans="1:8" x14ac:dyDescent="0.15">
      <c r="A25" s="59">
        <v>3</v>
      </c>
      <c r="B25" s="59">
        <v>20</v>
      </c>
      <c r="C25" s="60">
        <v>0</v>
      </c>
      <c r="D25" s="60">
        <v>4.7999999999999996E-3</v>
      </c>
      <c r="E25" s="63">
        <f t="shared" ref="E25:E33" si="2">C25*D25</f>
        <v>0</v>
      </c>
      <c r="F25" s="59" t="s">
        <v>95</v>
      </c>
      <c r="G25" s="59" t="s">
        <v>96</v>
      </c>
      <c r="H25" s="59" t="s">
        <v>97</v>
      </c>
    </row>
    <row r="26" spans="1:8" x14ac:dyDescent="0.15">
      <c r="A26" s="59">
        <v>3</v>
      </c>
      <c r="B26" s="59">
        <v>30</v>
      </c>
      <c r="C26" s="60">
        <v>0</v>
      </c>
      <c r="D26" s="60">
        <v>4.1000000000000002E-2</v>
      </c>
      <c r="E26" s="63">
        <f t="shared" si="2"/>
        <v>0</v>
      </c>
      <c r="F26" s="59" t="s">
        <v>95</v>
      </c>
      <c r="G26" s="59" t="s">
        <v>96</v>
      </c>
      <c r="H26" s="59" t="s">
        <v>97</v>
      </c>
    </row>
    <row r="27" spans="1:8" x14ac:dyDescent="0.15">
      <c r="A27" s="59">
        <v>3</v>
      </c>
      <c r="B27" s="59">
        <v>40</v>
      </c>
      <c r="C27" s="60">
        <v>7.0422535211267616E-3</v>
      </c>
      <c r="D27" s="60">
        <v>0.14199999999999999</v>
      </c>
      <c r="E27" s="63">
        <f t="shared" si="2"/>
        <v>1E-3</v>
      </c>
      <c r="F27" s="59" t="s">
        <v>95</v>
      </c>
      <c r="G27" s="59" t="s">
        <v>96</v>
      </c>
      <c r="H27" s="59" t="s">
        <v>97</v>
      </c>
    </row>
    <row r="28" spans="1:8" x14ac:dyDescent="0.15">
      <c r="A28" s="59">
        <v>3</v>
      </c>
      <c r="B28" s="59">
        <v>50</v>
      </c>
      <c r="C28" s="60">
        <v>3.5087719298245619E-2</v>
      </c>
      <c r="D28" s="60">
        <v>0.28499999999999998</v>
      </c>
      <c r="E28" s="63">
        <f t="shared" si="2"/>
        <v>0.01</v>
      </c>
      <c r="F28" s="59" t="s">
        <v>95</v>
      </c>
      <c r="G28" s="59" t="s">
        <v>96</v>
      </c>
      <c r="H28" s="59" t="s">
        <v>97</v>
      </c>
    </row>
    <row r="29" spans="1:8" x14ac:dyDescent="0.15">
      <c r="A29" s="59">
        <v>3</v>
      </c>
      <c r="B29" s="59">
        <v>60</v>
      </c>
      <c r="C29" s="60">
        <v>9.9999999999999992E-2</v>
      </c>
      <c r="D29" s="60">
        <v>0.45</v>
      </c>
      <c r="E29" s="63">
        <f t="shared" si="2"/>
        <v>4.4999999999999998E-2</v>
      </c>
      <c r="F29" s="59" t="s">
        <v>95</v>
      </c>
      <c r="G29" s="59" t="s">
        <v>96</v>
      </c>
      <c r="H29" s="59" t="s">
        <v>97</v>
      </c>
    </row>
    <row r="30" spans="1:8" x14ac:dyDescent="0.15">
      <c r="A30" s="59">
        <v>3</v>
      </c>
      <c r="B30" s="59">
        <v>70</v>
      </c>
      <c r="C30" s="60">
        <v>0.23611111111111113</v>
      </c>
      <c r="D30" s="60">
        <v>0.72</v>
      </c>
      <c r="E30" s="63">
        <f t="shared" si="2"/>
        <v>0.17</v>
      </c>
      <c r="F30" s="59" t="s">
        <v>95</v>
      </c>
      <c r="G30" s="59" t="s">
        <v>96</v>
      </c>
      <c r="H30" s="59" t="s">
        <v>97</v>
      </c>
    </row>
    <row r="31" spans="1:8" x14ac:dyDescent="0.15">
      <c r="A31" s="59">
        <v>3</v>
      </c>
      <c r="B31" s="59">
        <v>80</v>
      </c>
      <c r="C31" s="60">
        <v>0.47499999999999998</v>
      </c>
      <c r="D31" s="60">
        <v>0.8</v>
      </c>
      <c r="E31" s="63">
        <f t="shared" si="2"/>
        <v>0.38</v>
      </c>
      <c r="F31" s="59" t="s">
        <v>95</v>
      </c>
      <c r="G31" s="59" t="s">
        <v>96</v>
      </c>
      <c r="H31" s="59" t="s">
        <v>97</v>
      </c>
    </row>
    <row r="32" spans="1:8" x14ac:dyDescent="0.15">
      <c r="A32" s="59">
        <v>3</v>
      </c>
      <c r="B32" s="59">
        <v>100</v>
      </c>
      <c r="C32" s="60">
        <v>0.5</v>
      </c>
      <c r="D32" s="60">
        <v>0.9</v>
      </c>
      <c r="E32" s="63">
        <f t="shared" si="2"/>
        <v>0.45</v>
      </c>
      <c r="F32" s="59" t="s">
        <v>95</v>
      </c>
      <c r="G32" s="59" t="s">
        <v>96</v>
      </c>
      <c r="H32" s="59" t="s">
        <v>97</v>
      </c>
    </row>
    <row r="33" spans="1:8" x14ac:dyDescent="0.15">
      <c r="A33" s="59">
        <v>3</v>
      </c>
      <c r="B33" s="59">
        <v>1700</v>
      </c>
      <c r="C33" s="60">
        <v>0.55000000000000004</v>
      </c>
      <c r="D33" s="60">
        <v>0.9</v>
      </c>
      <c r="E33" s="63">
        <f t="shared" si="2"/>
        <v>0.49500000000000005</v>
      </c>
      <c r="F33" s="59" t="s">
        <v>95</v>
      </c>
      <c r="G33" s="59" t="s">
        <v>96</v>
      </c>
      <c r="H33" s="59" t="s">
        <v>97</v>
      </c>
    </row>
  </sheetData>
  <pageMargins left="0.75" right="0.75" top="1" bottom="1" header="0.5" footer="0.5"/>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
  <sheetViews>
    <sheetView zoomScale="90" workbookViewId="0">
      <selection activeCell="A5" sqref="A5:XFD21"/>
    </sheetView>
  </sheetViews>
  <sheetFormatPr baseColWidth="10" defaultColWidth="9.1640625" defaultRowHeight="13" x14ac:dyDescent="0.15"/>
  <cols>
    <col min="1" max="1" width="13.33203125" style="1" bestFit="1" customWidth="1"/>
    <col min="2" max="2" width="17.33203125" style="1" bestFit="1" customWidth="1"/>
    <col min="3" max="3" width="12.5" style="1" bestFit="1" customWidth="1"/>
    <col min="4" max="4" width="8.1640625" style="1" bestFit="1" customWidth="1"/>
    <col min="5" max="5" width="10.5" style="1" bestFit="1" customWidth="1"/>
    <col min="6" max="6" width="8.5" style="1" bestFit="1" customWidth="1"/>
    <col min="7" max="7" width="8" style="1" bestFit="1" customWidth="1"/>
    <col min="8" max="8" width="8.1640625" style="1" bestFit="1" customWidth="1"/>
    <col min="9" max="10" width="10.5" style="1" bestFit="1" customWidth="1"/>
    <col min="11" max="11" width="10.1640625" style="1" bestFit="1" customWidth="1"/>
    <col min="12" max="12" width="11.1640625" style="1" bestFit="1" customWidth="1"/>
    <col min="13" max="13" width="15.6640625" style="1" bestFit="1" customWidth="1"/>
    <col min="14" max="14" width="7.5" style="1" bestFit="1" customWidth="1"/>
    <col min="15" max="16384" width="9.1640625" style="1"/>
  </cols>
  <sheetData>
    <row r="1" spans="1:14" s="10" customFormat="1" ht="39" x14ac:dyDescent="0.15">
      <c r="A1" s="10" t="s">
        <v>11</v>
      </c>
      <c r="B1" s="10" t="s">
        <v>12</v>
      </c>
      <c r="C1" s="10" t="s">
        <v>13</v>
      </c>
      <c r="D1" s="33" t="s">
        <v>14</v>
      </c>
      <c r="E1" s="33" t="s">
        <v>15</v>
      </c>
      <c r="F1" s="33" t="s">
        <v>16</v>
      </c>
      <c r="G1" s="34" t="s">
        <v>17</v>
      </c>
      <c r="H1" s="34" t="s">
        <v>18</v>
      </c>
      <c r="I1" s="34" t="s">
        <v>19</v>
      </c>
      <c r="J1" s="34" t="s">
        <v>20</v>
      </c>
      <c r="K1" s="34" t="s">
        <v>21</v>
      </c>
      <c r="L1" s="39" t="s">
        <v>22</v>
      </c>
      <c r="M1" s="39" t="s">
        <v>23</v>
      </c>
      <c r="N1" s="64" t="s">
        <v>93</v>
      </c>
    </row>
    <row r="2" spans="1:14" x14ac:dyDescent="0.15">
      <c r="A2" s="24" t="s">
        <v>78</v>
      </c>
      <c r="B2" s="40" t="s">
        <v>24</v>
      </c>
      <c r="C2" s="3">
        <f>_discounting_sheet!C19</f>
        <v>33809771.958263576</v>
      </c>
      <c r="D2" s="1">
        <v>0</v>
      </c>
      <c r="E2" s="1">
        <v>0</v>
      </c>
      <c r="F2" s="32" t="s">
        <v>25</v>
      </c>
      <c r="G2" s="24">
        <v>0.8</v>
      </c>
      <c r="H2" s="24">
        <v>0</v>
      </c>
      <c r="I2" s="24">
        <v>0.7</v>
      </c>
      <c r="J2" s="24">
        <v>0</v>
      </c>
      <c r="K2" s="32" t="s">
        <v>25</v>
      </c>
      <c r="L2" s="1">
        <v>0</v>
      </c>
      <c r="M2" s="1">
        <v>0</v>
      </c>
      <c r="N2" s="24" t="s">
        <v>95</v>
      </c>
    </row>
    <row r="3" spans="1:14" s="29" customFormat="1" x14ac:dyDescent="0.15">
      <c r="A3" s="42" t="s">
        <v>80</v>
      </c>
      <c r="B3" s="30" t="s">
        <v>27</v>
      </c>
      <c r="C3" s="51">
        <f>_discounting_sheet!D19</f>
        <v>3049933.6077201287</v>
      </c>
      <c r="D3" s="29">
        <v>0</v>
      </c>
      <c r="E3" s="29">
        <v>0</v>
      </c>
      <c r="F3" s="32" t="s">
        <v>25</v>
      </c>
      <c r="G3" s="29">
        <v>0.97</v>
      </c>
      <c r="H3" s="29">
        <v>0</v>
      </c>
      <c r="I3" s="29">
        <v>0.92</v>
      </c>
      <c r="J3" s="29">
        <v>0</v>
      </c>
      <c r="K3" s="32" t="s">
        <v>25</v>
      </c>
      <c r="L3" s="29">
        <v>0</v>
      </c>
      <c r="M3" s="29">
        <v>0</v>
      </c>
      <c r="N3" s="24" t="s">
        <v>95</v>
      </c>
    </row>
    <row r="4" spans="1:14" s="29" customFormat="1" x14ac:dyDescent="0.15">
      <c r="A4" s="42" t="s">
        <v>79</v>
      </c>
      <c r="B4" s="30" t="s">
        <v>29</v>
      </c>
      <c r="C4" s="31">
        <f>_discounting_sheet!E19</f>
        <v>2734021264.1732774</v>
      </c>
      <c r="D4" s="29">
        <v>0</v>
      </c>
      <c r="E4" s="29">
        <v>0</v>
      </c>
      <c r="F4" s="32" t="s">
        <v>25</v>
      </c>
      <c r="G4" s="29">
        <v>0.72</v>
      </c>
      <c r="H4" s="29">
        <v>0</v>
      </c>
      <c r="I4" s="29">
        <v>0.63</v>
      </c>
      <c r="J4" s="29">
        <v>0</v>
      </c>
      <c r="K4" s="32" t="s">
        <v>25</v>
      </c>
      <c r="L4" s="29">
        <v>0</v>
      </c>
      <c r="M4" s="29">
        <v>0</v>
      </c>
      <c r="N4" s="24" t="s">
        <v>95</v>
      </c>
    </row>
  </sheetData>
  <pageMargins left="0.75" right="0.75" top="1" bottom="1"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2"/>
  <sheetViews>
    <sheetView workbookViewId="0">
      <selection activeCell="G40" sqref="G40"/>
    </sheetView>
  </sheetViews>
  <sheetFormatPr baseColWidth="10" defaultColWidth="9.1640625" defaultRowHeight="13" x14ac:dyDescent="0.15"/>
  <cols>
    <col min="1" max="2" width="9.1640625" style="1"/>
    <col min="3" max="3" width="12.1640625" style="1" customWidth="1"/>
    <col min="4" max="16384" width="9.1640625" style="1"/>
  </cols>
  <sheetData>
    <row r="1" spans="1:3" x14ac:dyDescent="0.15">
      <c r="A1" s="1" t="s">
        <v>32</v>
      </c>
      <c r="B1" s="1" t="s">
        <v>33</v>
      </c>
      <c r="C1" s="1" t="s">
        <v>34</v>
      </c>
    </row>
    <row r="2" spans="1:3" x14ac:dyDescent="0.15">
      <c r="A2" s="1">
        <v>1</v>
      </c>
      <c r="B2" s="1">
        <v>2000</v>
      </c>
      <c r="C2" s="5">
        <v>0.02</v>
      </c>
    </row>
    <row r="3" spans="1:3" x14ac:dyDescent="0.15">
      <c r="A3" s="1">
        <v>1</v>
      </c>
      <c r="B3" s="1">
        <v>2001</v>
      </c>
      <c r="C3" s="5">
        <v>0.02</v>
      </c>
    </row>
    <row r="4" spans="1:3" x14ac:dyDescent="0.15">
      <c r="A4" s="1">
        <v>1</v>
      </c>
      <c r="B4" s="1">
        <v>2002</v>
      </c>
      <c r="C4" s="5">
        <v>0.02</v>
      </c>
    </row>
    <row r="5" spans="1:3" x14ac:dyDescent="0.15">
      <c r="A5" s="1">
        <v>1</v>
      </c>
      <c r="B5" s="1">
        <v>2003</v>
      </c>
      <c r="C5" s="5">
        <v>0.02</v>
      </c>
    </row>
    <row r="6" spans="1:3" x14ac:dyDescent="0.15">
      <c r="A6" s="1">
        <v>1</v>
      </c>
      <c r="B6" s="1">
        <v>2004</v>
      </c>
      <c r="C6" s="5">
        <v>0.02</v>
      </c>
    </row>
    <row r="7" spans="1:3" x14ac:dyDescent="0.15">
      <c r="A7" s="1">
        <v>1</v>
      </c>
      <c r="B7" s="1">
        <v>2005</v>
      </c>
      <c r="C7" s="5">
        <v>0.02</v>
      </c>
    </row>
    <row r="8" spans="1:3" x14ac:dyDescent="0.15">
      <c r="A8" s="1">
        <v>1</v>
      </c>
      <c r="B8" s="1">
        <v>2006</v>
      </c>
      <c r="C8" s="5">
        <v>0.02</v>
      </c>
    </row>
    <row r="9" spans="1:3" x14ac:dyDescent="0.15">
      <c r="A9" s="1">
        <v>1</v>
      </c>
      <c r="B9" s="1">
        <v>2007</v>
      </c>
      <c r="C9" s="5">
        <v>0.02</v>
      </c>
    </row>
    <row r="10" spans="1:3" x14ac:dyDescent="0.15">
      <c r="A10" s="1">
        <v>1</v>
      </c>
      <c r="B10" s="1">
        <v>2008</v>
      </c>
      <c r="C10" s="5">
        <v>0.02</v>
      </c>
    </row>
    <row r="11" spans="1:3" x14ac:dyDescent="0.15">
      <c r="A11" s="1">
        <v>1</v>
      </c>
      <c r="B11" s="1">
        <v>2009</v>
      </c>
      <c r="C11" s="5">
        <v>0.02</v>
      </c>
    </row>
    <row r="12" spans="1:3" x14ac:dyDescent="0.15">
      <c r="A12" s="1">
        <v>1</v>
      </c>
      <c r="B12" s="1">
        <v>2010</v>
      </c>
      <c r="C12" s="5">
        <v>0.02</v>
      </c>
    </row>
    <row r="13" spans="1:3" x14ac:dyDescent="0.15">
      <c r="A13" s="1">
        <v>1</v>
      </c>
      <c r="B13" s="1">
        <v>2011</v>
      </c>
      <c r="C13" s="5">
        <v>0.02</v>
      </c>
    </row>
    <row r="14" spans="1:3" x14ac:dyDescent="0.15">
      <c r="A14" s="1">
        <v>1</v>
      </c>
      <c r="B14" s="1">
        <v>2012</v>
      </c>
      <c r="C14" s="5">
        <v>0.02</v>
      </c>
    </row>
    <row r="15" spans="1:3" x14ac:dyDescent="0.15">
      <c r="A15" s="1">
        <v>1</v>
      </c>
      <c r="B15" s="1">
        <v>2013</v>
      </c>
      <c r="C15" s="5">
        <v>0.02</v>
      </c>
    </row>
    <row r="16" spans="1:3" x14ac:dyDescent="0.15">
      <c r="A16" s="1">
        <v>1</v>
      </c>
      <c r="B16" s="1">
        <v>2014</v>
      </c>
      <c r="C16" s="5">
        <v>0.02</v>
      </c>
    </row>
    <row r="17" spans="1:3" x14ac:dyDescent="0.15">
      <c r="A17" s="1">
        <v>1</v>
      </c>
      <c r="B17" s="1">
        <v>2015</v>
      </c>
      <c r="C17" s="5">
        <v>0.02</v>
      </c>
    </row>
    <row r="18" spans="1:3" x14ac:dyDescent="0.15">
      <c r="A18" s="1">
        <v>1</v>
      </c>
      <c r="B18" s="1">
        <v>2016</v>
      </c>
      <c r="C18" s="5">
        <v>0.02</v>
      </c>
    </row>
    <row r="19" spans="1:3" x14ac:dyDescent="0.15">
      <c r="A19" s="1">
        <v>1</v>
      </c>
      <c r="B19" s="1">
        <v>2017</v>
      </c>
      <c r="C19" s="5">
        <v>0.02</v>
      </c>
    </row>
    <row r="20" spans="1:3" x14ac:dyDescent="0.15">
      <c r="A20" s="1">
        <v>1</v>
      </c>
      <c r="B20" s="1">
        <v>2018</v>
      </c>
      <c r="C20" s="5">
        <v>0.02</v>
      </c>
    </row>
    <row r="21" spans="1:3" x14ac:dyDescent="0.15">
      <c r="A21" s="1">
        <v>1</v>
      </c>
      <c r="B21" s="1">
        <v>2019</v>
      </c>
      <c r="C21" s="5">
        <v>0.02</v>
      </c>
    </row>
    <row r="22" spans="1:3" x14ac:dyDescent="0.15">
      <c r="A22" s="1">
        <v>1</v>
      </c>
      <c r="B22" s="1">
        <v>2020</v>
      </c>
      <c r="C22" s="5">
        <v>0.02</v>
      </c>
    </row>
    <row r="23" spans="1:3" x14ac:dyDescent="0.15">
      <c r="A23" s="1">
        <v>1</v>
      </c>
      <c r="B23" s="1">
        <v>2021</v>
      </c>
      <c r="C23" s="5">
        <v>0.02</v>
      </c>
    </row>
    <row r="24" spans="1:3" x14ac:dyDescent="0.15">
      <c r="A24" s="1">
        <v>1</v>
      </c>
      <c r="B24" s="1">
        <v>2022</v>
      </c>
      <c r="C24" s="5">
        <v>0.02</v>
      </c>
    </row>
    <row r="25" spans="1:3" x14ac:dyDescent="0.15">
      <c r="A25" s="1">
        <v>1</v>
      </c>
      <c r="B25" s="1">
        <v>2023</v>
      </c>
      <c r="C25" s="5">
        <v>0.02</v>
      </c>
    </row>
    <row r="26" spans="1:3" x14ac:dyDescent="0.15">
      <c r="A26" s="1">
        <v>1</v>
      </c>
      <c r="B26" s="1">
        <v>2024</v>
      </c>
      <c r="C26" s="5">
        <v>0.02</v>
      </c>
    </row>
    <row r="27" spans="1:3" x14ac:dyDescent="0.15">
      <c r="A27" s="1">
        <v>1</v>
      </c>
      <c r="B27" s="1">
        <v>2025</v>
      </c>
      <c r="C27" s="5">
        <v>0.02</v>
      </c>
    </row>
    <row r="28" spans="1:3" x14ac:dyDescent="0.15">
      <c r="A28" s="1">
        <v>1</v>
      </c>
      <c r="B28" s="1">
        <v>2026</v>
      </c>
      <c r="C28" s="5">
        <v>0.02</v>
      </c>
    </row>
    <row r="29" spans="1:3" x14ac:dyDescent="0.15">
      <c r="A29" s="1">
        <v>1</v>
      </c>
      <c r="B29" s="1">
        <v>2027</v>
      </c>
      <c r="C29" s="5">
        <v>0.02</v>
      </c>
    </row>
    <row r="30" spans="1:3" x14ac:dyDescent="0.15">
      <c r="A30" s="1">
        <v>1</v>
      </c>
      <c r="B30" s="1">
        <v>2028</v>
      </c>
      <c r="C30" s="5">
        <v>0.02</v>
      </c>
    </row>
    <row r="31" spans="1:3" x14ac:dyDescent="0.15">
      <c r="A31" s="1">
        <v>1</v>
      </c>
      <c r="B31" s="1">
        <v>2029</v>
      </c>
      <c r="C31" s="5">
        <v>0.02</v>
      </c>
    </row>
    <row r="32" spans="1:3" x14ac:dyDescent="0.15">
      <c r="A32" s="1">
        <v>1</v>
      </c>
      <c r="B32" s="1">
        <v>2030</v>
      </c>
      <c r="C32" s="5">
        <v>0.02</v>
      </c>
    </row>
    <row r="33" spans="1:3" x14ac:dyDescent="0.15">
      <c r="A33" s="1">
        <v>1</v>
      </c>
      <c r="B33" s="1">
        <v>2031</v>
      </c>
      <c r="C33" s="5">
        <v>0.02</v>
      </c>
    </row>
    <row r="34" spans="1:3" x14ac:dyDescent="0.15">
      <c r="A34" s="1">
        <v>1</v>
      </c>
      <c r="B34" s="1">
        <v>2032</v>
      </c>
      <c r="C34" s="5">
        <v>0.02</v>
      </c>
    </row>
    <row r="35" spans="1:3" x14ac:dyDescent="0.15">
      <c r="A35" s="1">
        <v>1</v>
      </c>
      <c r="B35" s="1">
        <v>2033</v>
      </c>
      <c r="C35" s="5">
        <v>0.02</v>
      </c>
    </row>
    <row r="36" spans="1:3" x14ac:dyDescent="0.15">
      <c r="A36" s="1">
        <v>1</v>
      </c>
      <c r="B36" s="1">
        <v>2034</v>
      </c>
      <c r="C36" s="5">
        <v>0.02</v>
      </c>
    </row>
    <row r="37" spans="1:3" x14ac:dyDescent="0.15">
      <c r="A37" s="1">
        <v>1</v>
      </c>
      <c r="B37" s="1">
        <v>2035</v>
      </c>
      <c r="C37" s="5">
        <v>0.02</v>
      </c>
    </row>
    <row r="38" spans="1:3" x14ac:dyDescent="0.15">
      <c r="A38" s="1">
        <v>1</v>
      </c>
      <c r="B38" s="1">
        <v>2036</v>
      </c>
      <c r="C38" s="5">
        <v>0.02</v>
      </c>
    </row>
    <row r="39" spans="1:3" x14ac:dyDescent="0.15">
      <c r="A39" s="1">
        <v>1</v>
      </c>
      <c r="B39" s="1">
        <v>2037</v>
      </c>
      <c r="C39" s="5">
        <v>0.02</v>
      </c>
    </row>
    <row r="40" spans="1:3" x14ac:dyDescent="0.15">
      <c r="A40" s="1">
        <v>1</v>
      </c>
      <c r="B40" s="1">
        <v>2038</v>
      </c>
      <c r="C40" s="5">
        <v>0.02</v>
      </c>
    </row>
    <row r="41" spans="1:3" x14ac:dyDescent="0.15">
      <c r="A41" s="1">
        <v>1</v>
      </c>
      <c r="B41" s="1">
        <v>2039</v>
      </c>
      <c r="C41" s="5">
        <v>0.02</v>
      </c>
    </row>
    <row r="42" spans="1:3" x14ac:dyDescent="0.15">
      <c r="A42" s="1">
        <v>1</v>
      </c>
      <c r="B42" s="1">
        <v>2040</v>
      </c>
      <c r="C42" s="5">
        <v>0.02</v>
      </c>
    </row>
    <row r="43" spans="1:3" x14ac:dyDescent="0.15">
      <c r="A43" s="1">
        <v>1</v>
      </c>
      <c r="B43" s="1">
        <v>2041</v>
      </c>
      <c r="C43" s="5">
        <v>0.02</v>
      </c>
    </row>
    <row r="44" spans="1:3" x14ac:dyDescent="0.15">
      <c r="A44" s="1">
        <v>1</v>
      </c>
      <c r="B44" s="1">
        <v>2042</v>
      </c>
      <c r="C44" s="5">
        <v>0.02</v>
      </c>
    </row>
    <row r="45" spans="1:3" x14ac:dyDescent="0.15">
      <c r="A45" s="1">
        <v>1</v>
      </c>
      <c r="B45" s="1">
        <v>2043</v>
      </c>
      <c r="C45" s="5">
        <v>0.02</v>
      </c>
    </row>
    <row r="46" spans="1:3" x14ac:dyDescent="0.15">
      <c r="A46" s="1">
        <v>1</v>
      </c>
      <c r="B46" s="1">
        <v>2044</v>
      </c>
      <c r="C46" s="5">
        <v>0.02</v>
      </c>
    </row>
    <row r="47" spans="1:3" x14ac:dyDescent="0.15">
      <c r="A47" s="1">
        <v>1</v>
      </c>
      <c r="B47" s="1">
        <v>2045</v>
      </c>
      <c r="C47" s="5">
        <v>0.02</v>
      </c>
    </row>
    <row r="48" spans="1:3" x14ac:dyDescent="0.15">
      <c r="A48" s="1">
        <v>1</v>
      </c>
      <c r="B48" s="1">
        <v>2046</v>
      </c>
      <c r="C48" s="5">
        <v>0.02</v>
      </c>
    </row>
    <row r="49" spans="1:3" x14ac:dyDescent="0.15">
      <c r="A49" s="1">
        <v>1</v>
      </c>
      <c r="B49" s="1">
        <v>2047</v>
      </c>
      <c r="C49" s="5">
        <v>0.02</v>
      </c>
    </row>
    <row r="50" spans="1:3" x14ac:dyDescent="0.15">
      <c r="A50" s="1">
        <v>1</v>
      </c>
      <c r="B50" s="1">
        <v>2048</v>
      </c>
      <c r="C50" s="5">
        <v>0.02</v>
      </c>
    </row>
    <row r="51" spans="1:3" x14ac:dyDescent="0.15">
      <c r="A51" s="1">
        <v>1</v>
      </c>
      <c r="B51" s="1">
        <v>2049</v>
      </c>
      <c r="C51" s="5">
        <v>0.02</v>
      </c>
    </row>
    <row r="52" spans="1:3" x14ac:dyDescent="0.15">
      <c r="A52" s="1">
        <v>1</v>
      </c>
      <c r="B52" s="1">
        <v>2050</v>
      </c>
      <c r="C52" s="5">
        <v>0.02</v>
      </c>
    </row>
  </sheetData>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K3" sqref="K3"/>
    </sheetView>
  </sheetViews>
  <sheetFormatPr baseColWidth="10" defaultColWidth="9.1640625" defaultRowHeight="13" x14ac:dyDescent="0.15"/>
  <cols>
    <col min="1" max="1" width="18.83203125" style="1" customWidth="1"/>
    <col min="2" max="2" width="16.33203125" style="1" customWidth="1"/>
    <col min="3" max="3" width="8.6640625" style="1" customWidth="1"/>
    <col min="4" max="8" width="9.1640625" style="1"/>
    <col min="9" max="9" width="5" style="1" customWidth="1"/>
    <col min="10" max="10" width="10.1640625" style="1" customWidth="1"/>
    <col min="11" max="11" width="17.83203125" style="1" customWidth="1"/>
    <col min="12" max="16384" width="9.1640625" style="1"/>
  </cols>
  <sheetData>
    <row r="1" spans="1:11" x14ac:dyDescent="0.15">
      <c r="A1" s="1" t="s">
        <v>35</v>
      </c>
      <c r="I1" s="2" t="s">
        <v>36</v>
      </c>
      <c r="J1" s="2"/>
      <c r="K1" s="2"/>
    </row>
    <row r="2" spans="1:11" x14ac:dyDescent="0.15">
      <c r="I2" s="2"/>
      <c r="J2" s="2" t="s">
        <v>37</v>
      </c>
      <c r="K2" s="22">
        <v>0.02</v>
      </c>
    </row>
    <row r="3" spans="1:11" x14ac:dyDescent="0.15">
      <c r="A3" s="1" t="s">
        <v>38</v>
      </c>
    </row>
    <row r="4" spans="1:11" x14ac:dyDescent="0.15">
      <c r="A4" s="1">
        <v>2016</v>
      </c>
      <c r="B4" s="3">
        <v>1293700000000</v>
      </c>
    </row>
    <row r="5" spans="1:11" x14ac:dyDescent="0.15">
      <c r="A5" s="1">
        <v>2030</v>
      </c>
      <c r="B5" s="4">
        <f>K20</f>
        <v>1707009675774.4382</v>
      </c>
      <c r="I5" s="1" t="s">
        <v>33</v>
      </c>
      <c r="J5" s="1" t="s">
        <v>37</v>
      </c>
      <c r="K5" s="1" t="s">
        <v>39</v>
      </c>
    </row>
    <row r="6" spans="1:11" x14ac:dyDescent="0.15">
      <c r="I6" s="1">
        <v>2016</v>
      </c>
      <c r="J6" s="5">
        <f>$K$2</f>
        <v>0.02</v>
      </c>
      <c r="K6" s="3">
        <f>B4</f>
        <v>1293700000000</v>
      </c>
    </row>
    <row r="7" spans="1:11" x14ac:dyDescent="0.15">
      <c r="A7" s="1" t="s">
        <v>40</v>
      </c>
      <c r="I7" s="1">
        <v>2017</v>
      </c>
      <c r="J7" s="5">
        <f t="shared" ref="J7:J20" si="0">$K$2</f>
        <v>0.02</v>
      </c>
      <c r="K7" s="3">
        <f t="shared" ref="K7" si="1">K6*(1+J6)</f>
        <v>1319574000000</v>
      </c>
    </row>
    <row r="8" spans="1:11" x14ac:dyDescent="0.15">
      <c r="B8" s="17">
        <f>B5/B4</f>
        <v>1.3194787630628726</v>
      </c>
      <c r="I8" s="1">
        <v>2018</v>
      </c>
      <c r="J8" s="5">
        <f t="shared" si="0"/>
        <v>0.02</v>
      </c>
      <c r="K8" s="3">
        <f t="shared" ref="K8:K20" si="2">K7*(1+J7)</f>
        <v>1345965480000</v>
      </c>
    </row>
    <row r="9" spans="1:11" x14ac:dyDescent="0.15">
      <c r="I9" s="1">
        <v>2019</v>
      </c>
      <c r="J9" s="5">
        <f t="shared" si="0"/>
        <v>0.02</v>
      </c>
      <c r="K9" s="3">
        <f t="shared" si="2"/>
        <v>1372884789600</v>
      </c>
    </row>
    <row r="10" spans="1:11" x14ac:dyDescent="0.15">
      <c r="I10" s="1">
        <v>2020</v>
      </c>
      <c r="J10" s="5">
        <f t="shared" si="0"/>
        <v>0.02</v>
      </c>
      <c r="K10" s="3">
        <f t="shared" si="2"/>
        <v>1400342485392</v>
      </c>
    </row>
    <row r="11" spans="1:11" x14ac:dyDescent="0.15">
      <c r="A11" s="1" t="s">
        <v>41</v>
      </c>
      <c r="B11" s="21">
        <f>B8</f>
        <v>1.3194787630628726</v>
      </c>
      <c r="C11" s="24" t="s">
        <v>81</v>
      </c>
      <c r="I11" s="1">
        <v>2021</v>
      </c>
      <c r="J11" s="5">
        <f t="shared" si="0"/>
        <v>0.02</v>
      </c>
      <c r="K11" s="3">
        <f t="shared" si="2"/>
        <v>1428349335099.8401</v>
      </c>
    </row>
    <row r="12" spans="1:11" x14ac:dyDescent="0.15">
      <c r="A12" s="1" t="s">
        <v>42</v>
      </c>
      <c r="I12" s="1">
        <v>2022</v>
      </c>
      <c r="J12" s="5">
        <f t="shared" si="0"/>
        <v>0.02</v>
      </c>
      <c r="K12" s="3">
        <f t="shared" si="2"/>
        <v>1456916321801.8369</v>
      </c>
    </row>
    <row r="13" spans="1:11" x14ac:dyDescent="0.15">
      <c r="A13" s="1" t="s">
        <v>43</v>
      </c>
      <c r="B13" s="3">
        <f>SUM(assets!C2:C209)</f>
        <v>1707036065349.6975</v>
      </c>
      <c r="C13" s="6"/>
      <c r="I13" s="1">
        <v>2023</v>
      </c>
      <c r="J13" s="5">
        <f t="shared" si="0"/>
        <v>0.02</v>
      </c>
      <c r="K13" s="3">
        <f t="shared" si="2"/>
        <v>1486054648237.8738</v>
      </c>
    </row>
    <row r="14" spans="1:11" x14ac:dyDescent="0.15">
      <c r="I14" s="1">
        <v>2024</v>
      </c>
      <c r="J14" s="5">
        <f t="shared" si="0"/>
        <v>0.02</v>
      </c>
      <c r="K14" s="3">
        <f t="shared" si="2"/>
        <v>1515775741202.6313</v>
      </c>
    </row>
    <row r="15" spans="1:11" x14ac:dyDescent="0.15">
      <c r="I15" s="1">
        <v>2025</v>
      </c>
      <c r="J15" s="5">
        <f t="shared" si="0"/>
        <v>0.02</v>
      </c>
      <c r="K15" s="3">
        <f t="shared" si="2"/>
        <v>1546091256026.6841</v>
      </c>
    </row>
    <row r="16" spans="1:11" x14ac:dyDescent="0.15">
      <c r="I16" s="1">
        <v>2026</v>
      </c>
      <c r="J16" s="5">
        <f t="shared" si="0"/>
        <v>0.02</v>
      </c>
      <c r="K16" s="3">
        <f t="shared" si="2"/>
        <v>1577013081147.2178</v>
      </c>
    </row>
    <row r="17" spans="9:11" x14ac:dyDescent="0.15">
      <c r="I17" s="1">
        <v>2027</v>
      </c>
      <c r="J17" s="5">
        <f t="shared" si="0"/>
        <v>0.02</v>
      </c>
      <c r="K17" s="3">
        <f t="shared" si="2"/>
        <v>1608553342770.1621</v>
      </c>
    </row>
    <row r="18" spans="9:11" x14ac:dyDescent="0.15">
      <c r="I18" s="1">
        <v>2028</v>
      </c>
      <c r="J18" s="5">
        <f t="shared" si="0"/>
        <v>0.02</v>
      </c>
      <c r="K18" s="3">
        <f t="shared" si="2"/>
        <v>1640724409625.5654</v>
      </c>
    </row>
    <row r="19" spans="9:11" x14ac:dyDescent="0.15">
      <c r="I19" s="1">
        <v>2029</v>
      </c>
      <c r="J19" s="5">
        <f t="shared" si="0"/>
        <v>0.02</v>
      </c>
      <c r="K19" s="3">
        <f t="shared" si="2"/>
        <v>1673538897818.0767</v>
      </c>
    </row>
    <row r="20" spans="9:11" x14ac:dyDescent="0.15">
      <c r="I20" s="1">
        <v>2030</v>
      </c>
      <c r="J20" s="5">
        <f t="shared" si="0"/>
        <v>0.02</v>
      </c>
      <c r="K20" s="3">
        <f t="shared" si="2"/>
        <v>1707009675774.4382</v>
      </c>
    </row>
    <row r="21" spans="9:11" x14ac:dyDescent="0.15">
      <c r="J21" s="5"/>
      <c r="K21" s="3"/>
    </row>
    <row r="22" spans="9:11" x14ac:dyDescent="0.15">
      <c r="J22" s="5"/>
      <c r="K22" s="3"/>
    </row>
    <row r="23" spans="9:11" x14ac:dyDescent="0.15">
      <c r="J23" s="5"/>
      <c r="K23" s="3"/>
    </row>
    <row r="24" spans="9:11" x14ac:dyDescent="0.15">
      <c r="J24" s="5"/>
      <c r="K24" s="3"/>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B1" sqref="B1"/>
    </sheetView>
  </sheetViews>
  <sheetFormatPr baseColWidth="10" defaultColWidth="9.1640625" defaultRowHeight="13" x14ac:dyDescent="0.15"/>
  <cols>
    <col min="1" max="1" width="32.83203125" style="1" customWidth="1"/>
    <col min="2" max="2" width="16.6640625" style="1" customWidth="1"/>
    <col min="3" max="3" width="14.1640625" style="1" customWidth="1"/>
    <col min="4" max="6" width="9.6640625" style="1" customWidth="1"/>
    <col min="7" max="16384" width="9.1640625" style="1"/>
  </cols>
  <sheetData>
    <row r="1" spans="1:11" x14ac:dyDescent="0.15">
      <c r="A1" s="1" t="s">
        <v>44</v>
      </c>
    </row>
    <row r="2" spans="1:11" x14ac:dyDescent="0.15">
      <c r="A2" s="1" t="s">
        <v>45</v>
      </c>
    </row>
    <row r="4" spans="1:11" x14ac:dyDescent="0.15">
      <c r="A4" s="18" t="s">
        <v>46</v>
      </c>
      <c r="B4" s="19"/>
      <c r="C4" s="19"/>
      <c r="D4" s="20"/>
      <c r="E4" s="20"/>
      <c r="F4" s="20"/>
      <c r="G4" s="20"/>
      <c r="H4" s="20"/>
      <c r="I4" s="20"/>
      <c r="J4" s="20"/>
      <c r="K4" s="20"/>
    </row>
    <row r="6" spans="1:11" x14ac:dyDescent="0.15">
      <c r="A6" s="2" t="s">
        <v>47</v>
      </c>
      <c r="B6" s="27"/>
      <c r="C6" s="24" t="s">
        <v>48</v>
      </c>
      <c r="E6" s="12"/>
    </row>
    <row r="7" spans="1:11" x14ac:dyDescent="0.15">
      <c r="A7" s="2" t="s">
        <v>49</v>
      </c>
      <c r="B7" s="27"/>
      <c r="C7" s="1" t="s">
        <v>48</v>
      </c>
      <c r="E7" s="12"/>
    </row>
    <row r="8" spans="1:11" x14ac:dyDescent="0.15">
      <c r="A8" s="2" t="s">
        <v>50</v>
      </c>
      <c r="B8" s="27"/>
      <c r="C8" s="1" t="s">
        <v>48</v>
      </c>
      <c r="E8" s="12"/>
    </row>
    <row r="9" spans="1:11" ht="15" x14ac:dyDescent="0.15">
      <c r="A9" s="2" t="s">
        <v>51</v>
      </c>
      <c r="B9" s="25">
        <f>B6*B7*B8</f>
        <v>0</v>
      </c>
      <c r="C9" s="1" t="s">
        <v>52</v>
      </c>
      <c r="E9" s="12"/>
    </row>
    <row r="10" spans="1:11" x14ac:dyDescent="0.15">
      <c r="A10" s="2"/>
    </row>
    <row r="11" spans="1:11" ht="15" x14ac:dyDescent="0.15">
      <c r="A11" s="2" t="s">
        <v>53</v>
      </c>
      <c r="B11" s="26"/>
      <c r="C11" s="1" t="s">
        <v>54</v>
      </c>
    </row>
    <row r="12" spans="1:11" x14ac:dyDescent="0.15">
      <c r="A12" s="2"/>
    </row>
    <row r="13" spans="1:11" x14ac:dyDescent="0.15">
      <c r="A13" s="2" t="s">
        <v>55</v>
      </c>
      <c r="B13" s="3">
        <f>B9*B11</f>
        <v>0</v>
      </c>
      <c r="C13" s="1" t="s">
        <v>56</v>
      </c>
    </row>
    <row r="14" spans="1:11" x14ac:dyDescent="0.15">
      <c r="A14" s="23" t="s">
        <v>57</v>
      </c>
      <c r="B14" s="3">
        <f>B13*0.25</f>
        <v>0</v>
      </c>
      <c r="C14" s="1" t="s">
        <v>56</v>
      </c>
    </row>
    <row r="15" spans="1:11" x14ac:dyDescent="0.15">
      <c r="A15" s="11" t="s">
        <v>58</v>
      </c>
      <c r="B15" s="13"/>
      <c r="C15" s="1" t="s">
        <v>56</v>
      </c>
    </row>
    <row r="18" spans="1:11" x14ac:dyDescent="0.15">
      <c r="A18" s="16" t="s">
        <v>31</v>
      </c>
      <c r="B18" s="20"/>
      <c r="C18" s="20"/>
      <c r="D18" s="20"/>
      <c r="E18" s="20"/>
      <c r="F18" s="20"/>
      <c r="G18" s="20"/>
      <c r="H18" s="20"/>
      <c r="I18" s="20"/>
      <c r="J18" s="20"/>
      <c r="K18" s="20"/>
    </row>
    <row r="19" spans="1:11" x14ac:dyDescent="0.15">
      <c r="A19" s="1" t="s">
        <v>59</v>
      </c>
    </row>
    <row r="20" spans="1:11" x14ac:dyDescent="0.15">
      <c r="A20" s="1" t="s">
        <v>60</v>
      </c>
      <c r="B20" s="5">
        <v>0.5</v>
      </c>
    </row>
    <row r="21" spans="1:11" x14ac:dyDescent="0.15">
      <c r="A21" s="1" t="s">
        <v>61</v>
      </c>
      <c r="B21" s="5">
        <v>0.28000000000000003</v>
      </c>
      <c r="C21" s="1" t="s">
        <v>62</v>
      </c>
    </row>
    <row r="22" spans="1:11" x14ac:dyDescent="0.15">
      <c r="A22" s="1" t="s">
        <v>63</v>
      </c>
      <c r="B22" s="13">
        <v>0</v>
      </c>
      <c r="C22" s="2" t="s">
        <v>56</v>
      </c>
      <c r="D22" s="14"/>
    </row>
    <row r="24" spans="1:11" x14ac:dyDescent="0.15">
      <c r="A24" s="16" t="s">
        <v>26</v>
      </c>
      <c r="B24" s="20"/>
      <c r="C24" s="20"/>
      <c r="D24" s="20"/>
      <c r="E24" s="20"/>
      <c r="F24" s="20"/>
      <c r="G24" s="20"/>
      <c r="H24" s="20"/>
      <c r="I24" s="20"/>
      <c r="J24" s="20"/>
      <c r="K24" s="20"/>
    </row>
    <row r="25" spans="1:11" x14ac:dyDescent="0.15">
      <c r="A25" s="1" t="s">
        <v>64</v>
      </c>
      <c r="B25" s="3">
        <v>290000000</v>
      </c>
      <c r="C25" s="2" t="s">
        <v>56</v>
      </c>
    </row>
    <row r="26" spans="1:11" x14ac:dyDescent="0.15">
      <c r="A26" s="10" t="s">
        <v>58</v>
      </c>
      <c r="B26" s="13">
        <v>0</v>
      </c>
      <c r="C26" s="2" t="s">
        <v>56</v>
      </c>
    </row>
    <row r="28" spans="1:11" x14ac:dyDescent="0.15">
      <c r="A28" s="16" t="s">
        <v>28</v>
      </c>
      <c r="B28" s="20"/>
      <c r="C28" s="20"/>
      <c r="D28" s="20"/>
      <c r="E28" s="20"/>
      <c r="F28" s="20"/>
      <c r="G28" s="20"/>
      <c r="H28" s="20"/>
      <c r="I28" s="20"/>
      <c r="J28" s="20"/>
      <c r="K28" s="20"/>
    </row>
    <row r="29" spans="1:11" x14ac:dyDescent="0.15">
      <c r="A29" s="1" t="s">
        <v>65</v>
      </c>
    </row>
    <row r="30" spans="1:11" x14ac:dyDescent="0.15">
      <c r="A30" s="1" t="s">
        <v>66</v>
      </c>
      <c r="B30" s="3">
        <v>1600000000</v>
      </c>
      <c r="C30" s="2" t="s">
        <v>56</v>
      </c>
    </row>
    <row r="31" spans="1:11" x14ac:dyDescent="0.15">
      <c r="A31" s="1" t="s">
        <v>67</v>
      </c>
      <c r="B31" s="3">
        <v>3200000</v>
      </c>
      <c r="C31" s="2" t="s">
        <v>56</v>
      </c>
    </row>
    <row r="32" spans="1:11" x14ac:dyDescent="0.15">
      <c r="A32" s="1" t="s">
        <v>68</v>
      </c>
      <c r="B32" s="3">
        <v>1200000</v>
      </c>
      <c r="C32" s="2" t="s">
        <v>56</v>
      </c>
    </row>
    <row r="33" spans="1:11" x14ac:dyDescent="0.15">
      <c r="A33" s="1" t="s">
        <v>69</v>
      </c>
      <c r="B33" s="3">
        <v>850000</v>
      </c>
      <c r="C33" s="2" t="s">
        <v>56</v>
      </c>
    </row>
    <row r="34" spans="1:11" x14ac:dyDescent="0.15">
      <c r="A34" s="10" t="s">
        <v>58</v>
      </c>
      <c r="B34" s="13">
        <f>_discounting_sheet!H3</f>
        <v>16946050036.25144</v>
      </c>
      <c r="C34" s="2" t="s">
        <v>56</v>
      </c>
    </row>
    <row r="36" spans="1:11" x14ac:dyDescent="0.15">
      <c r="A36" s="16" t="s">
        <v>30</v>
      </c>
      <c r="B36" s="20"/>
      <c r="C36" s="20"/>
      <c r="D36" s="20"/>
      <c r="E36" s="20"/>
      <c r="F36" s="20"/>
      <c r="G36" s="20"/>
      <c r="H36" s="20"/>
      <c r="I36" s="20"/>
      <c r="J36" s="20"/>
      <c r="K36" s="20"/>
    </row>
    <row r="37" spans="1:11" x14ac:dyDescent="0.15">
      <c r="A37" s="1" t="s">
        <v>70</v>
      </c>
    </row>
    <row r="38" spans="1:11" x14ac:dyDescent="0.15">
      <c r="A38" s="1" t="s">
        <v>71</v>
      </c>
      <c r="B38" s="1">
        <v>5</v>
      </c>
      <c r="C38" s="1" t="s">
        <v>48</v>
      </c>
    </row>
    <row r="39" spans="1:11" x14ac:dyDescent="0.15">
      <c r="A39" s="1" t="s">
        <v>72</v>
      </c>
      <c r="B39" s="3">
        <v>450000</v>
      </c>
      <c r="C39" s="1" t="s">
        <v>48</v>
      </c>
    </row>
    <row r="40" spans="1:11" x14ac:dyDescent="0.15">
      <c r="A40" s="1" t="s">
        <v>73</v>
      </c>
      <c r="B40" s="4">
        <f>B38^2*B39*4000</f>
        <v>45000000000</v>
      </c>
      <c r="C40" s="2" t="s">
        <v>56</v>
      </c>
    </row>
    <row r="41" spans="1:11" x14ac:dyDescent="0.15">
      <c r="A41" s="24" t="s">
        <v>74</v>
      </c>
      <c r="B41" s="1">
        <v>560</v>
      </c>
      <c r="C41" s="1" t="s">
        <v>48</v>
      </c>
    </row>
    <row r="42" spans="1:11" x14ac:dyDescent="0.15">
      <c r="A42" s="1" t="s">
        <v>75</v>
      </c>
      <c r="B42" s="4">
        <f>B39*B41</f>
        <v>252000000</v>
      </c>
      <c r="C42" s="2" t="s">
        <v>56</v>
      </c>
    </row>
    <row r="43" spans="1:11" x14ac:dyDescent="0.15">
      <c r="A43" s="10" t="s">
        <v>58</v>
      </c>
      <c r="B43" s="13">
        <v>0</v>
      </c>
      <c r="C43" s="2" t="s">
        <v>56</v>
      </c>
    </row>
  </sheetData>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E20" sqref="E20"/>
    </sheetView>
  </sheetViews>
  <sheetFormatPr baseColWidth="10" defaultColWidth="9.1640625" defaultRowHeight="13" x14ac:dyDescent="0.15"/>
  <cols>
    <col min="1" max="1" width="9.1640625" style="1"/>
    <col min="2" max="2" width="5.33203125" style="1" customWidth="1"/>
    <col min="3" max="3" width="22.5" style="1" customWidth="1"/>
    <col min="4" max="4" width="22.1640625" style="1" customWidth="1"/>
    <col min="5" max="5" width="20.83203125" style="1" customWidth="1"/>
    <col min="6" max="6" width="15" style="1" customWidth="1"/>
    <col min="7" max="7" width="11.5" style="1" customWidth="1"/>
    <col min="8" max="8" width="11.33203125" style="1" customWidth="1"/>
    <col min="9" max="11" width="15.6640625" style="1" customWidth="1"/>
    <col min="12" max="12" width="15.5" style="1" customWidth="1"/>
    <col min="13" max="16384" width="9.1640625" style="1"/>
  </cols>
  <sheetData>
    <row r="1" spans="1:12" x14ac:dyDescent="0.15">
      <c r="A1" s="1" t="s">
        <v>76</v>
      </c>
    </row>
    <row r="2" spans="1:12" s="36" customFormat="1" ht="39" x14ac:dyDescent="0.15">
      <c r="A2" s="36" t="s">
        <v>33</v>
      </c>
      <c r="B2" s="36" t="s">
        <v>77</v>
      </c>
      <c r="C2" s="43" t="s">
        <v>78</v>
      </c>
      <c r="D2" s="43" t="s">
        <v>80</v>
      </c>
      <c r="E2" s="37" t="s">
        <v>79</v>
      </c>
      <c r="F2" s="38" t="s">
        <v>82</v>
      </c>
      <c r="G2" s="37" t="s">
        <v>83</v>
      </c>
      <c r="H2" s="38" t="s">
        <v>91</v>
      </c>
      <c r="I2" s="37"/>
      <c r="J2" s="38"/>
      <c r="K2" s="37"/>
      <c r="L2" s="38"/>
    </row>
    <row r="3" spans="1:12" x14ac:dyDescent="0.15">
      <c r="A3" s="1">
        <v>2016</v>
      </c>
      <c r="B3" s="14">
        <f>discount!C16</f>
        <v>0.02</v>
      </c>
      <c r="C3" s="52">
        <v>18500000</v>
      </c>
      <c r="D3" s="46">
        <f>D$23*D26</f>
        <v>2933280.4538999996</v>
      </c>
      <c r="E3" s="46">
        <f>16932990000</f>
        <v>16932990000</v>
      </c>
      <c r="F3" s="13">
        <f t="shared" ref="F3:H16" si="0">C3+F4/(1+$B4)</f>
        <v>242465602.25583225</v>
      </c>
      <c r="G3" s="13">
        <f t="shared" si="0"/>
        <v>21872492.661265031</v>
      </c>
      <c r="H3" s="44">
        <f t="shared" si="0"/>
        <v>16946050036.25144</v>
      </c>
      <c r="I3" s="3"/>
      <c r="J3" s="44"/>
      <c r="K3" s="35"/>
      <c r="L3" s="44"/>
    </row>
    <row r="4" spans="1:12" x14ac:dyDescent="0.15">
      <c r="A4" s="1">
        <v>2017</v>
      </c>
      <c r="B4" s="14">
        <f>discount!C17</f>
        <v>0.02</v>
      </c>
      <c r="C4" s="52">
        <v>18500000</v>
      </c>
      <c r="D4" s="46">
        <f t="shared" ref="D4:D17" si="1">D$23*D$22</f>
        <v>1564416.2420800002</v>
      </c>
      <c r="E4" s="46"/>
      <c r="F4" s="50">
        <f t="shared" si="0"/>
        <v>228444914.30094892</v>
      </c>
      <c r="G4" s="50">
        <f t="shared" si="0"/>
        <v>19317996.451512333</v>
      </c>
      <c r="H4" s="45">
        <f t="shared" si="0"/>
        <v>13321236.976468263</v>
      </c>
      <c r="I4" s="3"/>
      <c r="J4" s="45"/>
      <c r="K4" s="35"/>
      <c r="L4" s="45"/>
    </row>
    <row r="5" spans="1:12" x14ac:dyDescent="0.15">
      <c r="A5" s="1">
        <v>2018</v>
      </c>
      <c r="B5" s="14">
        <f>discount!C18</f>
        <v>0.02</v>
      </c>
      <c r="C5" s="52">
        <v>18500000</v>
      </c>
      <c r="D5" s="46">
        <f t="shared" si="1"/>
        <v>1564416.2420800002</v>
      </c>
      <c r="E5" s="46"/>
      <c r="F5" s="50">
        <f t="shared" si="0"/>
        <v>214143812.58696789</v>
      </c>
      <c r="G5" s="50">
        <f t="shared" si="0"/>
        <v>18108651.813620981</v>
      </c>
      <c r="H5" s="45">
        <f t="shared" si="0"/>
        <v>13587661.715997629</v>
      </c>
      <c r="I5" s="3"/>
      <c r="J5" s="45"/>
      <c r="K5" s="35"/>
      <c r="L5" s="45"/>
    </row>
    <row r="6" spans="1:12" x14ac:dyDescent="0.15">
      <c r="A6" s="1">
        <v>2019</v>
      </c>
      <c r="B6" s="14">
        <f>discount!C19</f>
        <v>0.02</v>
      </c>
      <c r="C6" s="52">
        <v>18500000</v>
      </c>
      <c r="D6" s="46">
        <f t="shared" si="1"/>
        <v>1564416.2420800002</v>
      </c>
      <c r="E6" s="46"/>
      <c r="F6" s="50">
        <f t="shared" si="0"/>
        <v>199556688.83870724</v>
      </c>
      <c r="G6" s="50">
        <f t="shared" si="0"/>
        <v>16875120.282971799</v>
      </c>
      <c r="H6" s="45">
        <f t="shared" si="0"/>
        <v>13859414.950317582</v>
      </c>
      <c r="I6" s="3"/>
      <c r="J6" s="45"/>
      <c r="K6" s="35"/>
      <c r="L6" s="45"/>
    </row>
    <row r="7" spans="1:12" x14ac:dyDescent="0.15">
      <c r="A7" s="1">
        <v>2020</v>
      </c>
      <c r="B7" s="14">
        <f>discount!C20</f>
        <v>0.02</v>
      </c>
      <c r="C7" s="52">
        <v>18500000</v>
      </c>
      <c r="D7" s="46">
        <f t="shared" si="1"/>
        <v>1564416.2420800002</v>
      </c>
      <c r="E7" s="46"/>
      <c r="F7" s="50">
        <f t="shared" si="0"/>
        <v>184677822.61548138</v>
      </c>
      <c r="G7" s="50">
        <f t="shared" si="0"/>
        <v>15616918.121709634</v>
      </c>
      <c r="H7" s="45">
        <f t="shared" si="0"/>
        <v>14136603.249323934</v>
      </c>
      <c r="I7" s="3"/>
      <c r="J7" s="45"/>
      <c r="K7" s="35"/>
      <c r="L7" s="45"/>
    </row>
    <row r="8" spans="1:12" x14ac:dyDescent="0.15">
      <c r="A8" s="1">
        <v>2021</v>
      </c>
      <c r="B8" s="14">
        <f>discount!C21</f>
        <v>0.02</v>
      </c>
      <c r="C8" s="52">
        <v>18500000</v>
      </c>
      <c r="D8" s="46">
        <f t="shared" si="1"/>
        <v>1564416.2420800002</v>
      </c>
      <c r="E8" s="46">
        <f>1293385*5.85</f>
        <v>7566302.25</v>
      </c>
      <c r="F8" s="50">
        <f t="shared" si="0"/>
        <v>169501379.06779101</v>
      </c>
      <c r="G8" s="50">
        <f t="shared" si="0"/>
        <v>14333551.917222228</v>
      </c>
      <c r="H8" s="45">
        <f t="shared" si="0"/>
        <v>14419335.314310413</v>
      </c>
      <c r="I8" s="3"/>
      <c r="J8" s="45"/>
      <c r="K8" s="35"/>
      <c r="L8" s="45"/>
    </row>
    <row r="9" spans="1:12" x14ac:dyDescent="0.15">
      <c r="A9" s="1">
        <v>2022</v>
      </c>
      <c r="B9" s="14">
        <f>discount!C22</f>
        <v>0.02</v>
      </c>
      <c r="C9" s="52">
        <v>18500000</v>
      </c>
      <c r="D9" s="46">
        <f t="shared" si="1"/>
        <v>1564416.2420800002</v>
      </c>
      <c r="E9" s="46"/>
      <c r="F9" s="50">
        <f t="shared" si="0"/>
        <v>154021406.64914683</v>
      </c>
      <c r="G9" s="50">
        <f t="shared" si="0"/>
        <v>13024518.388645072</v>
      </c>
      <c r="H9" s="45">
        <f t="shared" si="0"/>
        <v>6990093.7255966216</v>
      </c>
      <c r="I9" s="3"/>
      <c r="J9" s="45"/>
      <c r="K9" s="35"/>
      <c r="L9" s="45"/>
    </row>
    <row r="10" spans="1:12" x14ac:dyDescent="0.15">
      <c r="A10" s="1">
        <v>2023</v>
      </c>
      <c r="B10" s="14">
        <f>discount!C23</f>
        <v>0.02</v>
      </c>
      <c r="C10" s="52">
        <v>18500000</v>
      </c>
      <c r="D10" s="46">
        <f t="shared" si="1"/>
        <v>1564416.2420800002</v>
      </c>
      <c r="E10" s="46"/>
      <c r="F10" s="50">
        <f t="shared" si="0"/>
        <v>138231834.78212976</v>
      </c>
      <c r="G10" s="50">
        <f t="shared" si="0"/>
        <v>11689304.189496372</v>
      </c>
      <c r="H10" s="45">
        <f t="shared" si="0"/>
        <v>7129895.6001085546</v>
      </c>
      <c r="I10" s="3"/>
      <c r="J10" s="45"/>
      <c r="K10" s="35"/>
      <c r="L10" s="45"/>
    </row>
    <row r="11" spans="1:12" x14ac:dyDescent="0.15">
      <c r="A11" s="1">
        <v>2024</v>
      </c>
      <c r="B11" s="14">
        <f>discount!C24</f>
        <v>0.02</v>
      </c>
      <c r="C11" s="52">
        <v>18500000</v>
      </c>
      <c r="D11" s="46">
        <f t="shared" si="1"/>
        <v>1564416.2420800002</v>
      </c>
      <c r="E11" s="46"/>
      <c r="F11" s="50">
        <f t="shared" si="0"/>
        <v>122126471.47777234</v>
      </c>
      <c r="G11" s="50">
        <f t="shared" si="0"/>
        <v>10327385.706364699</v>
      </c>
      <c r="H11" s="45">
        <f t="shared" si="0"/>
        <v>7272493.512110726</v>
      </c>
      <c r="I11" s="3"/>
      <c r="J11" s="45"/>
      <c r="K11" s="35"/>
      <c r="L11" s="45"/>
    </row>
    <row r="12" spans="1:12" x14ac:dyDescent="0.15">
      <c r="A12" s="1">
        <v>2025</v>
      </c>
      <c r="B12" s="14">
        <f>discount!C25</f>
        <v>0.02</v>
      </c>
      <c r="C12" s="52">
        <v>18500000</v>
      </c>
      <c r="D12" s="46">
        <f t="shared" si="1"/>
        <v>1564416.2420800002</v>
      </c>
      <c r="E12" s="46"/>
      <c r="F12" s="50">
        <f t="shared" si="0"/>
        <v>105699000.90732779</v>
      </c>
      <c r="G12" s="50">
        <f t="shared" si="0"/>
        <v>8938228.8535703942</v>
      </c>
      <c r="H12" s="45">
        <f t="shared" si="0"/>
        <v>7417943.3823529407</v>
      </c>
      <c r="I12" s="3"/>
      <c r="J12" s="45"/>
      <c r="K12" s="35"/>
      <c r="L12" s="45"/>
    </row>
    <row r="13" spans="1:12" x14ac:dyDescent="0.15">
      <c r="A13" s="1">
        <v>2026</v>
      </c>
      <c r="B13" s="14">
        <f>discount!C26</f>
        <v>0.02</v>
      </c>
      <c r="C13" s="52">
        <v>18500000</v>
      </c>
      <c r="D13" s="46">
        <f t="shared" si="1"/>
        <v>1564416.2420800002</v>
      </c>
      <c r="E13" s="46">
        <f>1293385*5.85</f>
        <v>7566302.25</v>
      </c>
      <c r="F13" s="50">
        <f t="shared" si="0"/>
        <v>88942980.925474346</v>
      </c>
      <c r="G13" s="50">
        <f t="shared" si="0"/>
        <v>7521288.8637202019</v>
      </c>
      <c r="H13" s="45">
        <f t="shared" si="0"/>
        <v>7566302.25</v>
      </c>
      <c r="I13" s="3"/>
      <c r="J13" s="45"/>
      <c r="K13" s="35"/>
      <c r="L13" s="45"/>
    </row>
    <row r="14" spans="1:12" x14ac:dyDescent="0.15">
      <c r="A14" s="1">
        <v>2027</v>
      </c>
      <c r="B14" s="14">
        <f>discount!C27</f>
        <v>0.02</v>
      </c>
      <c r="C14" s="52">
        <v>18500000</v>
      </c>
      <c r="D14" s="46">
        <f t="shared" si="1"/>
        <v>1564416.2420800002</v>
      </c>
      <c r="E14" s="46"/>
      <c r="F14" s="50">
        <f t="shared" si="0"/>
        <v>71851840.543983832</v>
      </c>
      <c r="G14" s="50">
        <f t="shared" si="0"/>
        <v>6076010.0740730055</v>
      </c>
      <c r="H14" s="45">
        <f t="shared" si="0"/>
        <v>0</v>
      </c>
      <c r="I14" s="3"/>
      <c r="J14" s="45"/>
      <c r="K14" s="35"/>
      <c r="L14" s="45"/>
    </row>
    <row r="15" spans="1:12" x14ac:dyDescent="0.15">
      <c r="A15" s="1">
        <v>2028</v>
      </c>
      <c r="B15" s="14">
        <f>discount!C28</f>
        <v>0.02</v>
      </c>
      <c r="C15" s="52">
        <v>18500000</v>
      </c>
      <c r="D15" s="46">
        <f t="shared" si="1"/>
        <v>1564416.2420800002</v>
      </c>
      <c r="E15" s="46"/>
      <c r="F15" s="50">
        <f t="shared" si="0"/>
        <v>54418877.35486351</v>
      </c>
      <c r="G15" s="50">
        <f t="shared" si="0"/>
        <v>4601825.708632865</v>
      </c>
      <c r="H15" s="45">
        <f t="shared" si="0"/>
        <v>0</v>
      </c>
      <c r="I15" s="3"/>
      <c r="J15" s="45"/>
      <c r="K15" s="35"/>
      <c r="L15" s="45"/>
    </row>
    <row r="16" spans="1:12" x14ac:dyDescent="0.15">
      <c r="A16" s="1">
        <v>2029</v>
      </c>
      <c r="B16" s="14">
        <f>discount!C29</f>
        <v>0.02</v>
      </c>
      <c r="C16" s="52">
        <v>18500000</v>
      </c>
      <c r="D16" s="46">
        <f t="shared" si="1"/>
        <v>1564416.2420800002</v>
      </c>
      <c r="E16" s="46"/>
      <c r="F16" s="50">
        <f t="shared" si="0"/>
        <v>36637254.901960783</v>
      </c>
      <c r="G16" s="50">
        <f t="shared" si="0"/>
        <v>3098157.6558839222</v>
      </c>
      <c r="H16" s="45">
        <f t="shared" si="0"/>
        <v>0</v>
      </c>
      <c r="I16" s="3"/>
      <c r="J16" s="45"/>
      <c r="K16" s="35"/>
      <c r="L16" s="45"/>
    </row>
    <row r="17" spans="1:12" x14ac:dyDescent="0.15">
      <c r="A17" s="1">
        <v>2030</v>
      </c>
      <c r="B17" s="14">
        <f>discount!C30</f>
        <v>0.02</v>
      </c>
      <c r="C17" s="52">
        <v>18500000</v>
      </c>
      <c r="D17" s="46">
        <f t="shared" si="1"/>
        <v>1564416.2420800002</v>
      </c>
      <c r="E17" s="46"/>
      <c r="F17" s="50">
        <f>C17+F18/(1+$B18)</f>
        <v>18500000</v>
      </c>
      <c r="G17" s="50">
        <f>D17+G18/(1+$B18)</f>
        <v>1564416.2420800002</v>
      </c>
      <c r="H17" s="45">
        <f>E17+H18/(1+$B18)</f>
        <v>0</v>
      </c>
      <c r="I17" s="3"/>
      <c r="J17" s="45"/>
      <c r="K17" s="35"/>
      <c r="L17" s="45"/>
    </row>
    <row r="18" spans="1:12" x14ac:dyDescent="0.15">
      <c r="A18" s="1">
        <v>2031</v>
      </c>
      <c r="B18" s="14">
        <f>discount!C31</f>
        <v>0.02</v>
      </c>
      <c r="C18" s="54">
        <v>0</v>
      </c>
      <c r="D18" s="55">
        <v>0</v>
      </c>
      <c r="E18" s="55">
        <v>0</v>
      </c>
      <c r="F18" s="50">
        <v>0</v>
      </c>
      <c r="G18" s="50">
        <v>0</v>
      </c>
      <c r="H18" s="45">
        <v>0</v>
      </c>
      <c r="I18" s="3"/>
      <c r="J18" s="45"/>
      <c r="K18" s="35"/>
      <c r="L18" s="45"/>
    </row>
    <row r="19" spans="1:12" x14ac:dyDescent="0.15">
      <c r="B19" s="47" t="s">
        <v>58</v>
      </c>
      <c r="C19" s="48">
        <f>D20*D21*D24*F3</f>
        <v>33809771.958263576</v>
      </c>
      <c r="D19" s="48">
        <f>D21*D20*D24*G3</f>
        <v>3049933.6077201287</v>
      </c>
      <c r="E19" s="49">
        <f>D20*D24*D25*H3</f>
        <v>2734021264.1732774</v>
      </c>
      <c r="F19" s="45"/>
      <c r="G19" s="3"/>
      <c r="H19" s="45"/>
      <c r="I19" s="3"/>
      <c r="J19" s="45"/>
      <c r="K19" s="35"/>
      <c r="L19" s="45"/>
    </row>
    <row r="20" spans="1:12" x14ac:dyDescent="0.15">
      <c r="C20" s="24" t="s">
        <v>84</v>
      </c>
      <c r="D20" s="24">
        <v>0.71908499999999997</v>
      </c>
      <c r="E20" s="24"/>
      <c r="F20" s="45"/>
      <c r="G20" s="3"/>
      <c r="H20" s="45"/>
      <c r="I20" s="3"/>
      <c r="J20" s="45"/>
      <c r="K20" s="35"/>
      <c r="L20" s="45"/>
    </row>
    <row r="21" spans="1:12" x14ac:dyDescent="0.15">
      <c r="C21" s="24" t="s">
        <v>85</v>
      </c>
      <c r="D21" s="24">
        <f>165107.44/227420</f>
        <v>0.72600228651833609</v>
      </c>
      <c r="E21" s="24"/>
    </row>
    <row r="22" spans="1:12" x14ac:dyDescent="0.15">
      <c r="C22" s="24" t="s">
        <v>92</v>
      </c>
      <c r="D22" s="24">
        <v>8.0000000000000007E-5</v>
      </c>
      <c r="E22" s="24" t="s">
        <v>87</v>
      </c>
    </row>
    <row r="23" spans="1:12" x14ac:dyDescent="0.15">
      <c r="C23" s="24" t="s">
        <v>86</v>
      </c>
      <c r="D23" s="53">
        <v>19555203026</v>
      </c>
      <c r="E23" s="24"/>
      <c r="F23" s="24"/>
    </row>
    <row r="24" spans="1:12" x14ac:dyDescent="0.15">
      <c r="C24" s="24" t="s">
        <v>88</v>
      </c>
      <c r="D24" s="24">
        <v>0.2671</v>
      </c>
      <c r="E24" s="24"/>
    </row>
    <row r="25" spans="1:12" x14ac:dyDescent="0.15">
      <c r="C25" s="24" t="s">
        <v>89</v>
      </c>
      <c r="D25" s="24">
        <v>0.84</v>
      </c>
      <c r="E25" s="24"/>
    </row>
    <row r="26" spans="1:12" x14ac:dyDescent="0.15">
      <c r="C26" s="24" t="s">
        <v>90</v>
      </c>
      <c r="D26" s="24">
        <v>1.4999999999999999E-4</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_assets_details</vt:lpstr>
      <vt:lpstr>_measures_details</vt:lpstr>
      <vt:lpstr>_discounting_sheet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Reto Stockmann</dc:creator>
  <cp:lastModifiedBy>David N. Bresch</cp:lastModifiedBy>
  <dcterms:created xsi:type="dcterms:W3CDTF">1996-10-14T23:33:28Z</dcterms:created>
  <dcterms:modified xsi:type="dcterms:W3CDTF">2017-05-08T11:55:30Z</dcterms:modified>
</cp:coreProperties>
</file>