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FIB\PE\"/>
    </mc:Choice>
  </mc:AlternateContent>
  <xr:revisionPtr revIDLastSave="0" documentId="13_ncr:1_{BF09B921-F54E-408B-8FE4-E2BFFA0741E2}" xr6:coauthVersionLast="46" xr6:coauthVersionMax="46" xr10:uidLastSave="{00000000-0000-0000-0000-000000000000}"/>
  <bookViews>
    <workbookView xWindow="28680" yWindow="-120" windowWidth="20640" windowHeight="11160" xr2:uid="{943FED3F-C8F0-4B9F-B0E0-07D9024AC03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R11" i="1"/>
  <c r="R12" i="1" s="1"/>
  <c r="R9" i="1"/>
  <c r="P14" i="1"/>
  <c r="J28" i="1"/>
  <c r="J22" i="1"/>
  <c r="P15" i="1"/>
  <c r="P13" i="1"/>
  <c r="P12" i="1"/>
  <c r="R13" i="1" s="1"/>
  <c r="R14" i="1"/>
  <c r="R10" i="1"/>
  <c r="P11" i="1"/>
  <c r="P10" i="1"/>
  <c r="P27" i="1"/>
  <c r="P26" i="1"/>
  <c r="N27" i="1"/>
  <c r="N26" i="1"/>
  <c r="P25" i="1"/>
  <c r="N25" i="1"/>
  <c r="G27" i="1"/>
  <c r="G26" i="1"/>
  <c r="G25" i="1"/>
  <c r="J26" i="1" s="1"/>
  <c r="G24" i="1"/>
  <c r="J23" i="1" s="1"/>
  <c r="C27" i="1"/>
  <c r="C26" i="1"/>
  <c r="C24" i="1"/>
  <c r="C25" i="1" s="1"/>
  <c r="C20" i="1"/>
  <c r="C18" i="1"/>
  <c r="C16" i="1"/>
  <c r="C23" i="1" s="1"/>
  <c r="G9" i="1"/>
  <c r="G12" i="1" s="1"/>
  <c r="K9" i="1"/>
  <c r="K12" i="1" s="1"/>
  <c r="G10" i="1"/>
  <c r="G13" i="1" s="1"/>
  <c r="K10" i="1"/>
  <c r="K13" i="1" s="1"/>
  <c r="K11" i="1"/>
  <c r="G15" i="1"/>
  <c r="K15" i="1"/>
  <c r="G11" i="1" l="1"/>
  <c r="G14" i="1"/>
  <c r="J27" i="1"/>
  <c r="J25" i="1"/>
  <c r="J24" i="1"/>
  <c r="J21" i="1"/>
  <c r="J20" i="1"/>
  <c r="K14" i="1"/>
  <c r="C9" i="1"/>
  <c r="C10" i="1"/>
  <c r="C7" i="1"/>
  <c r="C8" i="1" s="1"/>
</calcChain>
</file>

<file path=xl/sharedStrings.xml><?xml version="1.0" encoding="utf-8"?>
<sst xmlns="http://schemas.openxmlformats.org/spreadsheetml/2006/main" count="104" uniqueCount="79">
  <si>
    <t>L1:</t>
  </si>
  <si>
    <t>L2:</t>
  </si>
  <si>
    <t>p1</t>
  </si>
  <si>
    <t>p2</t>
  </si>
  <si>
    <t>p3</t>
  </si>
  <si>
    <t>p4</t>
  </si>
  <si>
    <t>Chance Ex3:</t>
  </si>
  <si>
    <t>Chance Ex4:</t>
  </si>
  <si>
    <t>Chance</t>
  </si>
  <si>
    <t>f</t>
  </si>
  <si>
    <t>e</t>
  </si>
  <si>
    <t>d</t>
  </si>
  <si>
    <t>c</t>
  </si>
  <si>
    <t>b</t>
  </si>
  <si>
    <t>a</t>
  </si>
  <si>
    <t>Y</t>
  </si>
  <si>
    <t>X</t>
  </si>
  <si>
    <t>No</t>
  </si>
  <si>
    <t>Sí</t>
  </si>
  <si>
    <t>a-----&gt;Si</t>
  </si>
  <si>
    <t>a-----&gt;X</t>
  </si>
  <si>
    <t>Arquitectura</t>
  </si>
  <si>
    <t>Computadors</t>
  </si>
  <si>
    <t>Qui és més emprenedor</t>
  </si>
  <si>
    <t>La seguretat d'una botiga</t>
  </si>
  <si>
    <t>Robatori:</t>
  </si>
  <si>
    <t>No robatori:</t>
  </si>
  <si>
    <t>Alarma+r:</t>
  </si>
  <si>
    <t>NoAlarma+r:</t>
  </si>
  <si>
    <t>Alarma sola:</t>
  </si>
  <si>
    <t>NoAlarmasola:</t>
  </si>
  <si>
    <t>p1:</t>
  </si>
  <si>
    <t>p2:</t>
  </si>
  <si>
    <t>p3:</t>
  </si>
  <si>
    <t>p4:</t>
  </si>
  <si>
    <t>p5:</t>
  </si>
  <si>
    <t>Chance p5:</t>
  </si>
  <si>
    <t>Pick the right color</t>
  </si>
  <si>
    <t>Heads Blue:</t>
  </si>
  <si>
    <t>Heads Grey:</t>
  </si>
  <si>
    <t>Tails Blue:</t>
  </si>
  <si>
    <t>Heads:</t>
  </si>
  <si>
    <t>Tails:</t>
  </si>
  <si>
    <t>Gray:</t>
  </si>
  <si>
    <t>Blue:</t>
  </si>
  <si>
    <t>Tails Gray:</t>
  </si>
  <si>
    <t>p1Gray:</t>
  </si>
  <si>
    <t>p1Blue:</t>
  </si>
  <si>
    <t>p3HeadsBlue:</t>
  </si>
  <si>
    <t>p3HeadsGray:</t>
  </si>
  <si>
    <t>p3TailGray:</t>
  </si>
  <si>
    <t>p3TailBlue:</t>
  </si>
  <si>
    <t>p4BlueHeads:</t>
  </si>
  <si>
    <t>p5GreyTails:</t>
  </si>
  <si>
    <t>Tot viatge comença</t>
  </si>
  <si>
    <t>no espera</t>
  </si>
  <si>
    <t>no primer</t>
  </si>
  <si>
    <t>Primer</t>
  </si>
  <si>
    <t>espera</t>
  </si>
  <si>
    <t>p6:</t>
  </si>
  <si>
    <t>ChanceCua</t>
  </si>
  <si>
    <t>Victimas del ladrillo</t>
  </si>
  <si>
    <t>Solvente</t>
  </si>
  <si>
    <t>Probabilidades (1, 2, 3, 4)</t>
  </si>
  <si>
    <t>ChanceS</t>
  </si>
  <si>
    <t>ChanceNoS</t>
  </si>
  <si>
    <t>p7:</t>
  </si>
  <si>
    <t>p9:</t>
  </si>
  <si>
    <t>p10:</t>
  </si>
  <si>
    <t>p8:</t>
  </si>
  <si>
    <t>p4primera:</t>
  </si>
  <si>
    <t>p4segunda:</t>
  </si>
  <si>
    <t>p4tercera:</t>
  </si>
  <si>
    <t>p44t:</t>
  </si>
  <si>
    <t xml:space="preserve">p4 i p5 del </t>
  </si>
  <si>
    <t>Només aquells casos</t>
  </si>
  <si>
    <t>Potser algún resultat falla</t>
  </si>
  <si>
    <t>Enjoy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</si>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</sst>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46" fontId="0" fillId="2" borderId="1" xfId="0" applyNumberFormat="1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BEE2-2536-4271-BED9-FBC119AC942B}">
  <dimension ref="A1:T29"/>
  <sheetViews>
    <sheetView tabSelected="1" topLeftCell="E1" workbookViewId="0">
      <selection activeCell="P12" sqref="P12"/>
    </sheetView>
  </sheetViews>
  <sheetFormatPr baseColWidth="10" defaultRowHeight="15" x14ac:dyDescent="0.25"/>
  <cols>
    <col min="3" max="3" width="11.85546875" bestFit="1" customWidth="1"/>
    <col min="18" max="18" width="11.85546875" bestFit="1" customWidth="1"/>
  </cols>
  <sheetData>
    <row r="1" spans="1:20" x14ac:dyDescent="0.25">
      <c r="A1" s="12"/>
      <c r="B1" s="12" t="s">
        <v>21</v>
      </c>
      <c r="C1" s="12" t="s">
        <v>22</v>
      </c>
      <c r="D1" s="14"/>
      <c r="E1" s="12"/>
      <c r="F1" s="12"/>
      <c r="G1" s="12"/>
      <c r="H1" s="12" t="s">
        <v>23</v>
      </c>
      <c r="I1" s="12"/>
      <c r="J1" s="12"/>
      <c r="K1" s="12"/>
      <c r="L1" s="12"/>
      <c r="M1" s="14"/>
      <c r="N1" s="1"/>
      <c r="O1" s="1" t="s">
        <v>61</v>
      </c>
      <c r="P1" s="1"/>
      <c r="Q1" s="1"/>
      <c r="R1" s="1"/>
      <c r="S1" s="1"/>
      <c r="T1" s="13"/>
    </row>
    <row r="2" spans="1:20" x14ac:dyDescent="0.25">
      <c r="A2" s="1"/>
      <c r="B2" s="2" t="s">
        <v>0</v>
      </c>
      <c r="C2" s="4">
        <v>0.93500000000000005</v>
      </c>
      <c r="D2" s="13"/>
      <c r="E2" s="1"/>
      <c r="F2" s="1"/>
      <c r="G2" s="1"/>
      <c r="H2" s="1"/>
      <c r="I2" s="1"/>
      <c r="J2" s="1"/>
      <c r="K2" s="1"/>
      <c r="L2" s="1"/>
      <c r="M2" s="13"/>
      <c r="N2" s="1"/>
      <c r="O2" s="1"/>
      <c r="P2" s="1"/>
      <c r="Q2" s="1"/>
      <c r="R2" s="1"/>
      <c r="S2" s="1"/>
      <c r="T2" s="13"/>
    </row>
    <row r="3" spans="1:20" x14ac:dyDescent="0.25">
      <c r="A3" s="1"/>
      <c r="B3" s="2" t="s">
        <v>1</v>
      </c>
      <c r="C3" s="4">
        <v>0.79300000000000004</v>
      </c>
      <c r="D3" s="13"/>
      <c r="E3" s="1"/>
      <c r="F3" s="1"/>
      <c r="G3" s="6" t="s">
        <v>20</v>
      </c>
      <c r="H3" s="1"/>
      <c r="I3" s="1"/>
      <c r="J3" s="1"/>
      <c r="K3" s="6" t="s">
        <v>19</v>
      </c>
      <c r="L3" s="1"/>
      <c r="M3" s="13"/>
      <c r="N3" s="1"/>
      <c r="O3" s="20" t="s">
        <v>62</v>
      </c>
      <c r="P3" s="21" t="s">
        <v>63</v>
      </c>
      <c r="Q3" s="20"/>
      <c r="R3" s="1"/>
      <c r="S3" s="1"/>
      <c r="T3" s="13"/>
    </row>
    <row r="4" spans="1:20" x14ac:dyDescent="0.25">
      <c r="A4" s="1"/>
      <c r="B4" s="3" t="s">
        <v>6</v>
      </c>
      <c r="C4" s="4">
        <v>0.32</v>
      </c>
      <c r="D4" s="13"/>
      <c r="E4" s="1"/>
      <c r="F4" s="1"/>
      <c r="G4" s="1"/>
      <c r="H4" s="1"/>
      <c r="I4" s="1"/>
      <c r="J4" s="1"/>
      <c r="K4" s="1"/>
      <c r="L4" s="1"/>
      <c r="M4" s="13"/>
      <c r="N4" s="1"/>
      <c r="O4" s="6" t="s">
        <v>18</v>
      </c>
      <c r="P4" s="6">
        <v>0.41647499999999998</v>
      </c>
      <c r="Q4" s="6">
        <v>0.25404500000000002</v>
      </c>
      <c r="R4" s="6">
        <v>0.241448</v>
      </c>
      <c r="S4" s="6">
        <v>8.8031999999999999E-2</v>
      </c>
      <c r="T4" s="13"/>
    </row>
    <row r="5" spans="1:20" x14ac:dyDescent="0.25">
      <c r="A5" s="1"/>
      <c r="B5" s="3" t="s">
        <v>7</v>
      </c>
      <c r="C5" s="4">
        <v>4.0000000000000001E-3</v>
      </c>
      <c r="D5" s="13"/>
      <c r="E5" s="1"/>
      <c r="F5" s="1"/>
      <c r="G5" s="6" t="s">
        <v>18</v>
      </c>
      <c r="H5" s="6" t="s">
        <v>17</v>
      </c>
      <c r="I5" s="1"/>
      <c r="J5" s="1"/>
      <c r="K5" s="6" t="s">
        <v>18</v>
      </c>
      <c r="L5" s="6" t="s">
        <v>17</v>
      </c>
      <c r="M5" s="13"/>
      <c r="N5" s="1"/>
      <c r="O5" s="6" t="s">
        <v>17</v>
      </c>
      <c r="P5" s="6">
        <v>7.5217999999999993E-2</v>
      </c>
      <c r="Q5" s="6">
        <v>0.23402800000000001</v>
      </c>
      <c r="R5" s="6">
        <v>0.29027900000000001</v>
      </c>
      <c r="S5" s="6">
        <v>0.40047500000000003</v>
      </c>
      <c r="T5" s="13"/>
    </row>
    <row r="6" spans="1:20" x14ac:dyDescent="0.25">
      <c r="A6" s="1"/>
      <c r="B6" s="1"/>
      <c r="C6" s="1"/>
      <c r="D6" s="13"/>
      <c r="E6" s="1"/>
      <c r="F6" s="8" t="s">
        <v>16</v>
      </c>
      <c r="G6" s="6">
        <v>0.34899999999999998</v>
      </c>
      <c r="H6" s="6">
        <v>0.23400000000000001</v>
      </c>
      <c r="I6" s="1"/>
      <c r="J6" s="6" t="s">
        <v>16</v>
      </c>
      <c r="K6" s="7">
        <v>0.27</v>
      </c>
      <c r="L6" s="7">
        <v>0.20200000000000001</v>
      </c>
      <c r="M6" s="13"/>
      <c r="N6" s="1"/>
      <c r="O6" s="22" t="s">
        <v>64</v>
      </c>
      <c r="P6" s="22">
        <v>0.753</v>
      </c>
      <c r="Q6" s="1"/>
      <c r="R6" s="1"/>
      <c r="S6" s="1"/>
      <c r="T6" s="13"/>
    </row>
    <row r="7" spans="1:20" x14ac:dyDescent="0.25">
      <c r="A7" s="1"/>
      <c r="B7" s="2" t="s">
        <v>2</v>
      </c>
      <c r="C7" s="4">
        <f>C2 + C3 -C2*C3</f>
        <v>0.98654500000000012</v>
      </c>
      <c r="D7" s="13"/>
      <c r="E7" s="1"/>
      <c r="F7" s="8" t="s">
        <v>15</v>
      </c>
      <c r="G7" s="6">
        <v>0.19600000000000001</v>
      </c>
      <c r="H7" s="6">
        <v>0.221</v>
      </c>
      <c r="I7" s="1"/>
      <c r="J7" s="6" t="s">
        <v>15</v>
      </c>
      <c r="K7" s="7">
        <v>0.33600000000000002</v>
      </c>
      <c r="L7" s="7">
        <v>0.192</v>
      </c>
      <c r="M7" s="13"/>
      <c r="N7" s="1"/>
      <c r="O7" s="6" t="s">
        <v>65</v>
      </c>
      <c r="P7" s="6">
        <v>0.247</v>
      </c>
      <c r="Q7" s="1"/>
      <c r="R7" s="1"/>
      <c r="S7" s="1"/>
      <c r="T7" s="13"/>
    </row>
    <row r="8" spans="1:20" x14ac:dyDescent="0.25">
      <c r="A8" s="1"/>
      <c r="B8" s="2" t="s">
        <v>3</v>
      </c>
      <c r="C8" s="4">
        <f>((1 - C2)*C3)/C7</f>
        <v>5.2247996796902271E-2</v>
      </c>
      <c r="D8" s="13"/>
      <c r="E8" s="1"/>
      <c r="F8" s="1"/>
      <c r="G8" s="1"/>
      <c r="H8" s="1"/>
      <c r="I8" s="1"/>
      <c r="J8" s="1"/>
      <c r="K8" s="1"/>
      <c r="L8" s="1"/>
      <c r="M8" s="13"/>
      <c r="N8" s="1"/>
      <c r="O8" s="1"/>
      <c r="P8" s="1"/>
      <c r="Q8" s="1"/>
      <c r="R8" s="1"/>
      <c r="S8" s="1"/>
      <c r="T8" s="13"/>
    </row>
    <row r="9" spans="1:20" x14ac:dyDescent="0.25">
      <c r="A9" s="1"/>
      <c r="B9" s="2" t="s">
        <v>4</v>
      </c>
      <c r="C9" s="4">
        <f>(C3 - C3*C4) / (C4 + C3 - C4*C3)</f>
        <v>0.62757785950374745</v>
      </c>
      <c r="D9" s="13"/>
      <c r="E9" s="1"/>
      <c r="F9" s="6" t="s">
        <v>14</v>
      </c>
      <c r="G9" s="6">
        <f>G6+H6</f>
        <v>0.58299999999999996</v>
      </c>
      <c r="H9" s="1"/>
      <c r="I9" s="1"/>
      <c r="J9" s="6" t="s">
        <v>14</v>
      </c>
      <c r="K9" s="6">
        <f>K6+K7</f>
        <v>0.60600000000000009</v>
      </c>
      <c r="L9" s="1"/>
      <c r="M9" s="13"/>
      <c r="N9" s="1"/>
      <c r="O9" s="7" t="s">
        <v>31</v>
      </c>
      <c r="P9" s="6">
        <f>R4</f>
        <v>0.241448</v>
      </c>
      <c r="Q9" s="7" t="s">
        <v>35</v>
      </c>
      <c r="R9" s="6">
        <f>P7*(P5+Q5)</f>
        <v>7.6383762000000008E-2</v>
      </c>
      <c r="S9" s="1"/>
      <c r="T9" s="13"/>
    </row>
    <row r="10" spans="1:20" x14ac:dyDescent="0.25">
      <c r="A10" s="1"/>
      <c r="B10" s="2" t="s">
        <v>5</v>
      </c>
      <c r="C10" s="4">
        <f>1 - SQRT(C5)</f>
        <v>0.93675444679663245</v>
      </c>
      <c r="D10" s="13"/>
      <c r="E10" s="1"/>
      <c r="F10" s="6" t="s">
        <v>13</v>
      </c>
      <c r="G10" s="6">
        <f>G7+H7</f>
        <v>0.41700000000000004</v>
      </c>
      <c r="H10" s="1"/>
      <c r="I10" s="1"/>
      <c r="J10" s="6" t="s">
        <v>13</v>
      </c>
      <c r="K10" s="6">
        <f>L6+L7</f>
        <v>0.39400000000000002</v>
      </c>
      <c r="L10" s="1"/>
      <c r="M10" s="13"/>
      <c r="N10" s="1"/>
      <c r="O10" s="7" t="s">
        <v>32</v>
      </c>
      <c r="P10" s="6">
        <f>P7*(P5+Q5+R5)/P7</f>
        <v>0.59952500000000009</v>
      </c>
      <c r="Q10" s="7" t="s">
        <v>78</v>
      </c>
      <c r="R10" s="6">
        <f>P6*(P4+Q4)</f>
        <v>0.50490155999999997</v>
      </c>
      <c r="S10" s="1"/>
      <c r="T10" s="13"/>
    </row>
    <row r="11" spans="1:20" x14ac:dyDescent="0.25">
      <c r="A11" s="1"/>
      <c r="B11" s="1"/>
      <c r="C11" s="1"/>
      <c r="D11" s="13"/>
      <c r="E11" s="1"/>
      <c r="F11" s="6" t="s">
        <v>12</v>
      </c>
      <c r="G11" s="6">
        <f>G6/G9</f>
        <v>0.59862778730703259</v>
      </c>
      <c r="H11" s="1"/>
      <c r="I11" s="1"/>
      <c r="J11" s="6" t="s">
        <v>12</v>
      </c>
      <c r="K11" s="6">
        <f>K6/K9</f>
        <v>0.4455445544554455</v>
      </c>
      <c r="L11" s="1"/>
      <c r="M11" s="13"/>
      <c r="N11" s="1"/>
      <c r="O11" s="7" t="s">
        <v>33</v>
      </c>
      <c r="P11" s="6">
        <f>P6*(P4+R4)/P6</f>
        <v>0.65792300000000004</v>
      </c>
      <c r="Q11" s="7" t="s">
        <v>66</v>
      </c>
      <c r="R11" s="6">
        <f>(P6*S4 + P7*S5)*100</f>
        <v>16.5205421</v>
      </c>
      <c r="S11" s="1"/>
      <c r="T11" s="13"/>
    </row>
    <row r="12" spans="1:20" x14ac:dyDescent="0.25">
      <c r="A12" s="12"/>
      <c r="B12" s="12"/>
      <c r="C12" s="12"/>
      <c r="D12" s="14"/>
      <c r="E12" s="1"/>
      <c r="F12" s="6" t="s">
        <v>11</v>
      </c>
      <c r="G12" s="6">
        <f>H6/G9</f>
        <v>0.40137221269296747</v>
      </c>
      <c r="H12" s="1"/>
      <c r="I12" s="1"/>
      <c r="J12" s="6" t="s">
        <v>11</v>
      </c>
      <c r="K12" s="6">
        <f>K7/K9</f>
        <v>0.55445544554455439</v>
      </c>
      <c r="L12" s="1"/>
      <c r="M12" s="13"/>
      <c r="N12" s="1"/>
      <c r="O12" s="7" t="s">
        <v>70</v>
      </c>
      <c r="P12" s="6">
        <f>(P6*P4 + P7*P5)*100</f>
        <v>33.218452099999993</v>
      </c>
      <c r="Q12" s="7" t="s">
        <v>69</v>
      </c>
      <c r="R12" s="6">
        <f>(P7*S5)/(R11/100)</f>
        <v>0.59875350579446185</v>
      </c>
      <c r="S12" s="1"/>
      <c r="T12" s="13"/>
    </row>
    <row r="13" spans="1:20" x14ac:dyDescent="0.25">
      <c r="A13" s="1"/>
      <c r="B13" s="10" t="s">
        <v>24</v>
      </c>
      <c r="C13" s="1"/>
      <c r="D13" s="13"/>
      <c r="E13" s="1"/>
      <c r="F13" s="6" t="s">
        <v>10</v>
      </c>
      <c r="G13" s="6">
        <f>G7/G10</f>
        <v>0.47002398081534769</v>
      </c>
      <c r="H13" s="1"/>
      <c r="I13" s="1"/>
      <c r="J13" s="6" t="s">
        <v>10</v>
      </c>
      <c r="K13" s="6">
        <f>L6/K10</f>
        <v>0.51269035532994922</v>
      </c>
      <c r="L13" s="1"/>
      <c r="M13" s="13"/>
      <c r="N13" s="1"/>
      <c r="O13" s="7" t="s">
        <v>71</v>
      </c>
      <c r="P13" s="6">
        <f>(P6*Q4 + P7*Q5)*100</f>
        <v>24.910080100000005</v>
      </c>
      <c r="Q13" s="7" t="s">
        <v>67</v>
      </c>
      <c r="R13" s="6">
        <f>(P7*P5)/(P12/100)</f>
        <v>5.5929294790951448E-2</v>
      </c>
      <c r="S13" s="1"/>
      <c r="T13" s="13"/>
    </row>
    <row r="14" spans="1:20" x14ac:dyDescent="0.25">
      <c r="A14" s="1"/>
      <c r="B14" s="1"/>
      <c r="C14" s="1"/>
      <c r="D14" s="13"/>
      <c r="E14" s="1"/>
      <c r="F14" s="6" t="s">
        <v>9</v>
      </c>
      <c r="G14" s="6">
        <f>H7/G10</f>
        <v>0.5299760191846522</v>
      </c>
      <c r="H14" s="1"/>
      <c r="I14" s="1"/>
      <c r="J14" s="6" t="s">
        <v>9</v>
      </c>
      <c r="K14" s="6">
        <f>L7/K10</f>
        <v>0.48730964467005072</v>
      </c>
      <c r="L14" s="1"/>
      <c r="M14" s="13"/>
      <c r="N14" s="1"/>
      <c r="O14" s="7" t="s">
        <v>72</v>
      </c>
      <c r="P14" s="6">
        <f>(P6*R4 + P7*R5)*100</f>
        <v>25.350925699999998</v>
      </c>
      <c r="Q14" s="19" t="s">
        <v>68</v>
      </c>
      <c r="R14" s="6">
        <f>P6*1000 - P7*600</f>
        <v>604.79999999999995</v>
      </c>
      <c r="S14" s="1"/>
      <c r="T14" s="13"/>
    </row>
    <row r="15" spans="1:20" x14ac:dyDescent="0.25">
      <c r="A15" s="1"/>
      <c r="B15" s="7" t="s">
        <v>25</v>
      </c>
      <c r="C15" s="7">
        <v>6.2E-2</v>
      </c>
      <c r="D15" s="13"/>
      <c r="E15" s="1"/>
      <c r="F15" s="6" t="s">
        <v>8</v>
      </c>
      <c r="G15" s="6">
        <f>G6/(G6+G7)</f>
        <v>0.64036697247706431</v>
      </c>
      <c r="H15" s="1"/>
      <c r="I15" s="1"/>
      <c r="J15" s="6" t="s">
        <v>8</v>
      </c>
      <c r="K15" s="6">
        <f>K6/(K6+L6)</f>
        <v>0.57203389830508478</v>
      </c>
      <c r="L15" s="1"/>
      <c r="M15" s="13"/>
      <c r="N15" s="1"/>
      <c r="O15" s="7" t="s">
        <v>73</v>
      </c>
      <c r="P15" s="6">
        <f>(P6*S4 + P7*S5)*100</f>
        <v>16.5205421</v>
      </c>
      <c r="Q15" s="1"/>
      <c r="R15" s="1"/>
      <c r="S15" s="1"/>
      <c r="T15" s="13"/>
    </row>
    <row r="16" spans="1:20" x14ac:dyDescent="0.25">
      <c r="A16" s="1"/>
      <c r="B16" s="7" t="s">
        <v>26</v>
      </c>
      <c r="C16" s="7">
        <f>1-C15</f>
        <v>0.93799999999999994</v>
      </c>
      <c r="D16" s="13"/>
      <c r="E16" s="1"/>
      <c r="F16" s="1"/>
      <c r="G16" s="1"/>
      <c r="H16" s="1"/>
      <c r="I16" s="1"/>
      <c r="J16" s="1"/>
      <c r="K16" s="1"/>
      <c r="L16" s="1"/>
      <c r="M16" s="13"/>
      <c r="N16" s="1"/>
      <c r="O16" s="1"/>
      <c r="P16" s="1"/>
      <c r="Q16" s="1"/>
      <c r="R16" s="1"/>
      <c r="S16" s="1"/>
      <c r="T16" s="13"/>
    </row>
    <row r="17" spans="1:20" x14ac:dyDescent="0.25">
      <c r="A17" s="1"/>
      <c r="B17" s="7" t="s">
        <v>27</v>
      </c>
      <c r="C17" s="7">
        <v>0.84399999999999997</v>
      </c>
      <c r="D17" s="13"/>
      <c r="E17" s="17"/>
      <c r="F17" s="12"/>
      <c r="G17" s="12"/>
      <c r="H17" s="12"/>
      <c r="I17" s="12"/>
      <c r="J17" s="12"/>
      <c r="K17" s="14"/>
      <c r="L17" s="17"/>
      <c r="M17" s="12"/>
      <c r="N17" s="12"/>
      <c r="O17" s="12"/>
      <c r="P17" s="12"/>
      <c r="Q17" s="14"/>
      <c r="R17" s="17"/>
      <c r="S17" s="12"/>
      <c r="T17" s="14"/>
    </row>
    <row r="18" spans="1:20" x14ac:dyDescent="0.25">
      <c r="A18" s="1"/>
      <c r="B18" s="7" t="s">
        <v>28</v>
      </c>
      <c r="C18" s="7">
        <f>1-C17</f>
        <v>0.15600000000000003</v>
      </c>
      <c r="D18" s="13"/>
      <c r="E18" s="1"/>
      <c r="F18" s="10" t="s">
        <v>37</v>
      </c>
      <c r="G18" s="1"/>
      <c r="H18" s="1"/>
      <c r="I18" s="1"/>
      <c r="J18" s="1"/>
      <c r="K18" s="13"/>
      <c r="L18" s="1"/>
      <c r="M18" s="1" t="s">
        <v>54</v>
      </c>
      <c r="N18" s="1"/>
      <c r="O18" s="1"/>
      <c r="P18" s="1"/>
      <c r="Q18" s="13"/>
      <c r="R18" s="1"/>
      <c r="S18" s="1" t="s">
        <v>74</v>
      </c>
      <c r="T18" s="13"/>
    </row>
    <row r="19" spans="1:20" x14ac:dyDescent="0.25">
      <c r="A19" s="1"/>
      <c r="B19" s="7" t="s">
        <v>29</v>
      </c>
      <c r="C19" s="7">
        <v>0.156</v>
      </c>
      <c r="D19" s="13"/>
      <c r="E19" s="1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3"/>
      <c r="R19" s="1"/>
      <c r="S19" s="9" t="s">
        <v>37</v>
      </c>
      <c r="T19" s="23"/>
    </row>
    <row r="20" spans="1:20" x14ac:dyDescent="0.25">
      <c r="A20" s="1"/>
      <c r="B20" s="7" t="s">
        <v>30</v>
      </c>
      <c r="C20" s="7">
        <f>1-C19</f>
        <v>0.84399999999999997</v>
      </c>
      <c r="D20" s="13"/>
      <c r="E20" s="1"/>
      <c r="F20" s="7" t="s">
        <v>38</v>
      </c>
      <c r="G20" s="7">
        <v>2</v>
      </c>
      <c r="H20" s="1"/>
      <c r="I20" s="7" t="s">
        <v>47</v>
      </c>
      <c r="J20" s="7">
        <f>0.5*G20/G24+0.5*G22/G25</f>
        <v>0.39285714285714285</v>
      </c>
      <c r="K20" s="13"/>
      <c r="L20" s="1"/>
      <c r="M20" s="1"/>
      <c r="N20" s="5" t="s">
        <v>58</v>
      </c>
      <c r="O20" s="5" t="s">
        <v>55</v>
      </c>
      <c r="P20" s="1" t="s">
        <v>60</v>
      </c>
      <c r="Q20" s="13"/>
      <c r="S20" s="5" t="s">
        <v>75</v>
      </c>
      <c r="T20" s="13"/>
    </row>
    <row r="21" spans="1:20" x14ac:dyDescent="0.25">
      <c r="A21" s="1"/>
      <c r="B21" s="7" t="s">
        <v>36</v>
      </c>
      <c r="C21" s="7">
        <v>0.246</v>
      </c>
      <c r="D21" s="13"/>
      <c r="E21" s="1"/>
      <c r="F21" s="7" t="s">
        <v>39</v>
      </c>
      <c r="G21" s="7">
        <v>5</v>
      </c>
      <c r="H21" s="1"/>
      <c r="I21" s="7" t="s">
        <v>46</v>
      </c>
      <c r="J21" s="7">
        <f>0.5*G21/G24+0.5*G23/G25</f>
        <v>0.60714285714285721</v>
      </c>
      <c r="K21" s="13"/>
      <c r="L21" s="1"/>
      <c r="M21" s="5" t="s">
        <v>55</v>
      </c>
      <c r="N21" s="6">
        <v>0.15</v>
      </c>
      <c r="O21" s="6">
        <v>0.17399999999999999</v>
      </c>
      <c r="P21" s="6">
        <v>0.49</v>
      </c>
      <c r="Q21" s="13"/>
      <c r="R21" s="24"/>
      <c r="S21" s="25"/>
      <c r="T21" s="13"/>
    </row>
    <row r="22" spans="1:20" x14ac:dyDescent="0.25">
      <c r="A22" s="1"/>
      <c r="B22" s="1"/>
      <c r="C22" s="1"/>
      <c r="D22" s="13"/>
      <c r="E22" s="1"/>
      <c r="F22" s="7" t="s">
        <v>40</v>
      </c>
      <c r="G22" s="7">
        <v>3</v>
      </c>
      <c r="H22" s="1"/>
      <c r="I22" s="7" t="s">
        <v>32</v>
      </c>
      <c r="J22" s="7">
        <f>G21/G24*G22/G25+G20/G24*G23/G25</f>
        <v>0.5</v>
      </c>
      <c r="K22" s="13"/>
      <c r="L22" s="1"/>
      <c r="M22" s="5" t="s">
        <v>57</v>
      </c>
      <c r="N22" s="6">
        <v>0.54900000000000004</v>
      </c>
      <c r="O22" s="6">
        <v>0.59899999999999998</v>
      </c>
      <c r="P22" s="1"/>
      <c r="Q22" s="11"/>
      <c r="R22" s="17"/>
      <c r="S22" s="12"/>
      <c r="T22" s="14"/>
    </row>
    <row r="23" spans="1:20" x14ac:dyDescent="0.25">
      <c r="A23" s="1"/>
      <c r="B23" s="7" t="s">
        <v>31</v>
      </c>
      <c r="C23" s="7">
        <f>C15*C17+C16*C19</f>
        <v>0.198656</v>
      </c>
      <c r="D23" s="13"/>
      <c r="E23" s="1"/>
      <c r="F23" s="7" t="s">
        <v>45</v>
      </c>
      <c r="G23" s="7">
        <v>3</v>
      </c>
      <c r="H23" s="1"/>
      <c r="I23" s="7" t="s">
        <v>48</v>
      </c>
      <c r="J23" s="7">
        <f>G20/G24</f>
        <v>0.2857142857142857</v>
      </c>
      <c r="K23" s="13"/>
      <c r="L23" s="1"/>
      <c r="M23" s="5" t="s">
        <v>56</v>
      </c>
      <c r="N23" s="6">
        <v>0.30099999999999999</v>
      </c>
      <c r="O23" s="6">
        <v>0.22700000000000001</v>
      </c>
      <c r="P23" s="1"/>
      <c r="Q23" s="13"/>
      <c r="R23" s="1"/>
      <c r="S23" s="5" t="s">
        <v>76</v>
      </c>
      <c r="T23" s="13"/>
    </row>
    <row r="24" spans="1:20" x14ac:dyDescent="0.25">
      <c r="A24" s="1"/>
      <c r="B24" s="7" t="s">
        <v>32</v>
      </c>
      <c r="C24" s="7">
        <f>C15*C17</f>
        <v>5.2328E-2</v>
      </c>
      <c r="D24" s="13"/>
      <c r="E24" s="1"/>
      <c r="F24" s="7" t="s">
        <v>41</v>
      </c>
      <c r="G24" s="7">
        <f>G20+G21</f>
        <v>7</v>
      </c>
      <c r="H24" s="1"/>
      <c r="I24" s="7" t="s">
        <v>49</v>
      </c>
      <c r="J24" s="7">
        <f>G21/G24</f>
        <v>0.7142857142857143</v>
      </c>
      <c r="K24" s="13"/>
      <c r="L24" s="1"/>
      <c r="M24" s="1"/>
      <c r="N24" s="1"/>
      <c r="O24" s="1"/>
      <c r="P24" s="1"/>
      <c r="Q24" s="13"/>
      <c r="R24" s="1"/>
      <c r="S24" s="1"/>
      <c r="T24" s="13"/>
    </row>
    <row r="25" spans="1:20" x14ac:dyDescent="0.25">
      <c r="A25" s="1"/>
      <c r="B25" s="7" t="s">
        <v>33</v>
      </c>
      <c r="C25" s="7">
        <f>C24/C23</f>
        <v>0.26341011597938147</v>
      </c>
      <c r="D25" s="13"/>
      <c r="E25" s="1"/>
      <c r="F25" s="7" t="s">
        <v>42</v>
      </c>
      <c r="G25" s="7">
        <f>G22+G23</f>
        <v>6</v>
      </c>
      <c r="H25" s="1"/>
      <c r="I25" s="7" t="s">
        <v>51</v>
      </c>
      <c r="J25" s="7">
        <f>G22/G25</f>
        <v>0.5</v>
      </c>
      <c r="K25" s="13"/>
      <c r="L25" s="1"/>
      <c r="M25" s="7" t="s">
        <v>31</v>
      </c>
      <c r="N25" s="7">
        <f>(1-P21)*O21</f>
        <v>8.8739999999999999E-2</v>
      </c>
      <c r="O25" s="7" t="s">
        <v>34</v>
      </c>
      <c r="P25" s="7">
        <f>P21*N21+(1-P21)*O21</f>
        <v>0.16224</v>
      </c>
      <c r="Q25" s="11"/>
      <c r="R25" s="17"/>
      <c r="S25" s="12"/>
      <c r="T25" s="14"/>
    </row>
    <row r="26" spans="1:20" x14ac:dyDescent="0.25">
      <c r="A26" s="1"/>
      <c r="B26" s="7" t="s">
        <v>34</v>
      </c>
      <c r="C26" s="7">
        <f>((1-C15)*(1-C19)) / (C15*(1-C17) + (1-C15)*(1-C19))</f>
        <v>0.98793027713441417</v>
      </c>
      <c r="D26" s="13"/>
      <c r="E26" s="1"/>
      <c r="F26" s="7" t="s">
        <v>44</v>
      </c>
      <c r="G26" s="7">
        <f>G20+G22</f>
        <v>5</v>
      </c>
      <c r="H26" s="1"/>
      <c r="I26" s="7" t="s">
        <v>50</v>
      </c>
      <c r="J26" s="7">
        <f>G23/G25</f>
        <v>0.5</v>
      </c>
      <c r="K26" s="13"/>
      <c r="L26" s="1"/>
      <c r="M26" s="7" t="s">
        <v>32</v>
      </c>
      <c r="N26" s="7">
        <f>P21+(P21*N22+(1-P21)*O22)+(P21*N23+(1-P21)*O23)-(P21*N22)-(P21*N23)</f>
        <v>0.91126000000000007</v>
      </c>
      <c r="O26" s="7" t="s">
        <v>35</v>
      </c>
      <c r="P26" s="7">
        <f>(P21*N22)/(P21*N22+(1-P21)*O22)</f>
        <v>0.46825065274151439</v>
      </c>
      <c r="Q26" s="13"/>
      <c r="R26" s="1"/>
      <c r="S26" s="1"/>
      <c r="T26" s="13"/>
    </row>
    <row r="27" spans="1:20" x14ac:dyDescent="0.25">
      <c r="A27" s="1"/>
      <c r="B27" s="7" t="s">
        <v>35</v>
      </c>
      <c r="C27" s="7">
        <f>1 - ((C21-C17) / (C19-C17))</f>
        <v>0.1308139534883721</v>
      </c>
      <c r="D27" s="13"/>
      <c r="E27" s="1"/>
      <c r="F27" s="7" t="s">
        <v>43</v>
      </c>
      <c r="G27" s="7">
        <f>G21+G23</f>
        <v>8</v>
      </c>
      <c r="H27" s="1"/>
      <c r="I27" s="7" t="s">
        <v>52</v>
      </c>
      <c r="J27" s="7">
        <f>(0.5*G20/G24)/((0.5*G20/G24)+(0.5*G22/G25))</f>
        <v>0.36363636363636365</v>
      </c>
      <c r="K27" s="13"/>
      <c r="L27" s="1"/>
      <c r="M27" s="7" t="s">
        <v>33</v>
      </c>
      <c r="N27" s="7">
        <f>P21*N21+(1-P21)*(O22+O23)</f>
        <v>0.49475999999999998</v>
      </c>
      <c r="O27" s="7" t="s">
        <v>59</v>
      </c>
      <c r="P27" s="7">
        <f>(P21*N21+(1-P21)*O21)^2</f>
        <v>2.6321817599999998E-2</v>
      </c>
      <c r="Q27" s="13"/>
      <c r="R27" s="1"/>
      <c r="S27" s="5" t="s">
        <v>77</v>
      </c>
      <c r="T27" s="13"/>
    </row>
    <row r="28" spans="1:20" x14ac:dyDescent="0.25">
      <c r="A28" s="1"/>
      <c r="B28" s="1"/>
      <c r="C28" s="1"/>
      <c r="D28" s="13"/>
      <c r="E28" s="1"/>
      <c r="F28" s="1"/>
      <c r="G28" s="1"/>
      <c r="H28" s="1"/>
      <c r="I28" s="7" t="s">
        <v>53</v>
      </c>
      <c r="J28" s="7">
        <f>(G23/G25*(G23-1/G25-1))/((G23/G25*(G23-1/G25-1))+(G21/G24*(G21-1/G24-1)))</f>
        <v>0.24965261695229274</v>
      </c>
      <c r="K28" s="13"/>
      <c r="L28" s="1"/>
      <c r="M28" s="1"/>
      <c r="N28" s="1"/>
      <c r="O28" s="1"/>
      <c r="P28" s="1"/>
      <c r="Q28" s="13"/>
      <c r="R28" s="1"/>
      <c r="S28" s="1"/>
      <c r="T28" s="13"/>
    </row>
    <row r="29" spans="1:20" x14ac:dyDescent="0.25">
      <c r="A29" s="15"/>
      <c r="B29" s="15"/>
      <c r="C29" s="15"/>
      <c r="D29" s="16"/>
      <c r="E29" s="18"/>
      <c r="F29" s="15"/>
      <c r="G29" s="15"/>
      <c r="H29" s="15"/>
      <c r="I29" s="15"/>
      <c r="J29" s="15"/>
      <c r="K29" s="16"/>
      <c r="L29" s="18"/>
      <c r="M29" s="15"/>
      <c r="N29" s="15"/>
      <c r="O29" s="15"/>
      <c r="P29" s="15"/>
      <c r="Q29" s="16"/>
      <c r="R29" s="18"/>
      <c r="S29" s="15"/>
      <c r="T2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Yepes</dc:creator>
  <cp:lastModifiedBy>David Pérez</cp:lastModifiedBy>
  <dcterms:created xsi:type="dcterms:W3CDTF">2021-02-23T16:25:43Z</dcterms:created>
  <dcterms:modified xsi:type="dcterms:W3CDTF">2021-03-01T14:08:48Z</dcterms:modified>
</cp:coreProperties>
</file>