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defaultThemeVersion="166925"/>
  <mc:AlternateContent xmlns:mc="http://schemas.openxmlformats.org/markup-compatibility/2006">
    <mc:Choice Requires="x15">
      <x15ac:absPath xmlns:x15ac="http://schemas.microsoft.com/office/spreadsheetml/2010/11/ac" url="https://forestconcepts-my.sharepoint.com/personal/dmeissner_forestconcepts_com/Documents/code/arda/fan/"/>
    </mc:Choice>
  </mc:AlternateContent>
  <xr:revisionPtr revIDLastSave="0" documentId="8_{14CF0DF8-ABC6-4802-9ACE-14DE1439CBA9}" xr6:coauthVersionLast="47" xr6:coauthVersionMax="47" xr10:uidLastSave="{00000000-0000-0000-0000-000000000000}"/>
  <bookViews>
    <workbookView xWindow="38775" yWindow="1785" windowWidth="30105" windowHeight="18540" activeTab="2" xr2:uid="{00000000-000D-0000-FFFF-FFFF00000000}"/>
  </bookViews>
  <sheets>
    <sheet name="EXAMPLE" sheetId="9" r:id="rId1"/>
    <sheet name="Hartzel A03-9-152BC-75STFCM2" sheetId="7" r:id="rId2"/>
    <sheet name="Hartzel A03-9-152BC-75STFCM 70F" sheetId="8" r:id="rId3"/>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9" i="9" l="1"/>
  <c r="M21" i="9" s="1"/>
  <c r="M38" i="9"/>
  <c r="Q5" i="9" s="1"/>
  <c r="Q8" i="9" s="1"/>
  <c r="Q33" i="9"/>
  <c r="R33" i="9" s="1"/>
  <c r="R36" i="9" s="1"/>
  <c r="Q36" i="9" s="1"/>
  <c r="Q32" i="9"/>
  <c r="Q31" i="9"/>
  <c r="M31" i="9"/>
  <c r="R30" i="9"/>
  <c r="R31" i="9" s="1"/>
  <c r="R29" i="9"/>
  <c r="M22" i="9"/>
  <c r="A15" i="9"/>
  <c r="P13" i="9" s="1"/>
  <c r="P12" i="9"/>
  <c r="M38" i="8"/>
  <c r="M39" i="8"/>
  <c r="Q33" i="8"/>
  <c r="R33" i="8" s="1"/>
  <c r="Q32" i="8"/>
  <c r="Q31" i="8"/>
  <c r="M31" i="8"/>
  <c r="R30" i="8"/>
  <c r="R31" i="8" s="1"/>
  <c r="R29" i="8"/>
  <c r="M22" i="8"/>
  <c r="A15" i="8"/>
  <c r="P13" i="8" s="1"/>
  <c r="P12" i="8"/>
  <c r="R34" i="8" l="1"/>
  <c r="R35" i="8" s="1"/>
  <c r="R36" i="8"/>
  <c r="Q36" i="8" s="1"/>
  <c r="M21" i="8"/>
  <c r="M25" i="8" s="1"/>
  <c r="H45" i="8"/>
  <c r="M32" i="9"/>
  <c r="M33" i="9" s="1"/>
  <c r="M25" i="9"/>
  <c r="R34" i="9"/>
  <c r="R35" i="9" s="1"/>
  <c r="H45" i="9"/>
  <c r="H46" i="9" s="1"/>
  <c r="H47" i="9" s="1"/>
  <c r="Q34" i="9"/>
  <c r="Q35" i="9" s="1"/>
  <c r="Q5" i="8"/>
  <c r="Q8" i="8" s="1"/>
  <c r="Q34" i="8"/>
  <c r="Q35" i="8" s="1"/>
  <c r="M22" i="7"/>
  <c r="M38" i="7"/>
  <c r="M32" i="8" l="1"/>
  <c r="M33" i="8" s="1"/>
  <c r="H46" i="8"/>
  <c r="H47" i="8" s="1"/>
  <c r="M23" i="8" s="1"/>
  <c r="Q10" i="8"/>
  <c r="P4" i="9"/>
  <c r="H49" i="9"/>
  <c r="H48" i="9"/>
  <c r="Q4" i="9" s="1"/>
  <c r="M23" i="9"/>
  <c r="Q9" i="9"/>
  <c r="Q10" i="9"/>
  <c r="P5" i="9"/>
  <c r="Q9" i="8"/>
  <c r="P5" i="8"/>
  <c r="M24" i="9" l="1"/>
  <c r="P8" i="9"/>
  <c r="P9" i="9"/>
  <c r="P7" i="9"/>
  <c r="P10" i="9"/>
  <c r="P7" i="8"/>
  <c r="P9" i="8"/>
  <c r="P10" i="8"/>
  <c r="P8" i="8"/>
  <c r="P4" i="8"/>
  <c r="H48" i="8"/>
  <c r="Q4" i="8" s="1"/>
  <c r="H49" i="8"/>
  <c r="M24" i="8" l="1"/>
  <c r="M39" i="7"/>
  <c r="Q5" i="7" s="1"/>
  <c r="Q8" i="7" l="1"/>
  <c r="H45" i="7"/>
  <c r="Q10" i="7" s="1"/>
  <c r="M21" i="7"/>
  <c r="H46" i="7" l="1"/>
  <c r="A15" i="7"/>
  <c r="P13" i="7" s="1"/>
  <c r="Q32" i="7"/>
  <c r="Q33" i="7"/>
  <c r="R33" i="7" s="1"/>
  <c r="R36" i="7" s="1"/>
  <c r="Q36" i="7" s="1"/>
  <c r="Q31" i="7"/>
  <c r="R30" i="7"/>
  <c r="R31" i="7" s="1"/>
  <c r="R29" i="7"/>
  <c r="M31" i="7"/>
  <c r="P12" i="7"/>
  <c r="R34" i="7" l="1"/>
  <c r="Q34" i="7"/>
  <c r="Q35" i="7" s="1"/>
  <c r="M32" i="7"/>
  <c r="M33" i="7" s="1"/>
  <c r="M25" i="7"/>
  <c r="R35" i="7" l="1"/>
  <c r="Q9" i="7" l="1"/>
  <c r="P5" i="7"/>
  <c r="P7" i="7" s="1"/>
  <c r="H47" i="7"/>
  <c r="M23" i="7" s="1"/>
  <c r="H49" i="7" l="1"/>
  <c r="M24" i="7" s="1"/>
  <c r="P8" i="7"/>
  <c r="P9" i="7"/>
  <c r="P10" i="7"/>
  <c r="H48" i="7"/>
  <c r="P4" i="7"/>
  <c r="Q4" i="7" l="1"/>
</calcChain>
</file>

<file path=xl/sharedStrings.xml><?xml version="1.0" encoding="utf-8"?>
<sst xmlns="http://schemas.openxmlformats.org/spreadsheetml/2006/main" count="244" uniqueCount="84">
  <si>
    <t>SP (in. wg)</t>
  </si>
  <si>
    <t>Power (Hp)</t>
  </si>
  <si>
    <t>Power</t>
  </si>
  <si>
    <t>zero</t>
  </si>
  <si>
    <t>Point 2</t>
  </si>
  <si>
    <t>Point 1</t>
  </si>
  <si>
    <t>Existing curve</t>
  </si>
  <si>
    <t>FAN Brand</t>
  </si>
  <si>
    <t>Hartzel</t>
  </si>
  <si>
    <t>Model Number</t>
  </si>
  <si>
    <t>STEP 1: Populate Chart</t>
  </si>
  <si>
    <r>
      <t>Chart RPM (n</t>
    </r>
    <r>
      <rPr>
        <b/>
        <vertAlign val="subscript"/>
        <sz val="11"/>
        <color theme="1"/>
        <rFont val="Calibri"/>
        <family val="2"/>
        <scheme val="minor"/>
      </rPr>
      <t>1</t>
    </r>
    <r>
      <rPr>
        <b/>
        <sz val="11"/>
        <color theme="1"/>
        <rFont val="Calibri"/>
        <family val="2"/>
        <scheme val="minor"/>
      </rPr>
      <t>)</t>
    </r>
  </si>
  <si>
    <t>STEP 2: Populate Table of Coefficients</t>
  </si>
  <si>
    <t>Step 3: Specify new Operating point</t>
  </si>
  <si>
    <r>
      <t>Chart Temperature  (</t>
    </r>
    <r>
      <rPr>
        <b/>
        <sz val="11"/>
        <color theme="1"/>
        <rFont val="Calibri"/>
        <family val="2"/>
      </rPr>
      <t>°F)</t>
    </r>
  </si>
  <si>
    <r>
      <t>Note: solving for Q</t>
    </r>
    <r>
      <rPr>
        <vertAlign val="subscript"/>
        <sz val="10"/>
        <color theme="1"/>
        <rFont val="Calibri"/>
        <family val="2"/>
        <scheme val="minor"/>
      </rPr>
      <t>1</t>
    </r>
    <r>
      <rPr>
        <sz val="10"/>
        <color theme="1"/>
        <rFont val="Calibri"/>
        <family val="2"/>
        <scheme val="minor"/>
      </rPr>
      <t xml:space="preserve"> is easiest when S.P is quadratic</t>
    </r>
  </si>
  <si>
    <r>
      <t>P</t>
    </r>
    <r>
      <rPr>
        <vertAlign val="subscript"/>
        <sz val="11"/>
        <color theme="1"/>
        <rFont val="Calibri"/>
        <family val="2"/>
        <scheme val="minor"/>
      </rPr>
      <t>2</t>
    </r>
    <r>
      <rPr>
        <sz val="11"/>
        <color theme="1"/>
        <rFont val="Calibri"/>
        <family val="2"/>
        <scheme val="minor"/>
      </rPr>
      <t>/Q</t>
    </r>
    <r>
      <rPr>
        <vertAlign val="subscript"/>
        <sz val="11"/>
        <color theme="1"/>
        <rFont val="Calibri"/>
        <family val="2"/>
        <scheme val="minor"/>
      </rPr>
      <t>2</t>
    </r>
    <r>
      <rPr>
        <vertAlign val="superscript"/>
        <sz val="11"/>
        <color theme="1"/>
        <rFont val="Calibri"/>
        <family val="2"/>
        <scheme val="minor"/>
      </rPr>
      <t>2</t>
    </r>
  </si>
  <si>
    <t>Maximum rated RPM</t>
  </si>
  <si>
    <r>
      <t>Maximum Rated Temperature  (</t>
    </r>
    <r>
      <rPr>
        <b/>
        <sz val="11"/>
        <color theme="1"/>
        <rFont val="Calibri"/>
        <family val="2"/>
      </rPr>
      <t>°F)</t>
    </r>
  </si>
  <si>
    <t>Motor Power (Hp)</t>
  </si>
  <si>
    <t xml:space="preserve">Read data from the chart profided by the manufacturer. </t>
  </si>
  <si>
    <t xml:space="preserve">Use best fit trendlines to determine the equations describing power and pressure curves. </t>
  </si>
  <si>
    <t>A</t>
  </si>
  <si>
    <t>B</t>
  </si>
  <si>
    <t>C</t>
  </si>
  <si>
    <t>D</t>
  </si>
  <si>
    <t>Step 4: Calculate System Curve Intersection</t>
  </si>
  <si>
    <t>(red text is over limit)</t>
  </si>
  <si>
    <t>System Curve Line, for graphic only</t>
  </si>
  <si>
    <t xml:space="preserve">RESULTS </t>
  </si>
  <si>
    <t>NEW point (TC)</t>
  </si>
  <si>
    <r>
      <t>From the System curve relationship (Eq. 1), solve for the flow rate in SCFM on the original fan curve (Q</t>
    </r>
    <r>
      <rPr>
        <vertAlign val="subscript"/>
        <sz val="10"/>
        <color theme="1"/>
        <rFont val="Calibri"/>
        <family val="2"/>
        <scheme val="minor"/>
      </rPr>
      <t>1</t>
    </r>
    <r>
      <rPr>
        <sz val="10"/>
        <color theme="1"/>
        <rFont val="Calibri"/>
        <family val="2"/>
        <scheme val="minor"/>
      </rPr>
      <t>). Recall that the static pressure (P</t>
    </r>
    <r>
      <rPr>
        <vertAlign val="subscript"/>
        <sz val="10"/>
        <color theme="1"/>
        <rFont val="Calibri"/>
        <family val="2"/>
        <scheme val="minor"/>
      </rPr>
      <t>1</t>
    </r>
    <r>
      <rPr>
        <sz val="10"/>
        <color theme="1"/>
        <rFont val="Calibri"/>
        <family val="2"/>
        <scheme val="minor"/>
      </rPr>
      <t>) on the original fan curve is give as a function of Q</t>
    </r>
    <r>
      <rPr>
        <vertAlign val="subscript"/>
        <sz val="10"/>
        <color theme="1"/>
        <rFont val="Calibri"/>
        <family val="2"/>
        <scheme val="minor"/>
      </rPr>
      <t>1</t>
    </r>
    <r>
      <rPr>
        <sz val="10"/>
        <color theme="1"/>
        <rFont val="Calibri"/>
        <family val="2"/>
        <scheme val="minor"/>
      </rPr>
      <t xml:space="preserve"> using the equation from Step 2. Use temperature corrected to flow rate for these calculations
For example: If the pressure equation is quadratic and the power curve is cubic, then
Q</t>
    </r>
    <r>
      <rPr>
        <vertAlign val="subscript"/>
        <sz val="10"/>
        <color theme="1"/>
        <rFont val="Calibri"/>
        <family val="2"/>
        <scheme val="minor"/>
      </rPr>
      <t>1</t>
    </r>
    <r>
      <rPr>
        <sz val="10"/>
        <color theme="1"/>
        <rFont val="Calibri"/>
        <family val="2"/>
        <scheme val="minor"/>
      </rPr>
      <t xml:space="preserve"> = (-B - sqrt(B</t>
    </r>
    <r>
      <rPr>
        <vertAlign val="superscript"/>
        <sz val="10"/>
        <color theme="1"/>
        <rFont val="Calibri"/>
        <family val="2"/>
        <scheme val="minor"/>
      </rPr>
      <t>2</t>
    </r>
    <r>
      <rPr>
        <sz val="10"/>
        <color theme="1"/>
        <rFont val="Calibri"/>
        <family val="2"/>
        <scheme val="minor"/>
      </rPr>
      <t xml:space="preserve"> - 4(A-P</t>
    </r>
    <r>
      <rPr>
        <vertAlign val="subscript"/>
        <sz val="10"/>
        <color theme="1"/>
        <rFont val="Calibri"/>
        <family val="2"/>
        <scheme val="minor"/>
      </rPr>
      <t>2</t>
    </r>
    <r>
      <rPr>
        <sz val="10"/>
        <color theme="1"/>
        <rFont val="Calibri"/>
        <family val="2"/>
        <scheme val="minor"/>
      </rPr>
      <t>/Q</t>
    </r>
    <r>
      <rPr>
        <vertAlign val="subscript"/>
        <sz val="10"/>
        <color theme="1"/>
        <rFont val="Calibri"/>
        <family val="2"/>
        <scheme val="minor"/>
      </rPr>
      <t>2</t>
    </r>
    <r>
      <rPr>
        <vertAlign val="superscript"/>
        <sz val="10"/>
        <color theme="1"/>
        <rFont val="Calibri"/>
        <family val="2"/>
        <scheme val="minor"/>
      </rPr>
      <t>2</t>
    </r>
    <r>
      <rPr>
        <sz val="10"/>
        <color theme="1"/>
        <rFont val="Calibri"/>
        <family val="2"/>
        <scheme val="minor"/>
      </rPr>
      <t>)C) )/ 2(A-P</t>
    </r>
    <r>
      <rPr>
        <vertAlign val="subscript"/>
        <sz val="10"/>
        <color theme="1"/>
        <rFont val="Calibri"/>
        <family val="2"/>
        <scheme val="minor"/>
      </rPr>
      <t>2</t>
    </r>
    <r>
      <rPr>
        <sz val="10"/>
        <color theme="1"/>
        <rFont val="Calibri"/>
        <family val="2"/>
        <scheme val="minor"/>
      </rPr>
      <t>/Q</t>
    </r>
    <r>
      <rPr>
        <vertAlign val="subscript"/>
        <sz val="10"/>
        <color theme="1"/>
        <rFont val="Calibri"/>
        <family val="2"/>
        <scheme val="minor"/>
      </rPr>
      <t>2</t>
    </r>
    <r>
      <rPr>
        <vertAlign val="superscript"/>
        <sz val="10"/>
        <color theme="1"/>
        <rFont val="Calibri"/>
        <family val="2"/>
        <scheme val="minor"/>
      </rPr>
      <t>2</t>
    </r>
    <r>
      <rPr>
        <sz val="10"/>
        <color theme="1"/>
        <rFont val="Calibri"/>
        <family val="2"/>
        <scheme val="minor"/>
      </rPr>
      <t>)
P</t>
    </r>
    <r>
      <rPr>
        <vertAlign val="subscript"/>
        <sz val="10"/>
        <color theme="1"/>
        <rFont val="Calibri"/>
        <family val="2"/>
        <scheme val="minor"/>
      </rPr>
      <t>1</t>
    </r>
    <r>
      <rPr>
        <sz val="10"/>
        <color theme="1"/>
        <rFont val="Calibri"/>
        <family val="2"/>
        <scheme val="minor"/>
      </rPr>
      <t xml:space="preserve"> = AQ</t>
    </r>
    <r>
      <rPr>
        <vertAlign val="subscript"/>
        <sz val="10"/>
        <color theme="1"/>
        <rFont val="Calibri"/>
        <family val="2"/>
        <scheme val="minor"/>
      </rPr>
      <t>1</t>
    </r>
    <r>
      <rPr>
        <vertAlign val="superscript"/>
        <sz val="10"/>
        <color theme="1"/>
        <rFont val="Calibri"/>
        <family val="2"/>
        <scheme val="minor"/>
      </rPr>
      <t>2</t>
    </r>
    <r>
      <rPr>
        <sz val="10"/>
        <color theme="1"/>
        <rFont val="Calibri"/>
        <family val="2"/>
        <scheme val="minor"/>
      </rPr>
      <t xml:space="preserve"> + BQ</t>
    </r>
    <r>
      <rPr>
        <vertAlign val="subscript"/>
        <sz val="10"/>
        <color theme="1"/>
        <rFont val="Calibri"/>
        <family val="2"/>
        <scheme val="minor"/>
      </rPr>
      <t>1</t>
    </r>
    <r>
      <rPr>
        <sz val="10"/>
        <color theme="1"/>
        <rFont val="Calibri"/>
        <family val="2"/>
        <scheme val="minor"/>
      </rPr>
      <t xml:space="preserve"> + C
BHP</t>
    </r>
    <r>
      <rPr>
        <vertAlign val="subscript"/>
        <sz val="10"/>
        <color theme="1"/>
        <rFont val="Calibri"/>
        <family val="2"/>
        <scheme val="minor"/>
      </rPr>
      <t>1</t>
    </r>
    <r>
      <rPr>
        <sz val="10"/>
        <color theme="1"/>
        <rFont val="Calibri"/>
        <family val="2"/>
        <scheme val="minor"/>
      </rPr>
      <t xml:space="preserve"> = AQ</t>
    </r>
    <r>
      <rPr>
        <vertAlign val="subscript"/>
        <sz val="10"/>
        <color theme="1"/>
        <rFont val="Calibri"/>
        <family val="2"/>
        <scheme val="minor"/>
      </rPr>
      <t>1</t>
    </r>
    <r>
      <rPr>
        <vertAlign val="superscript"/>
        <sz val="10"/>
        <color theme="1"/>
        <rFont val="Calibri"/>
        <family val="2"/>
        <scheme val="minor"/>
      </rPr>
      <t>3</t>
    </r>
    <r>
      <rPr>
        <sz val="10"/>
        <color theme="1"/>
        <rFont val="Calibri"/>
        <family val="2"/>
        <scheme val="minor"/>
      </rPr>
      <t xml:space="preserve"> + BQ</t>
    </r>
    <r>
      <rPr>
        <vertAlign val="subscript"/>
        <sz val="10"/>
        <color theme="1"/>
        <rFont val="Calibri"/>
        <family val="2"/>
        <scheme val="minor"/>
      </rPr>
      <t>1</t>
    </r>
    <r>
      <rPr>
        <vertAlign val="superscript"/>
        <sz val="10"/>
        <color theme="1"/>
        <rFont val="Calibri"/>
        <family val="2"/>
        <scheme val="minor"/>
      </rPr>
      <t>2</t>
    </r>
    <r>
      <rPr>
        <sz val="10"/>
        <color theme="1"/>
        <rFont val="Calibri"/>
        <family val="2"/>
        <scheme val="minor"/>
      </rPr>
      <t xml:space="preserve"> + CQ</t>
    </r>
    <r>
      <rPr>
        <vertAlign val="subscript"/>
        <sz val="10"/>
        <color theme="1"/>
        <rFont val="Calibri"/>
        <family val="2"/>
        <scheme val="minor"/>
      </rPr>
      <t>1</t>
    </r>
    <r>
      <rPr>
        <sz val="10"/>
        <color theme="1"/>
        <rFont val="Calibri"/>
        <family val="2"/>
        <scheme val="minor"/>
      </rPr>
      <t xml:space="preserve"> + D</t>
    </r>
  </si>
  <si>
    <t>Includes Temperature Correction</t>
  </si>
  <si>
    <r>
      <t>Density Factor (K</t>
    </r>
    <r>
      <rPr>
        <b/>
        <vertAlign val="subscript"/>
        <sz val="11"/>
        <color theme="1"/>
        <rFont val="Calibri"/>
        <family val="2"/>
        <scheme val="minor"/>
      </rPr>
      <t>d</t>
    </r>
    <r>
      <rPr>
        <b/>
        <sz val="11"/>
        <color theme="1"/>
        <rFont val="Calibri"/>
        <family val="2"/>
        <scheme val="minor"/>
      </rPr>
      <t>)</t>
    </r>
  </si>
  <si>
    <r>
      <t>Blower Outlet Area (ft</t>
    </r>
    <r>
      <rPr>
        <b/>
        <vertAlign val="superscript"/>
        <sz val="11"/>
        <color theme="1"/>
        <rFont val="Calibri"/>
        <family val="2"/>
        <scheme val="minor"/>
      </rPr>
      <t>2</t>
    </r>
    <r>
      <rPr>
        <b/>
        <sz val="11"/>
        <color theme="1"/>
        <rFont val="Calibri"/>
        <family val="2"/>
        <scheme val="minor"/>
      </rPr>
      <t>)</t>
    </r>
  </si>
  <si>
    <t>Outlet Ft/m (Actual)</t>
  </si>
  <si>
    <t>Step 5: Optional Inputs</t>
  </si>
  <si>
    <r>
      <t>Dryer Bed Area (ft</t>
    </r>
    <r>
      <rPr>
        <vertAlign val="superscript"/>
        <sz val="11"/>
        <color theme="1"/>
        <rFont val="Calibri"/>
        <family val="2"/>
        <scheme val="minor"/>
      </rPr>
      <t>2</t>
    </r>
    <r>
      <rPr>
        <sz val="11"/>
        <color theme="1"/>
        <rFont val="Calibri"/>
        <family val="2"/>
        <scheme val="minor"/>
      </rPr>
      <t>)</t>
    </r>
  </si>
  <si>
    <t>Free Stream V (m/s)</t>
  </si>
  <si>
    <t>Free Stream V (AFPM)</t>
  </si>
  <si>
    <t>Dryer Bed Length (ft)</t>
  </si>
  <si>
    <t>A03-9-152BC-75STFCM2</t>
  </si>
  <si>
    <t>PURCHASED FOR USDA 2015 DRYER PHASE II</t>
  </si>
  <si>
    <t xml:space="preserve">Inlet Temperature (°F,°C) </t>
  </si>
  <si>
    <t>Inlet Conditions</t>
  </si>
  <si>
    <t>Inlet Diameter (Inch, m)</t>
  </si>
  <si>
    <r>
      <t>Inlet Area (ft</t>
    </r>
    <r>
      <rPr>
        <b/>
        <vertAlign val="superscript"/>
        <sz val="11"/>
        <color theme="1"/>
        <rFont val="Calibri"/>
        <family val="2"/>
        <scheme val="minor"/>
      </rPr>
      <t>2</t>
    </r>
    <r>
      <rPr>
        <b/>
        <sz val="11"/>
        <color theme="1"/>
        <rFont val="Calibri"/>
        <family val="2"/>
        <scheme val="minor"/>
      </rPr>
      <t>, m</t>
    </r>
    <r>
      <rPr>
        <b/>
        <vertAlign val="superscript"/>
        <sz val="11"/>
        <color theme="1"/>
        <rFont val="Calibri"/>
        <family val="2"/>
        <scheme val="minor"/>
      </rPr>
      <t>2</t>
    </r>
    <r>
      <rPr>
        <b/>
        <sz val="11"/>
        <color theme="1"/>
        <rFont val="Calibri"/>
        <family val="2"/>
        <scheme val="minor"/>
      </rPr>
      <t>)</t>
    </r>
  </si>
  <si>
    <t>Inlet Velocity (FPM, MPS)</t>
  </si>
  <si>
    <t>Inlet Volumetric flow (SCFM, SLPS)</t>
  </si>
  <si>
    <t>Inlet Volumetric flow (ACFM, ALPS)</t>
  </si>
  <si>
    <r>
      <t>S.P. (P</t>
    </r>
    <r>
      <rPr>
        <b/>
        <vertAlign val="subscript"/>
        <sz val="11"/>
        <color theme="1"/>
        <rFont val="Calibri"/>
        <family val="2"/>
        <scheme val="minor"/>
      </rPr>
      <t>1</t>
    </r>
    <r>
      <rPr>
        <b/>
        <sz val="11"/>
        <color theme="1"/>
        <rFont val="Calibri"/>
        <family val="2"/>
        <scheme val="minor"/>
      </rPr>
      <t>)</t>
    </r>
  </si>
  <si>
    <t>Title</t>
  </si>
  <si>
    <t>x - axis</t>
  </si>
  <si>
    <t>y - axis</t>
  </si>
  <si>
    <t>S.P. (in wg)</t>
  </si>
  <si>
    <t>Intermediate State</t>
  </si>
  <si>
    <t>Table of Coefficients (A = highest power)</t>
  </si>
  <si>
    <r>
      <t>Rpm (n</t>
    </r>
    <r>
      <rPr>
        <b/>
        <vertAlign val="subscript"/>
        <sz val="11"/>
        <color theme="1"/>
        <rFont val="Calibri"/>
        <family val="2"/>
        <scheme val="minor"/>
      </rPr>
      <t>3</t>
    </r>
    <r>
      <rPr>
        <b/>
        <sz val="11"/>
        <color theme="1"/>
        <rFont val="Calibri"/>
        <family val="2"/>
        <scheme val="minor"/>
      </rPr>
      <t>)</t>
    </r>
  </si>
  <si>
    <r>
      <t>BHP</t>
    </r>
    <r>
      <rPr>
        <b/>
        <vertAlign val="subscript"/>
        <sz val="11"/>
        <color theme="1"/>
        <rFont val="Calibri"/>
        <family val="2"/>
        <scheme val="minor"/>
      </rPr>
      <t>3</t>
    </r>
  </si>
  <si>
    <r>
      <t>Flow rate ACFM (Q</t>
    </r>
    <r>
      <rPr>
        <b/>
        <vertAlign val="subscript"/>
        <sz val="11"/>
        <color theme="1"/>
        <rFont val="Calibri"/>
        <family val="2"/>
        <scheme val="minor"/>
      </rPr>
      <t>3</t>
    </r>
    <r>
      <rPr>
        <b/>
        <sz val="11"/>
        <color theme="1"/>
        <rFont val="Calibri"/>
        <family val="2"/>
        <scheme val="minor"/>
      </rPr>
      <t>)</t>
    </r>
  </si>
  <si>
    <r>
      <t>Density Factor (K</t>
    </r>
    <r>
      <rPr>
        <b/>
        <vertAlign val="subscript"/>
        <sz val="11"/>
        <color theme="1"/>
        <rFont val="Calibri"/>
        <family val="2"/>
        <scheme val="minor"/>
      </rPr>
      <t>d,1-2</t>
    </r>
    <r>
      <rPr>
        <b/>
        <sz val="11"/>
        <color theme="1"/>
        <rFont val="Calibri"/>
        <family val="2"/>
        <scheme val="minor"/>
      </rPr>
      <t>)</t>
    </r>
  </si>
  <si>
    <r>
      <t>Density Factor (K</t>
    </r>
    <r>
      <rPr>
        <b/>
        <vertAlign val="subscript"/>
        <sz val="11"/>
        <color theme="1"/>
        <rFont val="Calibri"/>
        <family val="2"/>
        <scheme val="minor"/>
      </rPr>
      <t>d,2-3</t>
    </r>
    <r>
      <rPr>
        <b/>
        <sz val="11"/>
        <color theme="1"/>
        <rFont val="Calibri"/>
        <family val="2"/>
        <scheme val="minor"/>
      </rPr>
      <t>)</t>
    </r>
  </si>
  <si>
    <r>
      <t xml:space="preserve"> Flow rate CFM (Q</t>
    </r>
    <r>
      <rPr>
        <vertAlign val="subscript"/>
        <sz val="11"/>
        <color theme="1"/>
        <rFont val="Calibri"/>
        <family val="2"/>
        <scheme val="minor"/>
      </rPr>
      <t>2,chart</t>
    </r>
    <r>
      <rPr>
        <sz val="11"/>
        <color theme="1"/>
        <rFont val="Calibri"/>
        <family val="2"/>
        <scheme val="minor"/>
      </rPr>
      <t>)</t>
    </r>
  </si>
  <si>
    <r>
      <t>Q</t>
    </r>
    <r>
      <rPr>
        <vertAlign val="subscript"/>
        <sz val="11"/>
        <color theme="1"/>
        <rFont val="Calibri"/>
        <family val="2"/>
        <scheme val="minor"/>
      </rPr>
      <t>1,chart</t>
    </r>
  </si>
  <si>
    <r>
      <t>P</t>
    </r>
    <r>
      <rPr>
        <vertAlign val="subscript"/>
        <sz val="11"/>
        <color theme="1"/>
        <rFont val="Calibri"/>
        <family val="2"/>
        <scheme val="minor"/>
      </rPr>
      <t>1,chart</t>
    </r>
  </si>
  <si>
    <t>Power Curve Line, for graphic only</t>
  </si>
  <si>
    <r>
      <t>BHP</t>
    </r>
    <r>
      <rPr>
        <vertAlign val="subscript"/>
        <sz val="11"/>
        <color theme="1"/>
        <rFont val="Calibri"/>
        <family val="2"/>
        <scheme val="minor"/>
      </rPr>
      <t>2,chart</t>
    </r>
  </si>
  <si>
    <t>Dryer Bed Width (ft)</t>
  </si>
  <si>
    <t>`</t>
  </si>
  <si>
    <t>System Curve</t>
  </si>
  <si>
    <t>S.P. Curve</t>
  </si>
  <si>
    <t>Power Curve</t>
  </si>
  <si>
    <r>
      <t>Pressure (P</t>
    </r>
    <r>
      <rPr>
        <b/>
        <vertAlign val="subscript"/>
        <sz val="11"/>
        <color theme="1"/>
        <rFont val="Calibri"/>
        <family val="2"/>
        <scheme val="minor"/>
      </rPr>
      <t>2</t>
    </r>
    <r>
      <rPr>
        <b/>
        <sz val="11"/>
        <color theme="1"/>
        <rFont val="Calibri"/>
        <family val="2"/>
        <scheme val="minor"/>
      </rPr>
      <t>)</t>
    </r>
  </si>
  <si>
    <t>Chart Labels</t>
  </si>
  <si>
    <r>
      <t xml:space="preserve"> Flow rate CFM (Q</t>
    </r>
    <r>
      <rPr>
        <vertAlign val="subscript"/>
        <sz val="11"/>
        <color theme="1"/>
        <rFont val="Calibri"/>
        <family val="2"/>
        <scheme val="minor"/>
      </rPr>
      <t>2,Actual</t>
    </r>
    <r>
      <rPr>
        <sz val="11"/>
        <color theme="1"/>
        <rFont val="Calibri"/>
        <family val="2"/>
        <scheme val="minor"/>
      </rPr>
      <t>)</t>
    </r>
  </si>
  <si>
    <t>Outlet Ft/min (Actual)</t>
  </si>
  <si>
    <t>Best Maker Ever</t>
  </si>
  <si>
    <t>FastFan2000</t>
  </si>
  <si>
    <t xml:space="preserve">PURCHASED FOR Moving Air Fast! </t>
  </si>
  <si>
    <r>
      <t>Operating Temp {</t>
    </r>
    <r>
      <rPr>
        <b/>
        <sz val="11"/>
        <color theme="1"/>
        <rFont val="Calibri"/>
        <family val="2"/>
      </rPr>
      <t>°F}</t>
    </r>
  </si>
  <si>
    <r>
      <t xml:space="preserve"> Operating S.P. {inH</t>
    </r>
    <r>
      <rPr>
        <b/>
        <vertAlign val="subscript"/>
        <sz val="11"/>
        <color theme="1"/>
        <rFont val="Calibri"/>
        <family val="2"/>
        <scheme val="minor"/>
      </rPr>
      <t>2</t>
    </r>
    <r>
      <rPr>
        <b/>
        <sz val="11"/>
        <color theme="1"/>
        <rFont val="Calibri"/>
        <family val="2"/>
        <scheme val="minor"/>
      </rPr>
      <t>0} (P</t>
    </r>
    <r>
      <rPr>
        <b/>
        <vertAlign val="subscript"/>
        <sz val="11"/>
        <color theme="1"/>
        <rFont val="Calibri"/>
        <family val="2"/>
        <scheme val="minor"/>
      </rPr>
      <t>2</t>
    </r>
    <r>
      <rPr>
        <b/>
        <sz val="11"/>
        <color theme="1"/>
        <rFont val="Calibri"/>
        <family val="2"/>
        <scheme val="minor"/>
      </rPr>
      <t>)</t>
    </r>
  </si>
  <si>
    <r>
      <t xml:space="preserve"> Flow rate {SCFM} (Q</t>
    </r>
    <r>
      <rPr>
        <b/>
        <vertAlign val="subscript"/>
        <sz val="11"/>
        <color theme="1"/>
        <rFont val="Calibri"/>
        <family val="2"/>
        <scheme val="minor"/>
      </rPr>
      <t>2,std.</t>
    </r>
    <r>
      <rPr>
        <b/>
        <sz val="11"/>
        <color theme="1"/>
        <rFont val="Calibri"/>
        <family val="2"/>
        <scheme val="minor"/>
      </rPr>
      <t>)</t>
    </r>
  </si>
  <si>
    <t>Inlet Mass Flow (kg/s, lbs/s)</t>
  </si>
  <si>
    <t>Inlet mass flow (lbs/s, kg/s)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</si>
</sst>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vertAlign val="subscript"/>
      <sz val="11"/>
      <color theme="1"/>
      <name val="Calibri"/>
      <family val="2"/>
      <scheme val="minor"/>
    </font>
    <font>
      <vertAlign val="superscript"/>
      <sz val="11"/>
      <color theme="1"/>
      <name val="Calibri"/>
      <family val="2"/>
      <scheme val="minor"/>
    </font>
    <font>
      <b/>
      <sz val="12"/>
      <color theme="1"/>
      <name val="Calibri"/>
      <family val="2"/>
      <scheme val="minor"/>
    </font>
    <font>
      <b/>
      <vertAlign val="subscript"/>
      <sz val="11"/>
      <color theme="1"/>
      <name val="Calibri"/>
      <family val="2"/>
      <scheme val="minor"/>
    </font>
    <font>
      <b/>
      <sz val="11"/>
      <color theme="1"/>
      <name val="Calibri"/>
      <family val="2"/>
    </font>
    <font>
      <sz val="10"/>
      <color theme="1"/>
      <name val="Calibri"/>
      <family val="2"/>
      <scheme val="minor"/>
    </font>
    <font>
      <vertAlign val="subscript"/>
      <sz val="10"/>
      <color theme="1"/>
      <name val="Calibri"/>
      <family val="2"/>
      <scheme val="minor"/>
    </font>
    <font>
      <vertAlign val="superscript"/>
      <sz val="10"/>
      <color theme="1"/>
      <name val="Calibri"/>
      <family val="2"/>
      <scheme val="minor"/>
    </font>
    <font>
      <b/>
      <vertAlign val="superscript"/>
      <sz val="11"/>
      <color theme="1"/>
      <name val="Calibri"/>
      <family val="2"/>
      <scheme val="minor"/>
    </font>
    <font>
      <sz val="11"/>
      <color rgb="FFFF0000"/>
      <name val="Calibri"/>
      <family val="2"/>
      <scheme val="minor"/>
    </font>
    <font>
      <sz val="11"/>
      <color theme="9" tint="-0.249977111117893"/>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rgb="FFFFFF00"/>
        <bgColor indexed="64"/>
      </patternFill>
    </fill>
  </fills>
  <borders count="55">
    <border>
      <left/>
      <right/>
      <top/>
      <bottom/>
      <diagonal/>
    </border>
    <border>
      <left/>
      <right/>
      <top style="thin">
        <color indexed="64"/>
      </top>
      <bottom/>
      <diagonal/>
    </border>
    <border>
      <left/>
      <right/>
      <top/>
      <bottom style="thin">
        <color indexed="64"/>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medium">
        <color indexed="64"/>
      </left>
      <right/>
      <top/>
      <bottom/>
      <diagonal/>
    </border>
    <border>
      <left/>
      <right style="medium">
        <color indexed="64"/>
      </right>
      <top/>
      <bottom/>
      <diagonal/>
    </border>
    <border>
      <left style="medium">
        <color indexed="64"/>
      </left>
      <right style="thin">
        <color theme="4" tint="-0.24994659260841701"/>
      </right>
      <top/>
      <bottom style="thin">
        <color theme="4" tint="-0.24994659260841701"/>
      </bottom>
      <diagonal/>
    </border>
    <border>
      <left style="thin">
        <color theme="4" tint="-0.24994659260841701"/>
      </left>
      <right style="medium">
        <color indexed="64"/>
      </right>
      <top/>
      <bottom style="thin">
        <color theme="4" tint="-0.24994659260841701"/>
      </bottom>
      <diagonal/>
    </border>
    <border>
      <left style="medium">
        <color indexed="64"/>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indexed="64"/>
      </right>
      <top style="thin">
        <color theme="4" tint="-0.24994659260841701"/>
      </top>
      <bottom style="thin">
        <color theme="4" tint="-0.2499465926084170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4" tint="-0.24994659260841701"/>
      </left>
      <right style="thin">
        <color theme="4" tint="-0.24994659260841701"/>
      </right>
      <top style="thin">
        <color theme="4" tint="-0.24994659260841701"/>
      </top>
      <bottom style="medium">
        <color indexed="64"/>
      </bottom>
      <diagonal/>
    </border>
    <border>
      <left style="thin">
        <color theme="4" tint="-0.24994659260841701"/>
      </left>
      <right style="medium">
        <color indexed="64"/>
      </right>
      <top style="thin">
        <color theme="4" tint="-0.24994659260841701"/>
      </top>
      <bottom style="medium">
        <color indexed="64"/>
      </bottom>
      <diagonal/>
    </border>
    <border>
      <left style="thin">
        <color theme="4" tint="-0.24994659260841701"/>
      </left>
      <right/>
      <top style="thin">
        <color theme="4" tint="-0.24994659260841701"/>
      </top>
      <bottom style="thin">
        <color theme="4" tint="-0.24994659260841701"/>
      </bottom>
      <diagonal/>
    </border>
    <border>
      <left/>
      <right style="medium">
        <color indexed="64"/>
      </right>
      <top style="thin">
        <color theme="4" tint="-0.24994659260841701"/>
      </top>
      <bottom style="thin">
        <color theme="4" tint="-0.24994659260841701"/>
      </bottom>
      <diagonal/>
    </border>
    <border>
      <left style="medium">
        <color indexed="64"/>
      </left>
      <right style="thin">
        <color theme="4" tint="-0.24994659260841701"/>
      </right>
      <top style="thin">
        <color theme="4" tint="-0.24994659260841701"/>
      </top>
      <bottom style="medium">
        <color indexed="64"/>
      </bottom>
      <diagonal/>
    </border>
    <border>
      <left/>
      <right style="thin">
        <color theme="4" tint="-0.24994659260841701"/>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theme="4" tint="-0.24994659260841701"/>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4" tint="-0.24994659260841701"/>
      </left>
      <right/>
      <top style="thin">
        <color theme="4" tint="-0.24994659260841701"/>
      </top>
      <bottom style="medium">
        <color indexed="64"/>
      </bottom>
      <diagonal/>
    </border>
    <border>
      <left/>
      <right style="medium">
        <color indexed="64"/>
      </right>
      <top style="thin">
        <color theme="4" tint="-0.24994659260841701"/>
      </top>
      <bottom style="medium">
        <color indexed="64"/>
      </bottom>
      <diagonal/>
    </border>
    <border>
      <left style="thin">
        <color theme="9" tint="-0.24994659260841701"/>
      </left>
      <right style="medium">
        <color indexed="64"/>
      </right>
      <top style="thin">
        <color theme="9" tint="-0.24994659260841701"/>
      </top>
      <bottom style="thin">
        <color theme="9" tint="-0.24994659260841701"/>
      </bottom>
      <diagonal/>
    </border>
    <border>
      <left/>
      <right style="thin">
        <color theme="9" tint="-0.24994659260841701"/>
      </right>
      <top/>
      <bottom/>
      <diagonal/>
    </border>
    <border>
      <left style="thin">
        <color theme="9" tint="-0.24994659260841701"/>
      </left>
      <right style="medium">
        <color indexed="64"/>
      </right>
      <top style="thin">
        <color theme="9" tint="-0.24994659260841701"/>
      </top>
      <bottom style="medium">
        <color indexed="64"/>
      </bottom>
      <diagonal/>
    </border>
    <border>
      <left/>
      <right style="thin">
        <color theme="9" tint="-0.24994659260841701"/>
      </right>
      <top/>
      <bottom style="medium">
        <color indexed="64"/>
      </bottom>
      <diagonal/>
    </border>
    <border>
      <left/>
      <right/>
      <top style="thin">
        <color theme="9" tint="-0.499984740745262"/>
      </top>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theme="4" tint="-0.24994659260841701"/>
      </left>
      <right style="thin">
        <color theme="9" tint="-0.24994659260841701"/>
      </right>
      <top style="thin">
        <color theme="4" tint="-0.24994659260841701"/>
      </top>
      <bottom style="thin">
        <color theme="9" tint="-0.24994659260841701"/>
      </bottom>
      <diagonal/>
    </border>
    <border>
      <left/>
      <right/>
      <top/>
      <bottom style="thin">
        <color theme="9" tint="-0.499984740745262"/>
      </bottom>
      <diagonal/>
    </border>
    <border>
      <left style="thin">
        <color theme="4" tint="-0.24994659260841701"/>
      </left>
      <right style="thin">
        <color theme="9" tint="-0.24994659260841701"/>
      </right>
      <top/>
      <bottom style="thin">
        <color theme="4" tint="-0.24994659260841701"/>
      </bottom>
      <diagonal/>
    </border>
    <border>
      <left style="medium">
        <color theme="9" tint="-0.499984740745262"/>
      </left>
      <right/>
      <top style="medium">
        <color theme="9" tint="-0.499984740745262"/>
      </top>
      <bottom style="thin">
        <color theme="9" tint="-0.499984740745262"/>
      </bottom>
      <diagonal/>
    </border>
    <border>
      <left/>
      <right/>
      <top style="medium">
        <color theme="9" tint="-0.499984740745262"/>
      </top>
      <bottom style="thin">
        <color theme="9" tint="-0.499984740745262"/>
      </bottom>
      <diagonal/>
    </border>
    <border>
      <left/>
      <right style="medium">
        <color theme="9" tint="-0.499984740745262"/>
      </right>
      <top style="medium">
        <color theme="9" tint="-0.499984740745262"/>
      </top>
      <bottom style="thin">
        <color theme="9" tint="-0.499984740745262"/>
      </bottom>
      <diagonal/>
    </border>
    <border>
      <left style="medium">
        <color theme="9" tint="-0.499984740745262"/>
      </left>
      <right/>
      <top/>
      <bottom/>
      <diagonal/>
    </border>
    <border>
      <left style="thin">
        <color theme="9" tint="-0.24994659260841701"/>
      </left>
      <right style="medium">
        <color theme="9" tint="-0.499984740745262"/>
      </right>
      <top/>
      <bottom style="thin">
        <color theme="9" tint="-0.24994659260841701"/>
      </bottom>
      <diagonal/>
    </border>
    <border>
      <left style="thin">
        <color theme="9" tint="-0.24994659260841701"/>
      </left>
      <right style="medium">
        <color theme="9" tint="-0.499984740745262"/>
      </right>
      <top style="thin">
        <color theme="9" tint="-0.24994659260841701"/>
      </top>
      <bottom style="thin">
        <color theme="9" tint="-0.24994659260841701"/>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style="thin">
        <color theme="9" tint="-0.24994659260841701"/>
      </left>
      <right style="thin">
        <color theme="9" tint="-0.24994659260841701"/>
      </right>
      <top style="thin">
        <color theme="9" tint="-0.24994659260841701"/>
      </top>
      <bottom style="medium">
        <color theme="9" tint="-0.499984740745262"/>
      </bottom>
      <diagonal/>
    </border>
    <border>
      <left style="thin">
        <color theme="9" tint="-0.24994659260841701"/>
      </left>
      <right style="medium">
        <color theme="9" tint="-0.499984740745262"/>
      </right>
      <top style="thin">
        <color theme="9" tint="-0.24994659260841701"/>
      </top>
      <bottom style="medium">
        <color theme="9" tint="-0.499984740745262"/>
      </bottom>
      <diagonal/>
    </border>
    <border>
      <left style="thin">
        <color theme="9" tint="-0.499984740745262"/>
      </left>
      <right/>
      <top style="thin">
        <color theme="9" tint="-0.499984740745262"/>
      </top>
      <bottom/>
      <diagonal/>
    </border>
    <border>
      <left/>
      <right style="thin">
        <color theme="9" tint="-0.499984740745262"/>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style="thin">
        <color theme="9" tint="-0.499984740745262"/>
      </right>
      <top/>
      <bottom style="thin">
        <color theme="9" tint="-0.499984740745262"/>
      </bottom>
      <diagonal/>
    </border>
  </borders>
  <cellStyleXfs count="1">
    <xf numFmtId="0" fontId="0" fillId="0" borderId="0"/>
  </cellStyleXfs>
  <cellXfs count="119">
    <xf numFmtId="0" fontId="0" fillId="0" borderId="0" xfId="0"/>
    <xf numFmtId="0" fontId="0" fillId="0" borderId="0" xfId="0" applyBorder="1"/>
    <xf numFmtId="0" fontId="1" fillId="0" borderId="0" xfId="0" applyFont="1" applyBorder="1"/>
    <xf numFmtId="0" fontId="0" fillId="2" borderId="3" xfId="0" applyFill="1" applyBorder="1"/>
    <xf numFmtId="0" fontId="0" fillId="2" borderId="4" xfId="0" applyFill="1" applyBorder="1"/>
    <xf numFmtId="0" fontId="1" fillId="0" borderId="5" xfId="0" applyFont="1" applyBorder="1"/>
    <xf numFmtId="0" fontId="1" fillId="0" borderId="6" xfId="0" applyFont="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0" borderId="5" xfId="0" applyBorder="1"/>
    <xf numFmtId="0" fontId="0" fillId="2" borderId="17" xfId="0" applyFill="1" applyBorder="1"/>
    <xf numFmtId="0" fontId="0" fillId="2" borderId="18" xfId="0" applyFill="1" applyBorder="1"/>
    <xf numFmtId="0" fontId="0" fillId="2" borderId="21" xfId="0" applyFill="1" applyBorder="1"/>
    <xf numFmtId="0" fontId="1" fillId="0" borderId="23" xfId="0" applyFont="1" applyBorder="1"/>
    <xf numFmtId="0" fontId="1" fillId="0" borderId="2" xfId="0" applyFont="1" applyBorder="1"/>
    <xf numFmtId="0" fontId="1" fillId="0" borderId="24" xfId="0" applyFont="1" applyBorder="1"/>
    <xf numFmtId="0" fontId="0" fillId="2" borderId="10" xfId="0" applyFill="1" applyBorder="1" applyAlignment="1">
      <alignment horizontal="center"/>
    </xf>
    <xf numFmtId="1" fontId="0" fillId="3" borderId="30" xfId="0" applyNumberFormat="1" applyFill="1" applyBorder="1"/>
    <xf numFmtId="164" fontId="0" fillId="3" borderId="30" xfId="0" applyNumberFormat="1" applyFill="1" applyBorder="1"/>
    <xf numFmtId="1" fontId="0" fillId="0" borderId="0" xfId="0" applyNumberFormat="1" applyBorder="1"/>
    <xf numFmtId="164" fontId="0" fillId="0" borderId="0" xfId="0" applyNumberFormat="1" applyBorder="1"/>
    <xf numFmtId="2" fontId="0" fillId="3" borderId="30" xfId="0" applyNumberFormat="1" applyFill="1" applyBorder="1"/>
    <xf numFmtId="164" fontId="0" fillId="3" borderId="35" xfId="0" applyNumberFormat="1" applyFill="1" applyBorder="1"/>
    <xf numFmtId="1" fontId="0" fillId="3" borderId="35" xfId="0" applyNumberFormat="1" applyFill="1" applyBorder="1"/>
    <xf numFmtId="1" fontId="0" fillId="2" borderId="36" xfId="0" applyNumberFormat="1" applyFill="1" applyBorder="1"/>
    <xf numFmtId="1" fontId="0" fillId="2" borderId="38" xfId="0" applyNumberFormat="1" applyFill="1" applyBorder="1"/>
    <xf numFmtId="164" fontId="0" fillId="3" borderId="43" xfId="0" applyNumberFormat="1" applyFill="1" applyBorder="1"/>
    <xf numFmtId="2" fontId="0" fillId="3" borderId="44" xfId="0" applyNumberFormat="1" applyFill="1" applyBorder="1"/>
    <xf numFmtId="1" fontId="0" fillId="3" borderId="44" xfId="0" applyNumberFormat="1" applyFill="1" applyBorder="1"/>
    <xf numFmtId="164" fontId="0" fillId="3" borderId="47" xfId="0" applyNumberFormat="1" applyFill="1" applyBorder="1"/>
    <xf numFmtId="0" fontId="0" fillId="0" borderId="51" xfId="0" applyBorder="1"/>
    <xf numFmtId="0" fontId="0" fillId="0" borderId="51" xfId="0" applyFill="1" applyBorder="1"/>
    <xf numFmtId="0" fontId="0" fillId="0" borderId="53" xfId="0" applyFill="1" applyBorder="1"/>
    <xf numFmtId="11" fontId="12" fillId="2" borderId="4" xfId="0" applyNumberFormat="1" applyFont="1" applyFill="1" applyBorder="1"/>
    <xf numFmtId="11" fontId="11" fillId="2" borderId="4" xfId="0" applyNumberFormat="1" applyFont="1" applyFill="1" applyBorder="1"/>
    <xf numFmtId="11" fontId="11" fillId="2" borderId="10" xfId="0" applyNumberFormat="1" applyFont="1" applyFill="1" applyBorder="1"/>
    <xf numFmtId="1" fontId="0" fillId="0" borderId="0" xfId="0" applyNumberFormat="1"/>
    <xf numFmtId="164" fontId="0" fillId="3" borderId="32" xfId="0" applyNumberFormat="1" applyFill="1" applyBorder="1"/>
    <xf numFmtId="0" fontId="1" fillId="0" borderId="0" xfId="0" applyFont="1" applyBorder="1" applyAlignment="1">
      <alignment horizontal="center"/>
    </xf>
    <xf numFmtId="0" fontId="1" fillId="0" borderId="52" xfId="0" applyFont="1" applyBorder="1" applyAlignment="1">
      <alignment horizontal="center"/>
    </xf>
    <xf numFmtId="164" fontId="0" fillId="0" borderId="0" xfId="0" applyNumberFormat="1"/>
    <xf numFmtId="0" fontId="1" fillId="0" borderId="0" xfId="0" applyFont="1" applyBorder="1" applyAlignment="1">
      <alignment horizontal="center"/>
    </xf>
    <xf numFmtId="2" fontId="0" fillId="0" borderId="0" xfId="0" applyNumberFormat="1"/>
    <xf numFmtId="165" fontId="0" fillId="3" borderId="48" xfId="0" applyNumberFormat="1" applyFill="1" applyBorder="1"/>
    <xf numFmtId="164" fontId="0" fillId="3" borderId="44" xfId="0" applyNumberFormat="1" applyFill="1" applyBorder="1"/>
    <xf numFmtId="0" fontId="0" fillId="0" borderId="5" xfId="0" applyBorder="1" applyAlignment="1">
      <alignment horizontal="right"/>
    </xf>
    <xf numFmtId="0" fontId="0" fillId="0" borderId="0" xfId="0" applyBorder="1" applyAlignment="1">
      <alignment horizontal="right"/>
    </xf>
    <xf numFmtId="164" fontId="0" fillId="3" borderId="19" xfId="0" applyNumberFormat="1" applyFill="1" applyBorder="1" applyAlignment="1">
      <alignment horizontal="center"/>
    </xf>
    <xf numFmtId="164" fontId="0" fillId="3" borderId="20" xfId="0" applyNumberFormat="1" applyFill="1" applyBorder="1" applyAlignment="1">
      <alignment horizontal="center"/>
    </xf>
    <xf numFmtId="0" fontId="0" fillId="0" borderId="11" xfId="0" applyBorder="1" applyAlignment="1">
      <alignment horizontal="right"/>
    </xf>
    <xf numFmtId="0" fontId="0" fillId="0" borderId="12" xfId="0" applyBorder="1" applyAlignment="1">
      <alignment horizontal="right"/>
    </xf>
    <xf numFmtId="0" fontId="0" fillId="0" borderId="25" xfId="0" applyBorder="1" applyAlignment="1">
      <alignment horizontal="right"/>
    </xf>
    <xf numFmtId="164" fontId="0" fillId="3" borderId="28" xfId="0" applyNumberFormat="1" applyFill="1" applyBorder="1" applyAlignment="1">
      <alignment horizontal="center"/>
    </xf>
    <xf numFmtId="164" fontId="0" fillId="3" borderId="29" xfId="0" applyNumberFormat="1" applyFill="1" applyBorder="1" applyAlignment="1">
      <alignment horizontal="center"/>
    </xf>
    <xf numFmtId="1" fontId="0" fillId="3" borderId="19" xfId="0" applyNumberFormat="1" applyFill="1" applyBorder="1" applyAlignment="1">
      <alignment horizontal="center"/>
    </xf>
    <xf numFmtId="1" fontId="0" fillId="3" borderId="20" xfId="0" applyNumberFormat="1" applyFill="1" applyBorder="1" applyAlignment="1">
      <alignment horizontal="center"/>
    </xf>
    <xf numFmtId="11" fontId="0" fillId="3" borderId="19" xfId="0" applyNumberFormat="1" applyFill="1" applyBorder="1" applyAlignment="1">
      <alignment horizontal="center"/>
    </xf>
    <xf numFmtId="11" fontId="0" fillId="3" borderId="20" xfId="0" applyNumberFormat="1" applyFill="1" applyBorder="1" applyAlignment="1">
      <alignment horizontal="center"/>
    </xf>
    <xf numFmtId="0" fontId="7" fillId="0" borderId="5" xfId="0" applyFont="1" applyBorder="1" applyAlignment="1">
      <alignment horizontal="left" vertical="top" wrapText="1"/>
    </xf>
    <xf numFmtId="0" fontId="7" fillId="0" borderId="0" xfId="0" applyFont="1" applyBorder="1" applyAlignment="1">
      <alignment horizontal="left" vertical="top" wrapText="1"/>
    </xf>
    <xf numFmtId="0" fontId="7" fillId="0" borderId="6" xfId="0" applyFont="1" applyBorder="1" applyAlignment="1">
      <alignment horizontal="left" vertical="top" wrapText="1"/>
    </xf>
    <xf numFmtId="0" fontId="1" fillId="0" borderId="42" xfId="0" applyFont="1" applyBorder="1" applyAlignment="1">
      <alignment horizontal="right"/>
    </xf>
    <xf numFmtId="0" fontId="1" fillId="0" borderId="0" xfId="0" applyFont="1" applyBorder="1" applyAlignment="1">
      <alignment horizontal="right"/>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16" xfId="0" applyFont="1" applyFill="1" applyBorder="1" applyAlignment="1">
      <alignment horizontal="center"/>
    </xf>
    <xf numFmtId="0" fontId="7" fillId="0" borderId="5" xfId="0" applyFont="1" applyBorder="1" applyAlignment="1">
      <alignment horizontal="center"/>
    </xf>
    <xf numFmtId="0" fontId="7" fillId="0" borderId="0" xfId="0" applyFont="1" applyBorder="1" applyAlignment="1">
      <alignment horizontal="center"/>
    </xf>
    <xf numFmtId="0" fontId="7" fillId="0" borderId="6" xfId="0" applyFont="1" applyBorder="1" applyAlignment="1">
      <alignment horizontal="center"/>
    </xf>
    <xf numFmtId="0" fontId="1" fillId="0" borderId="5" xfId="0" applyFont="1" applyBorder="1" applyAlignment="1">
      <alignment horizontal="right"/>
    </xf>
    <xf numFmtId="0" fontId="7" fillId="0" borderId="11"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1" fillId="0" borderId="45" xfId="0" applyFont="1" applyBorder="1" applyAlignment="1">
      <alignment horizontal="right"/>
    </xf>
    <xf numFmtId="0" fontId="1" fillId="0" borderId="46" xfId="0" applyFont="1" applyBorder="1" applyAlignment="1">
      <alignment horizontal="right"/>
    </xf>
    <xf numFmtId="0" fontId="0" fillId="0" borderId="31" xfId="0" applyBorder="1" applyAlignment="1">
      <alignment horizontal="right"/>
    </xf>
    <xf numFmtId="2" fontId="0" fillId="3" borderId="35" xfId="0" applyNumberFormat="1" applyFill="1" applyBorder="1" applyAlignment="1">
      <alignment horizontal="center"/>
    </xf>
    <xf numFmtId="2" fontId="0" fillId="3" borderId="44" xfId="0" applyNumberFormat="1" applyFill="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0" fillId="0" borderId="33" xfId="0" applyBorder="1" applyAlignment="1">
      <alignment horizontal="right"/>
    </xf>
    <xf numFmtId="0" fontId="1" fillId="0" borderId="22" xfId="0" applyFont="1" applyBorder="1" applyAlignment="1">
      <alignment horizontal="right"/>
    </xf>
    <xf numFmtId="0" fontId="0" fillId="0" borderId="22" xfId="0" applyBorder="1" applyAlignment="1">
      <alignment horizontal="right"/>
    </xf>
    <xf numFmtId="0" fontId="1" fillId="0" borderId="11" xfId="0" applyFont="1" applyBorder="1" applyAlignment="1">
      <alignment horizontal="right"/>
    </xf>
    <xf numFmtId="0" fontId="1" fillId="0" borderId="12" xfId="0" applyFont="1" applyBorder="1" applyAlignment="1">
      <alignment horizontal="right"/>
    </xf>
    <xf numFmtId="0" fontId="1" fillId="0" borderId="25" xfId="0" applyFont="1" applyBorder="1" applyAlignment="1">
      <alignment horizontal="right"/>
    </xf>
    <xf numFmtId="0" fontId="4" fillId="4" borderId="14" xfId="0" applyFont="1" applyFill="1" applyBorder="1" applyAlignment="1">
      <alignment horizontal="center"/>
    </xf>
    <xf numFmtId="0" fontId="4" fillId="4" borderId="15" xfId="0" applyFont="1" applyFill="1" applyBorder="1" applyAlignment="1">
      <alignment horizontal="center"/>
    </xf>
    <xf numFmtId="0" fontId="4" fillId="4" borderId="16" xfId="0" applyFont="1" applyFill="1" applyBorder="1" applyAlignment="1">
      <alignment horizontal="center"/>
    </xf>
    <xf numFmtId="0" fontId="4" fillId="4" borderId="39" xfId="0" applyFont="1" applyFill="1" applyBorder="1" applyAlignment="1">
      <alignment horizontal="center"/>
    </xf>
    <xf numFmtId="0" fontId="4" fillId="4" borderId="40" xfId="0" applyFont="1" applyFill="1" applyBorder="1" applyAlignment="1">
      <alignment horizontal="center"/>
    </xf>
    <xf numFmtId="0" fontId="4" fillId="4" borderId="41" xfId="0" applyFont="1" applyFill="1" applyBorder="1" applyAlignment="1">
      <alignment horizontal="center"/>
    </xf>
    <xf numFmtId="0" fontId="7" fillId="0" borderId="11" xfId="0" applyFont="1" applyFill="1" applyBorder="1" applyAlignment="1">
      <alignment horizontal="center"/>
    </xf>
    <xf numFmtId="0" fontId="7" fillId="0" borderId="12" xfId="0" applyFont="1" applyFill="1" applyBorder="1" applyAlignment="1">
      <alignment horizontal="center"/>
    </xf>
    <xf numFmtId="0" fontId="7" fillId="0" borderId="13" xfId="0" applyFont="1" applyFill="1" applyBorder="1" applyAlignment="1">
      <alignment horizontal="center"/>
    </xf>
    <xf numFmtId="0" fontId="0" fillId="0" borderId="37" xfId="0" applyBorder="1" applyAlignment="1">
      <alignment horizontal="left"/>
    </xf>
    <xf numFmtId="0" fontId="0" fillId="0" borderId="54" xfId="0" applyBorder="1" applyAlignment="1">
      <alignment horizontal="left"/>
    </xf>
    <xf numFmtId="0" fontId="7" fillId="0" borderId="26" xfId="0" applyFont="1" applyBorder="1" applyAlignment="1">
      <alignment horizontal="left" vertical="top" wrapText="1"/>
    </xf>
    <xf numFmtId="0" fontId="7" fillId="0" borderId="1" xfId="0" applyFont="1" applyBorder="1" applyAlignment="1">
      <alignment horizontal="left" vertical="top" wrapText="1"/>
    </xf>
    <xf numFmtId="0" fontId="7" fillId="0" borderId="27" xfId="0" applyFont="1" applyBorder="1" applyAlignment="1">
      <alignment horizontal="left" vertical="top" wrapText="1"/>
    </xf>
    <xf numFmtId="0" fontId="1" fillId="0" borderId="5" xfId="0" applyFont="1" applyBorder="1" applyAlignment="1">
      <alignment horizontal="center"/>
    </xf>
    <xf numFmtId="0" fontId="1" fillId="0" borderId="0" xfId="0" applyFont="1" applyBorder="1" applyAlignment="1">
      <alignment horizontal="center"/>
    </xf>
    <xf numFmtId="0" fontId="1" fillId="0" borderId="6" xfId="0" applyFont="1" applyBorder="1" applyAlignment="1">
      <alignment horizontal="center"/>
    </xf>
    <xf numFmtId="0" fontId="1" fillId="0" borderId="31" xfId="0" applyFont="1" applyBorder="1" applyAlignment="1">
      <alignment horizontal="center"/>
    </xf>
    <xf numFmtId="0" fontId="1" fillId="0" borderId="49" xfId="0" applyFont="1" applyFill="1" applyBorder="1" applyAlignment="1">
      <alignment horizontal="center"/>
    </xf>
    <xf numFmtId="0" fontId="1" fillId="0" borderId="34" xfId="0" applyFont="1" applyFill="1" applyBorder="1" applyAlignment="1">
      <alignment horizontal="center"/>
    </xf>
    <xf numFmtId="0" fontId="1" fillId="0" borderId="50" xfId="0" applyFont="1" applyFill="1" applyBorder="1" applyAlignment="1">
      <alignment horizontal="center"/>
    </xf>
    <xf numFmtId="0" fontId="0" fillId="0" borderId="0" xfId="0" applyBorder="1" applyAlignment="1">
      <alignment horizontal="left"/>
    </xf>
    <xf numFmtId="0" fontId="0" fillId="0" borderId="52" xfId="0" applyBorder="1" applyAlignment="1">
      <alignment horizontal="left"/>
    </xf>
    <xf numFmtId="0" fontId="1" fillId="0" borderId="49" xfId="0" applyFont="1" applyBorder="1" applyAlignment="1">
      <alignment horizontal="center"/>
    </xf>
    <xf numFmtId="0" fontId="1" fillId="0" borderId="34" xfId="0" applyFont="1" applyBorder="1" applyAlignment="1">
      <alignment horizontal="center"/>
    </xf>
    <xf numFmtId="0" fontId="1" fillId="0" borderId="50" xfId="0" applyFont="1" applyBorder="1" applyAlignment="1">
      <alignment horizontal="center"/>
    </xf>
    <xf numFmtId="0" fontId="11" fillId="4" borderId="0" xfId="0" applyFont="1" applyFill="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EXAMPLE!$P$12</c:f>
          <c:strCache>
            <c:ptCount val="1"/>
            <c:pt idx="0">
              <c:v>Best Maker Ever FastFan2000</c:v>
            </c:pt>
          </c:strCache>
        </c:strRef>
      </c:tx>
      <c:layout>
        <c:manualLayout>
          <c:xMode val="edge"/>
          <c:yMode val="edge"/>
          <c:x val="6.5154898989504439E-2"/>
          <c:y val="2.2889733503044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787129348557458"/>
          <c:y val="0.14696386641299253"/>
          <c:w val="0.76643173028029032"/>
          <c:h val="0.67709432471744013"/>
        </c:manualLayout>
      </c:layout>
      <c:scatterChart>
        <c:scatterStyle val="lineMarker"/>
        <c:varyColors val="0"/>
        <c:ser>
          <c:idx val="0"/>
          <c:order val="0"/>
          <c:tx>
            <c:strRef>
              <c:f>EXAMPLE!$B$15</c:f>
              <c:strCache>
                <c:ptCount val="1"/>
                <c:pt idx="0">
                  <c:v>SP (in. wg)</c:v>
                </c:pt>
              </c:strCache>
            </c:strRef>
          </c:tx>
          <c:spPr>
            <a:ln w="25400" cap="rnd">
              <a:noFill/>
              <a:round/>
            </a:ln>
            <a:effectLst/>
          </c:spPr>
          <c:marker>
            <c:symbol val="circle"/>
            <c:size val="5"/>
            <c:spPr>
              <a:solidFill>
                <a:schemeClr val="accent6">
                  <a:lumMod val="75000"/>
                </a:schemeClr>
              </a:solidFill>
              <a:ln w="9525">
                <a:noFill/>
              </a:ln>
              <a:effectLst/>
            </c:spPr>
          </c:marker>
          <c:trendline>
            <c:spPr>
              <a:ln w="19050" cap="rnd">
                <a:solidFill>
                  <a:schemeClr val="accent6">
                    <a:lumMod val="75000"/>
                  </a:schemeClr>
                </a:solidFill>
                <a:prstDash val="sysDot"/>
              </a:ln>
              <a:effectLst/>
            </c:spPr>
            <c:trendlineType val="poly"/>
            <c:order val="2"/>
            <c:dispRSqr val="1"/>
            <c:dispEq val="1"/>
            <c:trendlineLbl>
              <c:layout>
                <c:manualLayout>
                  <c:x val="0.10435206806045796"/>
                  <c:y val="-0.70381376361868053"/>
                </c:manualLayout>
              </c:layout>
              <c:numFmt formatCode="0.000000E+00" sourceLinked="0"/>
              <c:spPr>
                <a:solidFill>
                  <a:sysClr val="window" lastClr="FFFFFF"/>
                </a:solidFill>
                <a:ln>
                  <a:noFill/>
                </a:ln>
                <a:effectLst/>
              </c:spPr>
              <c:txPr>
                <a:bodyPr rot="0" spcFirstLastPara="1" vertOverflow="ellipsis" vert="horz" wrap="square" anchor="ctr" anchorCtr="1"/>
                <a:lstStyle/>
                <a:p>
                  <a:pPr>
                    <a:defRPr sz="900" b="0" i="0" u="none" strike="noStrike" kern="1200" baseline="0">
                      <a:ln>
                        <a:noFill/>
                      </a:ln>
                      <a:solidFill>
                        <a:schemeClr val="accent6">
                          <a:lumMod val="75000"/>
                        </a:schemeClr>
                      </a:solidFill>
                      <a:latin typeface="+mn-lt"/>
                      <a:ea typeface="+mn-ea"/>
                      <a:cs typeface="+mn-cs"/>
                    </a:defRPr>
                  </a:pPr>
                  <a:endParaRPr lang="en-US"/>
                </a:p>
              </c:txPr>
            </c:trendlineLbl>
          </c:trendline>
          <c:xVal>
            <c:numRef>
              <c:f>EXAMPLE!$A$16:$A$26</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EXAMPLE!$B$16:$B$26</c:f>
              <c:numCache>
                <c:formatCode>General</c:formatCode>
                <c:ptCount val="11"/>
                <c:pt idx="0">
                  <c:v>6.2</c:v>
                </c:pt>
                <c:pt idx="1">
                  <c:v>6.6</c:v>
                </c:pt>
                <c:pt idx="2">
                  <c:v>6.9</c:v>
                </c:pt>
                <c:pt idx="3">
                  <c:v>7</c:v>
                </c:pt>
                <c:pt idx="4">
                  <c:v>6.65</c:v>
                </c:pt>
                <c:pt idx="5">
                  <c:v>6</c:v>
                </c:pt>
                <c:pt idx="6">
                  <c:v>5.25</c:v>
                </c:pt>
                <c:pt idx="7">
                  <c:v>4.0999999999999996</c:v>
                </c:pt>
                <c:pt idx="8">
                  <c:v>2.8</c:v>
                </c:pt>
                <c:pt idx="9">
                  <c:v>1.2</c:v>
                </c:pt>
                <c:pt idx="10">
                  <c:v>0</c:v>
                </c:pt>
              </c:numCache>
            </c:numRef>
          </c:yVal>
          <c:smooth val="0"/>
          <c:extLst>
            <c:ext xmlns:c16="http://schemas.microsoft.com/office/drawing/2014/chart" uri="{C3380CC4-5D6E-409C-BE32-E72D297353CC}">
              <c16:uniqueId val="{00000001-076B-4384-9B76-57A2E8D201E3}"/>
            </c:ext>
          </c:extLst>
        </c:ser>
        <c:ser>
          <c:idx val="2"/>
          <c:order val="2"/>
          <c:tx>
            <c:v>System Curve</c:v>
          </c:tx>
          <c:spPr>
            <a:ln w="25400" cap="rnd">
              <a:noFill/>
              <a:round/>
            </a:ln>
            <a:effectLst/>
          </c:spPr>
          <c:marker>
            <c:symbol val="circle"/>
            <c:size val="5"/>
            <c:spPr>
              <a:solidFill>
                <a:schemeClr val="accent1"/>
              </a:solidFill>
              <a:ln w="9525">
                <a:noFill/>
              </a:ln>
              <a:effectLst/>
            </c:spPr>
          </c:marker>
          <c:trendline>
            <c:spPr>
              <a:ln w="19050" cap="rnd">
                <a:solidFill>
                  <a:schemeClr val="accent3"/>
                </a:solidFill>
                <a:prstDash val="sysDot"/>
              </a:ln>
              <a:effectLst/>
            </c:spPr>
            <c:trendlineType val="poly"/>
            <c:order val="2"/>
            <c:intercept val="0"/>
            <c:dispRSqr val="0"/>
            <c:dispEq val="0"/>
          </c:trendline>
          <c:xVal>
            <c:numRef>
              <c:f>EXAMPLE!$P$3:$P$5</c:f>
              <c:numCache>
                <c:formatCode>0</c:formatCode>
                <c:ptCount val="3"/>
                <c:pt idx="0" formatCode="General">
                  <c:v>0</c:v>
                </c:pt>
                <c:pt idx="1">
                  <c:v>3039.9875270598764</c:v>
                </c:pt>
                <c:pt idx="2">
                  <c:v>1339.6226415094338</c:v>
                </c:pt>
              </c:numCache>
            </c:numRef>
          </c:xVal>
          <c:yVal>
            <c:numRef>
              <c:f>EXAMPLE!$Q$3:$Q$5</c:f>
              <c:numCache>
                <c:formatCode>0.0</c:formatCode>
                <c:ptCount val="3"/>
                <c:pt idx="0" formatCode="General">
                  <c:v>0</c:v>
                </c:pt>
                <c:pt idx="1">
                  <c:v>5.1496610550654722</c:v>
                </c:pt>
                <c:pt idx="2">
                  <c:v>1</c:v>
                </c:pt>
              </c:numCache>
            </c:numRef>
          </c:yVal>
          <c:smooth val="0"/>
          <c:extLst>
            <c:ext xmlns:c16="http://schemas.microsoft.com/office/drawing/2014/chart" uri="{C3380CC4-5D6E-409C-BE32-E72D297353CC}">
              <c16:uniqueId val="{00000003-076B-4384-9B76-57A2E8D201E3}"/>
            </c:ext>
          </c:extLst>
        </c:ser>
        <c:ser>
          <c:idx val="3"/>
          <c:order val="3"/>
          <c:tx>
            <c:v>Power</c:v>
          </c:tx>
          <c:spPr>
            <a:ln w="12700" cap="rnd">
              <a:solidFill>
                <a:schemeClr val="accent2">
                  <a:lumMod val="75000"/>
                </a:schemeClr>
              </a:solidFill>
              <a:round/>
            </a:ln>
            <a:effectLst/>
          </c:spPr>
          <c:marker>
            <c:symbol val="circle"/>
            <c:size val="5"/>
            <c:spPr>
              <a:solidFill>
                <a:schemeClr val="accent2">
                  <a:lumMod val="75000"/>
                </a:schemeClr>
              </a:solidFill>
              <a:ln w="9525">
                <a:noFill/>
              </a:ln>
              <a:effectLst/>
            </c:spPr>
          </c:marker>
          <c:xVal>
            <c:numRef>
              <c:f>EXAMPLE!$P$7:$P$9</c:f>
              <c:numCache>
                <c:formatCode>0</c:formatCode>
                <c:ptCount val="3"/>
                <c:pt idx="0">
                  <c:v>1339.6226415094338</c:v>
                </c:pt>
                <c:pt idx="1">
                  <c:v>1339.6226415094338</c:v>
                </c:pt>
                <c:pt idx="2">
                  <c:v>1339.6226415094338</c:v>
                </c:pt>
              </c:numCache>
            </c:numRef>
          </c:xVal>
          <c:yVal>
            <c:numRef>
              <c:f>EXAMPLE!$Q$7:$Q$9</c:f>
              <c:numCache>
                <c:formatCode>0.0</c:formatCode>
                <c:ptCount val="3"/>
                <c:pt idx="0" formatCode="General">
                  <c:v>0</c:v>
                </c:pt>
                <c:pt idx="1">
                  <c:v>1</c:v>
                </c:pt>
                <c:pt idx="2">
                  <c:v>6.8691913037735848</c:v>
                </c:pt>
              </c:numCache>
            </c:numRef>
          </c:yVal>
          <c:smooth val="0"/>
          <c:extLst>
            <c:ext xmlns:c16="http://schemas.microsoft.com/office/drawing/2014/chart" uri="{C3380CC4-5D6E-409C-BE32-E72D297353CC}">
              <c16:uniqueId val="{00000004-076B-4384-9B76-57A2E8D201E3}"/>
            </c:ext>
          </c:extLst>
        </c:ser>
        <c:dLbls>
          <c:showLegendKey val="0"/>
          <c:showVal val="0"/>
          <c:showCatName val="0"/>
          <c:showSerName val="0"/>
          <c:showPercent val="0"/>
          <c:showBubbleSize val="0"/>
        </c:dLbls>
        <c:axId val="-800136496"/>
        <c:axId val="-800127248"/>
      </c:scatterChart>
      <c:scatterChart>
        <c:scatterStyle val="lineMarker"/>
        <c:varyColors val="0"/>
        <c:ser>
          <c:idx val="1"/>
          <c:order val="1"/>
          <c:tx>
            <c:strRef>
              <c:f>EXAMPLE!$C$15</c:f>
              <c:strCache>
                <c:ptCount val="1"/>
                <c:pt idx="0">
                  <c:v>Power (Hp)</c:v>
                </c:pt>
              </c:strCache>
            </c:strRef>
          </c:tx>
          <c:spPr>
            <a:ln w="2540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poly"/>
            <c:order val="3"/>
            <c:dispRSqr val="1"/>
            <c:dispEq val="1"/>
            <c:trendlineLbl>
              <c:layout>
                <c:manualLayout>
                  <c:x val="3.9593628382659063E-2"/>
                  <c:y val="0.43046935804291403"/>
                </c:manualLayout>
              </c:layout>
              <c:numFmt formatCode="0.0000E+00" sourceLinked="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trendlineLbl>
          </c:trendline>
          <c:xVal>
            <c:numRef>
              <c:f>EXAMPLE!$A$16:$A$26</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EXAMPLE!$C$16:$C$26</c:f>
              <c:numCache>
                <c:formatCode>General</c:formatCode>
                <c:ptCount val="11"/>
                <c:pt idx="0">
                  <c:v>1.25</c:v>
                </c:pt>
                <c:pt idx="1">
                  <c:v>1.75</c:v>
                </c:pt>
                <c:pt idx="2">
                  <c:v>2.4</c:v>
                </c:pt>
                <c:pt idx="3">
                  <c:v>2.7</c:v>
                </c:pt>
                <c:pt idx="4">
                  <c:v>3.15</c:v>
                </c:pt>
                <c:pt idx="5">
                  <c:v>3.45</c:v>
                </c:pt>
                <c:pt idx="6">
                  <c:v>3.8</c:v>
                </c:pt>
                <c:pt idx="7">
                  <c:v>3.9</c:v>
                </c:pt>
                <c:pt idx="8">
                  <c:v>3.75</c:v>
                </c:pt>
                <c:pt idx="9">
                  <c:v>3.5</c:v>
                </c:pt>
                <c:pt idx="10">
                  <c:v>3</c:v>
                </c:pt>
              </c:numCache>
            </c:numRef>
          </c:yVal>
          <c:smooth val="0"/>
          <c:extLst>
            <c:ext xmlns:c16="http://schemas.microsoft.com/office/drawing/2014/chart" uri="{C3380CC4-5D6E-409C-BE32-E72D297353CC}">
              <c16:uniqueId val="{00000006-076B-4384-9B76-57A2E8D201E3}"/>
            </c:ext>
          </c:extLst>
        </c:ser>
        <c:ser>
          <c:idx val="4"/>
          <c:order val="4"/>
          <c:tx>
            <c:v>Power Intersect</c:v>
          </c:tx>
          <c:spPr>
            <a:ln w="12700" cap="rnd">
              <a:solidFill>
                <a:schemeClr val="accent2">
                  <a:lumMod val="75000"/>
                </a:schemeClr>
              </a:solidFill>
              <a:round/>
            </a:ln>
            <a:effectLst/>
          </c:spPr>
          <c:marker>
            <c:symbol val="circle"/>
            <c:size val="5"/>
            <c:spPr>
              <a:solidFill>
                <a:schemeClr val="accent2">
                  <a:lumMod val="75000"/>
                </a:schemeClr>
              </a:solidFill>
              <a:ln w="9525">
                <a:noFill/>
              </a:ln>
              <a:effectLst/>
            </c:spPr>
          </c:marker>
          <c:xVal>
            <c:numRef>
              <c:f>(EXAMPLE!$P$7,EXAMPLE!$P$10)</c:f>
              <c:numCache>
                <c:formatCode>0</c:formatCode>
                <c:ptCount val="2"/>
                <c:pt idx="0">
                  <c:v>1339.6226415094338</c:v>
                </c:pt>
                <c:pt idx="1">
                  <c:v>1339.6226415094338</c:v>
                </c:pt>
              </c:numCache>
            </c:numRef>
          </c:xVal>
          <c:yVal>
            <c:numRef>
              <c:f>(EXAMPLE!$Q$7,EXAMPLE!$Q$10)</c:f>
              <c:numCache>
                <c:formatCode>0.0</c:formatCode>
                <c:ptCount val="2"/>
                <c:pt idx="0" formatCode="General">
                  <c:v>0</c:v>
                </c:pt>
                <c:pt idx="1">
                  <c:v>2.6052706796483003</c:v>
                </c:pt>
              </c:numCache>
            </c:numRef>
          </c:yVal>
          <c:smooth val="0"/>
          <c:extLst>
            <c:ext xmlns:c16="http://schemas.microsoft.com/office/drawing/2014/chart" uri="{C3380CC4-5D6E-409C-BE32-E72D297353CC}">
              <c16:uniqueId val="{00000007-076B-4384-9B76-57A2E8D201E3}"/>
            </c:ext>
          </c:extLst>
        </c:ser>
        <c:dLbls>
          <c:showLegendKey val="0"/>
          <c:showVal val="0"/>
          <c:showCatName val="0"/>
          <c:showSerName val="0"/>
          <c:showPercent val="0"/>
          <c:showBubbleSize val="0"/>
        </c:dLbls>
        <c:axId val="-800131600"/>
        <c:axId val="-800126704"/>
      </c:scatterChart>
      <c:valAx>
        <c:axId val="-800136496"/>
        <c:scaling>
          <c:orientation val="minMax"/>
          <c:max val="5000"/>
        </c:scaling>
        <c:delete val="0"/>
        <c:axPos val="b"/>
        <c:majorGridlines>
          <c:spPr>
            <a:ln w="9525" cap="flat" cmpd="sng" algn="ctr">
              <a:solidFill>
                <a:schemeClr val="tx1">
                  <a:lumMod val="15000"/>
                  <a:lumOff val="85000"/>
                </a:schemeClr>
              </a:solidFill>
              <a:round/>
            </a:ln>
            <a:effectLst/>
          </c:spPr>
        </c:majorGridlines>
        <c:title>
          <c:tx>
            <c:strRef>
              <c:f>EXAMPLE!$P$13:$S$13</c:f>
              <c:strCache>
                <c:ptCount val="4"/>
                <c:pt idx="0">
                  <c:v>Flow Rate (ACFM @ 250°F)</c:v>
                </c:pt>
              </c:strCache>
            </c:strRef>
          </c:tx>
          <c:layout>
            <c:manualLayout>
              <c:xMode val="edge"/>
              <c:yMode val="edge"/>
              <c:x val="0.1068266449916057"/>
              <c:y val="0.908053450179837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27248"/>
        <c:crosses val="autoZero"/>
        <c:crossBetween val="midCat"/>
      </c:valAx>
      <c:valAx>
        <c:axId val="-800127248"/>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t>
                </a:r>
                <a:r>
                  <a:rPr lang="en-US" baseline="0"/>
                  <a:t> (in wg)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800136496"/>
        <c:crosses val="autoZero"/>
        <c:crossBetween val="midCat"/>
        <c:majorUnit val="2"/>
        <c:minorUnit val="0.5"/>
      </c:valAx>
      <c:valAx>
        <c:axId val="-800126704"/>
        <c:scaling>
          <c:orientation val="minMax"/>
          <c:max val="12"/>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(hp)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800131600"/>
        <c:crosses val="max"/>
        <c:crossBetween val="midCat"/>
        <c:majorUnit val="2"/>
        <c:minorUnit val="1"/>
      </c:valAx>
      <c:valAx>
        <c:axId val="-800131600"/>
        <c:scaling>
          <c:orientation val="minMax"/>
        </c:scaling>
        <c:delete val="1"/>
        <c:axPos val="b"/>
        <c:numFmt formatCode="General" sourceLinked="1"/>
        <c:majorTickMark val="out"/>
        <c:minorTickMark val="none"/>
        <c:tickLblPos val="nextTo"/>
        <c:crossAx val="-800126704"/>
        <c:crosses val="autoZero"/>
        <c:crossBetween val="midCat"/>
      </c:valAx>
      <c:spPr>
        <a:solidFill>
          <a:schemeClr val="lt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'Hartzel A03-9-152BC-75STFCM2'!$P$12</c:f>
          <c:strCache>
            <c:ptCount val="1"/>
            <c:pt idx="0">
              <c:v>Hartzel A03-9-152BC-75STFCM2</c:v>
            </c:pt>
          </c:strCache>
        </c:strRef>
      </c:tx>
      <c:layout>
        <c:manualLayout>
          <c:xMode val="edge"/>
          <c:yMode val="edge"/>
          <c:x val="6.5154898989504439E-2"/>
          <c:y val="2.2889733503044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787129348557458"/>
          <c:y val="0.14696386641299253"/>
          <c:w val="0.76643173028029032"/>
          <c:h val="0.67709432471744013"/>
        </c:manualLayout>
      </c:layout>
      <c:scatterChart>
        <c:scatterStyle val="lineMarker"/>
        <c:varyColors val="0"/>
        <c:ser>
          <c:idx val="0"/>
          <c:order val="0"/>
          <c:tx>
            <c:strRef>
              <c:f>'Hartzel A03-9-152BC-75STFCM2'!$B$15</c:f>
              <c:strCache>
                <c:ptCount val="1"/>
                <c:pt idx="0">
                  <c:v>SP (in. wg)</c:v>
                </c:pt>
              </c:strCache>
            </c:strRef>
          </c:tx>
          <c:spPr>
            <a:ln w="25400" cap="rnd">
              <a:noFill/>
              <a:round/>
            </a:ln>
            <a:effectLst/>
          </c:spPr>
          <c:marker>
            <c:symbol val="circle"/>
            <c:size val="5"/>
            <c:spPr>
              <a:solidFill>
                <a:schemeClr val="accent6">
                  <a:lumMod val="75000"/>
                </a:schemeClr>
              </a:solidFill>
              <a:ln w="9525">
                <a:noFill/>
              </a:ln>
              <a:effectLst/>
            </c:spPr>
          </c:marker>
          <c:trendline>
            <c:spPr>
              <a:ln w="19050" cap="rnd">
                <a:solidFill>
                  <a:schemeClr val="accent6">
                    <a:lumMod val="75000"/>
                  </a:schemeClr>
                </a:solidFill>
                <a:prstDash val="sysDot"/>
              </a:ln>
              <a:effectLst/>
            </c:spPr>
            <c:trendlineType val="poly"/>
            <c:order val="2"/>
            <c:dispRSqr val="1"/>
            <c:dispEq val="1"/>
            <c:trendlineLbl>
              <c:layout>
                <c:manualLayout>
                  <c:x val="0.10435206806045796"/>
                  <c:y val="-0.70381376361868053"/>
                </c:manualLayout>
              </c:layout>
              <c:numFmt formatCode="0.000000E+00" sourceLinked="0"/>
              <c:spPr>
                <a:solidFill>
                  <a:sysClr val="window" lastClr="FFFFFF"/>
                </a:solidFill>
                <a:ln>
                  <a:noFill/>
                </a:ln>
                <a:effectLst/>
              </c:spPr>
              <c:txPr>
                <a:bodyPr rot="0" spcFirstLastPara="1" vertOverflow="ellipsis" vert="horz" wrap="square" anchor="ctr" anchorCtr="1"/>
                <a:lstStyle/>
                <a:p>
                  <a:pPr>
                    <a:defRPr sz="900" b="0" i="0" u="none" strike="noStrike" kern="1200" baseline="0">
                      <a:ln>
                        <a:noFill/>
                      </a:ln>
                      <a:solidFill>
                        <a:schemeClr val="accent6">
                          <a:lumMod val="75000"/>
                        </a:schemeClr>
                      </a:solidFill>
                      <a:latin typeface="+mn-lt"/>
                      <a:ea typeface="+mn-ea"/>
                      <a:cs typeface="+mn-cs"/>
                    </a:defRPr>
                  </a:pPr>
                  <a:endParaRPr lang="en-US"/>
                </a:p>
              </c:txPr>
            </c:trendlineLbl>
          </c:trendline>
          <c:xVal>
            <c:numRef>
              <c:f>'Hartzel A03-9-152BC-75STFCM2'!$A$16:$A$26</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'Hartzel A03-9-152BC-75STFCM2'!$B$16:$B$26</c:f>
              <c:numCache>
                <c:formatCode>General</c:formatCode>
                <c:ptCount val="11"/>
                <c:pt idx="0">
                  <c:v>6.2</c:v>
                </c:pt>
                <c:pt idx="1">
                  <c:v>6.6</c:v>
                </c:pt>
                <c:pt idx="2">
                  <c:v>6.9</c:v>
                </c:pt>
                <c:pt idx="3">
                  <c:v>7</c:v>
                </c:pt>
                <c:pt idx="4">
                  <c:v>6.65</c:v>
                </c:pt>
                <c:pt idx="5">
                  <c:v>6</c:v>
                </c:pt>
                <c:pt idx="6">
                  <c:v>5.25</c:v>
                </c:pt>
                <c:pt idx="7">
                  <c:v>4.0999999999999996</c:v>
                </c:pt>
                <c:pt idx="8">
                  <c:v>2.8</c:v>
                </c:pt>
                <c:pt idx="9">
                  <c:v>1.2</c:v>
                </c:pt>
                <c:pt idx="10">
                  <c:v>0</c:v>
                </c:pt>
              </c:numCache>
            </c:numRef>
          </c:yVal>
          <c:smooth val="0"/>
          <c:extLst>
            <c:ext xmlns:c16="http://schemas.microsoft.com/office/drawing/2014/chart" uri="{C3380CC4-5D6E-409C-BE32-E72D297353CC}">
              <c16:uniqueId val="{00000001-4108-40D8-8E21-CE021C5A06A0}"/>
            </c:ext>
          </c:extLst>
        </c:ser>
        <c:ser>
          <c:idx val="2"/>
          <c:order val="2"/>
          <c:tx>
            <c:v>System Curve</c:v>
          </c:tx>
          <c:spPr>
            <a:ln w="25400" cap="rnd">
              <a:noFill/>
              <a:round/>
            </a:ln>
            <a:effectLst/>
          </c:spPr>
          <c:marker>
            <c:symbol val="circle"/>
            <c:size val="5"/>
            <c:spPr>
              <a:solidFill>
                <a:schemeClr val="accent1"/>
              </a:solidFill>
              <a:ln w="9525">
                <a:noFill/>
              </a:ln>
              <a:effectLst/>
            </c:spPr>
          </c:marker>
          <c:trendline>
            <c:spPr>
              <a:ln w="19050" cap="rnd">
                <a:solidFill>
                  <a:schemeClr val="accent3"/>
                </a:solidFill>
                <a:prstDash val="sysDot"/>
              </a:ln>
              <a:effectLst/>
            </c:spPr>
            <c:trendlineType val="poly"/>
            <c:order val="2"/>
            <c:intercept val="0"/>
            <c:dispRSqr val="0"/>
            <c:dispEq val="0"/>
          </c:trendline>
          <c:xVal>
            <c:numRef>
              <c:f>'Hartzel A03-9-152BC-75STFCM2'!$P$3:$P$5</c:f>
              <c:numCache>
                <c:formatCode>0</c:formatCode>
                <c:ptCount val="3"/>
                <c:pt idx="0" formatCode="General">
                  <c:v>0</c:v>
                </c:pt>
                <c:pt idx="1">
                  <c:v>4755.1041190870192</c:v>
                </c:pt>
                <c:pt idx="2">
                  <c:v>4364.7169811320755</c:v>
                </c:pt>
              </c:numCache>
            </c:numRef>
          </c:xVal>
          <c:yVal>
            <c:numRef>
              <c:f>'Hartzel A03-9-152BC-75STFCM2'!$Q$3:$Q$5</c:f>
              <c:numCache>
                <c:formatCode>0.0</c:formatCode>
                <c:ptCount val="3"/>
                <c:pt idx="0" formatCode="General">
                  <c:v>0</c:v>
                </c:pt>
                <c:pt idx="1">
                  <c:v>0.58591896939455168</c:v>
                </c:pt>
                <c:pt idx="2">
                  <c:v>0.49366197183098592</c:v>
                </c:pt>
              </c:numCache>
            </c:numRef>
          </c:yVal>
          <c:smooth val="0"/>
          <c:extLst>
            <c:ext xmlns:c16="http://schemas.microsoft.com/office/drawing/2014/chart" uri="{C3380CC4-5D6E-409C-BE32-E72D297353CC}">
              <c16:uniqueId val="{00000003-4108-40D8-8E21-CE021C5A06A0}"/>
            </c:ext>
          </c:extLst>
        </c:ser>
        <c:ser>
          <c:idx val="3"/>
          <c:order val="3"/>
          <c:tx>
            <c:v>Power</c:v>
          </c:tx>
          <c:spPr>
            <a:ln w="12700" cap="rnd">
              <a:solidFill>
                <a:schemeClr val="accent2">
                  <a:lumMod val="75000"/>
                </a:schemeClr>
              </a:solidFill>
              <a:round/>
            </a:ln>
            <a:effectLst/>
          </c:spPr>
          <c:marker>
            <c:symbol val="circle"/>
            <c:size val="5"/>
            <c:spPr>
              <a:solidFill>
                <a:schemeClr val="accent2">
                  <a:lumMod val="75000"/>
                </a:schemeClr>
              </a:solidFill>
              <a:ln w="9525">
                <a:noFill/>
              </a:ln>
              <a:effectLst/>
            </c:spPr>
          </c:marker>
          <c:xVal>
            <c:numRef>
              <c:f>'Hartzel A03-9-152BC-75STFCM2'!$P$7:$P$9</c:f>
              <c:numCache>
                <c:formatCode>0</c:formatCode>
                <c:ptCount val="3"/>
                <c:pt idx="0">
                  <c:v>4364.7169811320755</c:v>
                </c:pt>
                <c:pt idx="1">
                  <c:v>4364.7169811320755</c:v>
                </c:pt>
                <c:pt idx="2">
                  <c:v>4364.7169811320755</c:v>
                </c:pt>
              </c:numCache>
            </c:numRef>
          </c:xVal>
          <c:yVal>
            <c:numRef>
              <c:f>'Hartzel A03-9-152BC-75STFCM2'!$Q$7:$Q$9</c:f>
              <c:numCache>
                <c:formatCode>0.0</c:formatCode>
                <c:ptCount val="3"/>
                <c:pt idx="0" formatCode="General">
                  <c:v>0</c:v>
                </c:pt>
                <c:pt idx="1">
                  <c:v>0.49366197183098592</c:v>
                </c:pt>
                <c:pt idx="2">
                  <c:v>1.8744760177583002</c:v>
                </c:pt>
              </c:numCache>
            </c:numRef>
          </c:yVal>
          <c:smooth val="0"/>
          <c:extLst>
            <c:ext xmlns:c16="http://schemas.microsoft.com/office/drawing/2014/chart" uri="{C3380CC4-5D6E-409C-BE32-E72D297353CC}">
              <c16:uniqueId val="{00000003-E9C7-4E4A-8DA3-9CD27D82CE4E}"/>
            </c:ext>
          </c:extLst>
        </c:ser>
        <c:dLbls>
          <c:showLegendKey val="0"/>
          <c:showVal val="0"/>
          <c:showCatName val="0"/>
          <c:showSerName val="0"/>
          <c:showPercent val="0"/>
          <c:showBubbleSize val="0"/>
        </c:dLbls>
        <c:axId val="-800136496"/>
        <c:axId val="-800127248"/>
      </c:scatterChart>
      <c:scatterChart>
        <c:scatterStyle val="lineMarker"/>
        <c:varyColors val="0"/>
        <c:ser>
          <c:idx val="1"/>
          <c:order val="1"/>
          <c:tx>
            <c:strRef>
              <c:f>'Hartzel A03-9-152BC-75STFCM2'!$C$15</c:f>
              <c:strCache>
                <c:ptCount val="1"/>
                <c:pt idx="0">
                  <c:v>Power (Hp)</c:v>
                </c:pt>
              </c:strCache>
            </c:strRef>
          </c:tx>
          <c:spPr>
            <a:ln w="2540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poly"/>
            <c:order val="3"/>
            <c:dispRSqr val="1"/>
            <c:dispEq val="1"/>
            <c:trendlineLbl>
              <c:layout>
                <c:manualLayout>
                  <c:x val="3.9593628382659063E-2"/>
                  <c:y val="0.43046935804291403"/>
                </c:manualLayout>
              </c:layout>
              <c:numFmt formatCode="0.0000E+00" sourceLinked="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trendlineLbl>
          </c:trendline>
          <c:xVal>
            <c:numRef>
              <c:f>'Hartzel A03-9-152BC-75STFCM2'!$A$16:$A$26</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'Hartzel A03-9-152BC-75STFCM2'!$C$16:$C$26</c:f>
              <c:numCache>
                <c:formatCode>General</c:formatCode>
                <c:ptCount val="11"/>
                <c:pt idx="0">
                  <c:v>1.25</c:v>
                </c:pt>
                <c:pt idx="1">
                  <c:v>1.75</c:v>
                </c:pt>
                <c:pt idx="2">
                  <c:v>2.4</c:v>
                </c:pt>
                <c:pt idx="3">
                  <c:v>2.7</c:v>
                </c:pt>
                <c:pt idx="4">
                  <c:v>3.15</c:v>
                </c:pt>
                <c:pt idx="5">
                  <c:v>3.45</c:v>
                </c:pt>
                <c:pt idx="6">
                  <c:v>3.8</c:v>
                </c:pt>
                <c:pt idx="7">
                  <c:v>3.9</c:v>
                </c:pt>
                <c:pt idx="8">
                  <c:v>3.75</c:v>
                </c:pt>
                <c:pt idx="9">
                  <c:v>3.5</c:v>
                </c:pt>
                <c:pt idx="10">
                  <c:v>3</c:v>
                </c:pt>
              </c:numCache>
            </c:numRef>
          </c:yVal>
          <c:smooth val="0"/>
          <c:extLst>
            <c:ext xmlns:c16="http://schemas.microsoft.com/office/drawing/2014/chart" uri="{C3380CC4-5D6E-409C-BE32-E72D297353CC}">
              <c16:uniqueId val="{00000005-4108-40D8-8E21-CE021C5A06A0}"/>
            </c:ext>
          </c:extLst>
        </c:ser>
        <c:ser>
          <c:idx val="4"/>
          <c:order val="4"/>
          <c:tx>
            <c:v>Power Intersect</c:v>
          </c:tx>
          <c:spPr>
            <a:ln w="12700" cap="rnd">
              <a:solidFill>
                <a:schemeClr val="accent2">
                  <a:lumMod val="75000"/>
                </a:schemeClr>
              </a:solidFill>
              <a:round/>
            </a:ln>
            <a:effectLst/>
          </c:spPr>
          <c:marker>
            <c:symbol val="circle"/>
            <c:size val="5"/>
            <c:spPr>
              <a:solidFill>
                <a:schemeClr val="accent2">
                  <a:lumMod val="75000"/>
                </a:schemeClr>
              </a:solidFill>
              <a:ln w="9525">
                <a:noFill/>
              </a:ln>
              <a:effectLst/>
            </c:spPr>
          </c:marker>
          <c:xVal>
            <c:numRef>
              <c:f>('Hartzel A03-9-152BC-75STFCM2'!$P$7,'Hartzel A03-9-152BC-75STFCM2'!$P$10)</c:f>
              <c:numCache>
                <c:formatCode>0</c:formatCode>
                <c:ptCount val="2"/>
                <c:pt idx="0">
                  <c:v>4364.7169811320755</c:v>
                </c:pt>
                <c:pt idx="1">
                  <c:v>4364.7169811320755</c:v>
                </c:pt>
              </c:numCache>
            </c:numRef>
          </c:xVal>
          <c:yVal>
            <c:numRef>
              <c:f>('Hartzel A03-9-152BC-75STFCM2'!$Q$7,'Hartzel A03-9-152BC-75STFCM2'!$Q$10)</c:f>
              <c:numCache>
                <c:formatCode>0.0</c:formatCode>
                <c:ptCount val="2"/>
                <c:pt idx="0" formatCode="General">
                  <c:v>0</c:v>
                </c:pt>
                <c:pt idx="1">
                  <c:v>3.5950266421318884</c:v>
                </c:pt>
              </c:numCache>
            </c:numRef>
          </c:yVal>
          <c:smooth val="0"/>
          <c:extLst>
            <c:ext xmlns:c16="http://schemas.microsoft.com/office/drawing/2014/chart" uri="{C3380CC4-5D6E-409C-BE32-E72D297353CC}">
              <c16:uniqueId val="{00000004-E9C7-4E4A-8DA3-9CD27D82CE4E}"/>
            </c:ext>
          </c:extLst>
        </c:ser>
        <c:dLbls>
          <c:showLegendKey val="0"/>
          <c:showVal val="0"/>
          <c:showCatName val="0"/>
          <c:showSerName val="0"/>
          <c:showPercent val="0"/>
          <c:showBubbleSize val="0"/>
        </c:dLbls>
        <c:axId val="-800131600"/>
        <c:axId val="-800126704"/>
      </c:scatterChart>
      <c:valAx>
        <c:axId val="-800136496"/>
        <c:scaling>
          <c:orientation val="minMax"/>
          <c:max val="5000"/>
        </c:scaling>
        <c:delete val="0"/>
        <c:axPos val="b"/>
        <c:majorGridlines>
          <c:spPr>
            <a:ln w="9525" cap="flat" cmpd="sng" algn="ctr">
              <a:solidFill>
                <a:schemeClr val="tx1">
                  <a:lumMod val="15000"/>
                  <a:lumOff val="85000"/>
                </a:schemeClr>
              </a:solidFill>
              <a:round/>
            </a:ln>
            <a:effectLst/>
          </c:spPr>
        </c:majorGridlines>
        <c:title>
          <c:tx>
            <c:strRef>
              <c:f>'Hartzel A03-9-152BC-75STFCM2'!$P$13:$S$13</c:f>
              <c:strCache>
                <c:ptCount val="4"/>
                <c:pt idx="0">
                  <c:v>Flow Rate (ACFM @ 250°F)</c:v>
                </c:pt>
              </c:strCache>
            </c:strRef>
          </c:tx>
          <c:layout>
            <c:manualLayout>
              <c:xMode val="edge"/>
              <c:yMode val="edge"/>
              <c:x val="0.1068266449916057"/>
              <c:y val="0.908053450179837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27248"/>
        <c:crosses val="autoZero"/>
        <c:crossBetween val="midCat"/>
      </c:valAx>
      <c:valAx>
        <c:axId val="-800127248"/>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t>
                </a:r>
                <a:r>
                  <a:rPr lang="en-US" baseline="0"/>
                  <a:t> (in wg)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800136496"/>
        <c:crosses val="autoZero"/>
        <c:crossBetween val="midCat"/>
        <c:majorUnit val="2"/>
        <c:minorUnit val="0.5"/>
      </c:valAx>
      <c:valAx>
        <c:axId val="-800126704"/>
        <c:scaling>
          <c:orientation val="minMax"/>
          <c:max val="12"/>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(hp)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800131600"/>
        <c:crosses val="max"/>
        <c:crossBetween val="midCat"/>
        <c:majorUnit val="2"/>
        <c:minorUnit val="1"/>
      </c:valAx>
      <c:valAx>
        <c:axId val="-800131600"/>
        <c:scaling>
          <c:orientation val="minMax"/>
        </c:scaling>
        <c:delete val="1"/>
        <c:axPos val="b"/>
        <c:numFmt formatCode="General" sourceLinked="1"/>
        <c:majorTickMark val="out"/>
        <c:minorTickMark val="none"/>
        <c:tickLblPos val="nextTo"/>
        <c:crossAx val="-800126704"/>
        <c:crosses val="autoZero"/>
        <c:crossBetween val="midCat"/>
      </c:valAx>
      <c:spPr>
        <a:solidFill>
          <a:schemeClr val="lt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'Hartzel A03-9-152BC-75STFCM 70F'!$P$12</c:f>
          <c:strCache>
            <c:ptCount val="1"/>
            <c:pt idx="0">
              <c:v>Hartzel A03-9-152BC-75STFCM2</c:v>
            </c:pt>
          </c:strCache>
        </c:strRef>
      </c:tx>
      <c:layout>
        <c:manualLayout>
          <c:xMode val="edge"/>
          <c:yMode val="edge"/>
          <c:x val="6.5154898989504439E-2"/>
          <c:y val="2.2889733503044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787129348557458"/>
          <c:y val="0.14696386641299253"/>
          <c:w val="0.76643173028029032"/>
          <c:h val="0.67709432471744013"/>
        </c:manualLayout>
      </c:layout>
      <c:scatterChart>
        <c:scatterStyle val="lineMarker"/>
        <c:varyColors val="0"/>
        <c:ser>
          <c:idx val="0"/>
          <c:order val="0"/>
          <c:tx>
            <c:strRef>
              <c:f>'Hartzel A03-9-152BC-75STFCM 70F'!$B$15</c:f>
              <c:strCache>
                <c:ptCount val="1"/>
                <c:pt idx="0">
                  <c:v>SP (in. wg)</c:v>
                </c:pt>
              </c:strCache>
            </c:strRef>
          </c:tx>
          <c:spPr>
            <a:ln w="25400" cap="rnd">
              <a:noFill/>
              <a:round/>
            </a:ln>
            <a:effectLst/>
          </c:spPr>
          <c:marker>
            <c:symbol val="circle"/>
            <c:size val="5"/>
            <c:spPr>
              <a:solidFill>
                <a:schemeClr val="accent6">
                  <a:lumMod val="75000"/>
                </a:schemeClr>
              </a:solidFill>
              <a:ln w="9525">
                <a:noFill/>
              </a:ln>
              <a:effectLst/>
            </c:spPr>
          </c:marker>
          <c:trendline>
            <c:spPr>
              <a:ln w="19050" cap="rnd">
                <a:solidFill>
                  <a:schemeClr val="accent6">
                    <a:lumMod val="75000"/>
                  </a:schemeClr>
                </a:solidFill>
                <a:prstDash val="sysDot"/>
              </a:ln>
              <a:effectLst/>
            </c:spPr>
            <c:trendlineType val="poly"/>
            <c:order val="2"/>
            <c:dispRSqr val="1"/>
            <c:dispEq val="1"/>
            <c:trendlineLbl>
              <c:layout>
                <c:manualLayout>
                  <c:x val="0.10435206806045796"/>
                  <c:y val="-0.70381376361868053"/>
                </c:manualLayout>
              </c:layout>
              <c:numFmt formatCode="0.000000E+00" sourceLinked="0"/>
              <c:spPr>
                <a:solidFill>
                  <a:sysClr val="window" lastClr="FFFFFF"/>
                </a:solidFill>
                <a:ln>
                  <a:noFill/>
                </a:ln>
                <a:effectLst/>
              </c:spPr>
              <c:txPr>
                <a:bodyPr rot="0" spcFirstLastPara="1" vertOverflow="ellipsis" vert="horz" wrap="square" anchor="ctr" anchorCtr="1"/>
                <a:lstStyle/>
                <a:p>
                  <a:pPr>
                    <a:defRPr sz="900" b="0" i="0" u="none" strike="noStrike" kern="1200" baseline="0">
                      <a:ln>
                        <a:noFill/>
                      </a:ln>
                      <a:solidFill>
                        <a:schemeClr val="accent6">
                          <a:lumMod val="75000"/>
                        </a:schemeClr>
                      </a:solidFill>
                      <a:latin typeface="+mn-lt"/>
                      <a:ea typeface="+mn-ea"/>
                      <a:cs typeface="+mn-cs"/>
                    </a:defRPr>
                  </a:pPr>
                  <a:endParaRPr lang="en-US"/>
                </a:p>
              </c:txPr>
            </c:trendlineLbl>
          </c:trendline>
          <c:xVal>
            <c:numRef>
              <c:f>'Hartzel A03-9-152BC-75STFCM 70F'!$A$16:$A$26</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'Hartzel A03-9-152BC-75STFCM 70F'!$B$16:$B$26</c:f>
              <c:numCache>
                <c:formatCode>General</c:formatCode>
                <c:ptCount val="11"/>
                <c:pt idx="0">
                  <c:v>6.2</c:v>
                </c:pt>
                <c:pt idx="1">
                  <c:v>7.2</c:v>
                </c:pt>
                <c:pt idx="2">
                  <c:v>7.5</c:v>
                </c:pt>
                <c:pt idx="3">
                  <c:v>7.5</c:v>
                </c:pt>
                <c:pt idx="4">
                  <c:v>6.85</c:v>
                </c:pt>
                <c:pt idx="5">
                  <c:v>6</c:v>
                </c:pt>
                <c:pt idx="6">
                  <c:v>4.5999999999999996</c:v>
                </c:pt>
                <c:pt idx="7">
                  <c:v>3.25</c:v>
                </c:pt>
                <c:pt idx="8">
                  <c:v>1.4</c:v>
                </c:pt>
              </c:numCache>
            </c:numRef>
          </c:yVal>
          <c:smooth val="0"/>
          <c:extLst>
            <c:ext xmlns:c16="http://schemas.microsoft.com/office/drawing/2014/chart" uri="{C3380CC4-5D6E-409C-BE32-E72D297353CC}">
              <c16:uniqueId val="{00000001-E82C-4595-9FF9-8272497678D1}"/>
            </c:ext>
          </c:extLst>
        </c:ser>
        <c:ser>
          <c:idx val="2"/>
          <c:order val="2"/>
          <c:tx>
            <c:v>System Curve</c:v>
          </c:tx>
          <c:spPr>
            <a:ln w="25400" cap="rnd">
              <a:noFill/>
              <a:round/>
            </a:ln>
            <a:effectLst/>
          </c:spPr>
          <c:marker>
            <c:symbol val="circle"/>
            <c:size val="5"/>
            <c:spPr>
              <a:solidFill>
                <a:schemeClr val="accent1"/>
              </a:solidFill>
              <a:ln w="9525">
                <a:noFill/>
              </a:ln>
              <a:effectLst/>
            </c:spPr>
          </c:marker>
          <c:trendline>
            <c:spPr>
              <a:ln w="19050" cap="rnd">
                <a:solidFill>
                  <a:schemeClr val="accent3"/>
                </a:solidFill>
                <a:prstDash val="sysDot"/>
              </a:ln>
              <a:effectLst/>
            </c:spPr>
            <c:trendlineType val="poly"/>
            <c:order val="2"/>
            <c:intercept val="0"/>
            <c:dispRSqr val="0"/>
            <c:dispEq val="0"/>
          </c:trendline>
          <c:xVal>
            <c:numRef>
              <c:f>'Hartzel A03-9-152BC-75STFCM 70F'!$P$3:$P$5</c:f>
              <c:numCache>
                <c:formatCode>0</c:formatCode>
                <c:ptCount val="3"/>
                <c:pt idx="0" formatCode="General">
                  <c:v>0</c:v>
                </c:pt>
                <c:pt idx="1">
                  <c:v>4210.5563223575027</c:v>
                </c:pt>
                <c:pt idx="2">
                  <c:v>5192.9245283018872</c:v>
                </c:pt>
              </c:numCache>
            </c:numRef>
          </c:xVal>
          <c:yVal>
            <c:numRef>
              <c:f>'Hartzel A03-9-152BC-75STFCM 70F'!$Q$3:$Q$5</c:f>
              <c:numCache>
                <c:formatCode>0.0</c:formatCode>
                <c:ptCount val="3"/>
                <c:pt idx="0" formatCode="General">
                  <c:v>0</c:v>
                </c:pt>
                <c:pt idx="1">
                  <c:v>0.31321348615302025</c:v>
                </c:pt>
                <c:pt idx="2">
                  <c:v>0.47641509433962265</c:v>
                </c:pt>
              </c:numCache>
            </c:numRef>
          </c:yVal>
          <c:smooth val="0"/>
          <c:extLst>
            <c:ext xmlns:c16="http://schemas.microsoft.com/office/drawing/2014/chart" uri="{C3380CC4-5D6E-409C-BE32-E72D297353CC}">
              <c16:uniqueId val="{00000003-E82C-4595-9FF9-8272497678D1}"/>
            </c:ext>
          </c:extLst>
        </c:ser>
        <c:ser>
          <c:idx val="3"/>
          <c:order val="3"/>
          <c:tx>
            <c:v>Power</c:v>
          </c:tx>
          <c:spPr>
            <a:ln w="12700" cap="rnd">
              <a:solidFill>
                <a:schemeClr val="accent2">
                  <a:lumMod val="75000"/>
                </a:schemeClr>
              </a:solidFill>
              <a:round/>
            </a:ln>
            <a:effectLst/>
          </c:spPr>
          <c:marker>
            <c:symbol val="circle"/>
            <c:size val="5"/>
            <c:spPr>
              <a:solidFill>
                <a:schemeClr val="accent2">
                  <a:lumMod val="75000"/>
                </a:schemeClr>
              </a:solidFill>
              <a:ln w="9525">
                <a:noFill/>
              </a:ln>
              <a:effectLst/>
            </c:spPr>
          </c:marker>
          <c:xVal>
            <c:numRef>
              <c:f>'Hartzel A03-9-152BC-75STFCM 70F'!$P$7:$P$9</c:f>
              <c:numCache>
                <c:formatCode>0</c:formatCode>
                <c:ptCount val="3"/>
                <c:pt idx="0">
                  <c:v>5192.9245283018872</c:v>
                </c:pt>
                <c:pt idx="1">
                  <c:v>5192.9245283018872</c:v>
                </c:pt>
                <c:pt idx="2">
                  <c:v>5192.9245283018872</c:v>
                </c:pt>
              </c:numCache>
            </c:numRef>
          </c:xVal>
          <c:yVal>
            <c:numRef>
              <c:f>'Hartzel A03-9-152BC-75STFCM 70F'!$Q$7:$Q$9</c:f>
              <c:numCache>
                <c:formatCode>0.0</c:formatCode>
                <c:ptCount val="3"/>
                <c:pt idx="0" formatCode="General">
                  <c:v>0</c:v>
                </c:pt>
                <c:pt idx="1">
                  <c:v>0.47641509433962265</c:v>
                </c:pt>
                <c:pt idx="2">
                  <c:v>-5.0179514901434947</c:v>
                </c:pt>
              </c:numCache>
            </c:numRef>
          </c:yVal>
          <c:smooth val="0"/>
          <c:extLst>
            <c:ext xmlns:c16="http://schemas.microsoft.com/office/drawing/2014/chart" uri="{C3380CC4-5D6E-409C-BE32-E72D297353CC}">
              <c16:uniqueId val="{00000004-E82C-4595-9FF9-8272497678D1}"/>
            </c:ext>
          </c:extLst>
        </c:ser>
        <c:dLbls>
          <c:showLegendKey val="0"/>
          <c:showVal val="0"/>
          <c:showCatName val="0"/>
          <c:showSerName val="0"/>
          <c:showPercent val="0"/>
          <c:showBubbleSize val="0"/>
        </c:dLbls>
        <c:axId val="-800136496"/>
        <c:axId val="-800127248"/>
      </c:scatterChart>
      <c:scatterChart>
        <c:scatterStyle val="lineMarker"/>
        <c:varyColors val="0"/>
        <c:ser>
          <c:idx val="1"/>
          <c:order val="1"/>
          <c:tx>
            <c:strRef>
              <c:f>'Hartzel A03-9-152BC-75STFCM 70F'!$C$15</c:f>
              <c:strCache>
                <c:ptCount val="1"/>
                <c:pt idx="0">
                  <c:v>Power (Hp)</c:v>
                </c:pt>
              </c:strCache>
            </c:strRef>
          </c:tx>
          <c:spPr>
            <a:ln w="2540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poly"/>
            <c:order val="3"/>
            <c:dispRSqr val="1"/>
            <c:dispEq val="1"/>
            <c:trendlineLbl>
              <c:layout>
                <c:manualLayout>
                  <c:x val="3.9593628382659063E-2"/>
                  <c:y val="0.43046935804291403"/>
                </c:manualLayout>
              </c:layout>
              <c:numFmt formatCode="0.0000E+00" sourceLinked="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trendlineLbl>
          </c:trendline>
          <c:xVal>
            <c:numRef>
              <c:f>'Hartzel A03-9-152BC-75STFCM 70F'!$A$16:$A$26</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'Hartzel A03-9-152BC-75STFCM 70F'!$C$16:$C$26</c:f>
              <c:numCache>
                <c:formatCode>General</c:formatCode>
                <c:ptCount val="11"/>
                <c:pt idx="0">
                  <c:v>1.25</c:v>
                </c:pt>
                <c:pt idx="1">
                  <c:v>1.7</c:v>
                </c:pt>
                <c:pt idx="2">
                  <c:v>2.4</c:v>
                </c:pt>
                <c:pt idx="3">
                  <c:v>2.7</c:v>
                </c:pt>
                <c:pt idx="4">
                  <c:v>3.125</c:v>
                </c:pt>
                <c:pt idx="5">
                  <c:v>3.6</c:v>
                </c:pt>
                <c:pt idx="6">
                  <c:v>3.75</c:v>
                </c:pt>
                <c:pt idx="7">
                  <c:v>3.6</c:v>
                </c:pt>
                <c:pt idx="8">
                  <c:v>3.4</c:v>
                </c:pt>
              </c:numCache>
            </c:numRef>
          </c:yVal>
          <c:smooth val="0"/>
          <c:extLst>
            <c:ext xmlns:c16="http://schemas.microsoft.com/office/drawing/2014/chart" uri="{C3380CC4-5D6E-409C-BE32-E72D297353CC}">
              <c16:uniqueId val="{00000006-E82C-4595-9FF9-8272497678D1}"/>
            </c:ext>
          </c:extLst>
        </c:ser>
        <c:ser>
          <c:idx val="4"/>
          <c:order val="4"/>
          <c:tx>
            <c:v>Power Intersect</c:v>
          </c:tx>
          <c:spPr>
            <a:ln w="12700" cap="rnd">
              <a:solidFill>
                <a:schemeClr val="accent2">
                  <a:lumMod val="75000"/>
                </a:schemeClr>
              </a:solidFill>
              <a:round/>
            </a:ln>
            <a:effectLst/>
          </c:spPr>
          <c:marker>
            <c:symbol val="circle"/>
            <c:size val="5"/>
            <c:spPr>
              <a:solidFill>
                <a:schemeClr val="accent2">
                  <a:lumMod val="75000"/>
                </a:schemeClr>
              </a:solidFill>
              <a:ln w="9525">
                <a:noFill/>
              </a:ln>
              <a:effectLst/>
            </c:spPr>
          </c:marker>
          <c:xVal>
            <c:numRef>
              <c:f>('Hartzel A03-9-152BC-75STFCM 70F'!$P$7,'Hartzel A03-9-152BC-75STFCM 70F'!$P$10)</c:f>
              <c:numCache>
                <c:formatCode>0</c:formatCode>
                <c:ptCount val="2"/>
                <c:pt idx="0">
                  <c:v>5192.9245283018872</c:v>
                </c:pt>
                <c:pt idx="1">
                  <c:v>5192.9245283018872</c:v>
                </c:pt>
              </c:numCache>
            </c:numRef>
          </c:xVal>
          <c:yVal>
            <c:numRef>
              <c:f>('Hartzel A03-9-152BC-75STFCM 70F'!$Q$7,'Hartzel A03-9-152BC-75STFCM 70F'!$Q$10)</c:f>
              <c:numCache>
                <c:formatCode>0.0</c:formatCode>
                <c:ptCount val="2"/>
                <c:pt idx="0" formatCode="General">
                  <c:v>0</c:v>
                </c:pt>
                <c:pt idx="1">
                  <c:v>1.4612848392538496</c:v>
                </c:pt>
              </c:numCache>
            </c:numRef>
          </c:yVal>
          <c:smooth val="0"/>
          <c:extLst>
            <c:ext xmlns:c16="http://schemas.microsoft.com/office/drawing/2014/chart" uri="{C3380CC4-5D6E-409C-BE32-E72D297353CC}">
              <c16:uniqueId val="{00000007-E82C-4595-9FF9-8272497678D1}"/>
            </c:ext>
          </c:extLst>
        </c:ser>
        <c:dLbls>
          <c:showLegendKey val="0"/>
          <c:showVal val="0"/>
          <c:showCatName val="0"/>
          <c:showSerName val="0"/>
          <c:showPercent val="0"/>
          <c:showBubbleSize val="0"/>
        </c:dLbls>
        <c:axId val="-800131600"/>
        <c:axId val="-800126704"/>
      </c:scatterChart>
      <c:valAx>
        <c:axId val="-800136496"/>
        <c:scaling>
          <c:orientation val="minMax"/>
          <c:max val="5000"/>
        </c:scaling>
        <c:delete val="0"/>
        <c:axPos val="b"/>
        <c:majorGridlines>
          <c:spPr>
            <a:ln w="9525" cap="flat" cmpd="sng" algn="ctr">
              <a:solidFill>
                <a:schemeClr val="tx1">
                  <a:lumMod val="15000"/>
                  <a:lumOff val="85000"/>
                </a:schemeClr>
              </a:solidFill>
              <a:round/>
            </a:ln>
            <a:effectLst/>
          </c:spPr>
        </c:majorGridlines>
        <c:title>
          <c:tx>
            <c:strRef>
              <c:f>'Hartzel A03-9-152BC-75STFCM 70F'!$P$13:$S$13</c:f>
              <c:strCache>
                <c:ptCount val="4"/>
                <c:pt idx="0">
                  <c:v>Flow Rate (ACFM @ 70°F)</c:v>
                </c:pt>
              </c:strCache>
            </c:strRef>
          </c:tx>
          <c:layout>
            <c:manualLayout>
              <c:xMode val="edge"/>
              <c:yMode val="edge"/>
              <c:x val="0.1068266449916057"/>
              <c:y val="0.908053450179837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27248"/>
        <c:crosses val="autoZero"/>
        <c:crossBetween val="midCat"/>
      </c:valAx>
      <c:valAx>
        <c:axId val="-800127248"/>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t>
                </a:r>
                <a:r>
                  <a:rPr lang="en-US" baseline="0"/>
                  <a:t> (in wg)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800136496"/>
        <c:crosses val="autoZero"/>
        <c:crossBetween val="midCat"/>
        <c:majorUnit val="2"/>
        <c:minorUnit val="0.5"/>
      </c:valAx>
      <c:valAx>
        <c:axId val="-800126704"/>
        <c:scaling>
          <c:orientation val="minMax"/>
          <c:max val="12"/>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(hp)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800131600"/>
        <c:crosses val="max"/>
        <c:crossBetween val="midCat"/>
        <c:majorUnit val="2"/>
        <c:minorUnit val="1"/>
      </c:valAx>
      <c:valAx>
        <c:axId val="-800131600"/>
        <c:scaling>
          <c:orientation val="minMax"/>
        </c:scaling>
        <c:delete val="1"/>
        <c:axPos val="b"/>
        <c:numFmt formatCode="General" sourceLinked="1"/>
        <c:majorTickMark val="out"/>
        <c:minorTickMark val="none"/>
        <c:tickLblPos val="nextTo"/>
        <c:crossAx val="-800126704"/>
        <c:crosses val="autoZero"/>
        <c:crossBetween val="midCat"/>
      </c:valAx>
      <c:spPr>
        <a:solidFill>
          <a:schemeClr val="lt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4</xdr:col>
      <xdr:colOff>19050</xdr:colOff>
      <xdr:row>0</xdr:row>
      <xdr:rowOff>9525</xdr:rowOff>
    </xdr:from>
    <xdr:to>
      <xdr:col>12</xdr:col>
      <xdr:colOff>425450</xdr:colOff>
      <xdr:row>17</xdr:row>
      <xdr:rowOff>52387</xdr:rowOff>
    </xdr:to>
    <xdr:graphicFrame macro="">
      <xdr:nvGraphicFramePr>
        <xdr:cNvPr id="2" name="Chart 1">
          <a:extLst>
            <a:ext uri="{FF2B5EF4-FFF2-40B4-BE49-F238E27FC236}">
              <a16:creationId xmlns:a16="http://schemas.microsoft.com/office/drawing/2014/main" id="{ED1C6646-44FD-454C-BA6E-4CA815ED6D1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85726</xdr:colOff>
      <xdr:row>26</xdr:row>
      <xdr:rowOff>114299</xdr:rowOff>
    </xdr:from>
    <xdr:to>
      <xdr:col>3</xdr:col>
      <xdr:colOff>9525</xdr:colOff>
      <xdr:row>56</xdr:row>
      <xdr:rowOff>104775</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51BCF9C-9EAE-4DA6-8FD1-CBABC24DB9EB}"/>
                </a:ext>
              </a:extLst>
            </xdr:cNvPr>
            <xdr:cNvSpPr txBox="1"/>
          </xdr:nvSpPr>
          <xdr:spPr>
            <a:xfrm>
              <a:off x="85726" y="5343524"/>
              <a:ext cx="3105149" cy="6248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Useful</a:t>
              </a:r>
              <a:r>
                <a:rPr lang="en-US" sz="1100" b="1" baseline="0"/>
                <a:t> Equations </a:t>
              </a:r>
            </a:p>
            <a:p>
              <a:pPr algn="ctr"/>
              <a:r>
                <a:rPr lang="en-US" sz="1100" b="1" baseline="0"/>
                <a:t>(source: PE Ref Manaul)</a:t>
              </a:r>
            </a:p>
            <a:p>
              <a:pPr algn="l"/>
              <a:r>
                <a:rPr lang="en-US" sz="1100" b="0" baseline="0"/>
                <a:t>Eq. 1: System Curve relationship (41.21)</a:t>
              </a:r>
            </a:p>
            <a:p>
              <a:pPr/>
              <a14:m>
                <m:oMathPara xmlns:m="http://schemas.openxmlformats.org/officeDocument/2006/math">
                  <m:oMathParaPr>
                    <m:jc m:val="centerGroup"/>
                  </m:oMathParaPr>
                  <m:oMath xmlns:m="http://schemas.openxmlformats.org/officeDocument/2006/math">
                    <m:f>
                      <m:fPr>
                        <m:ctrlPr>
                          <a:rPr lang="en-US" sz="1100" i="1" baseline="0">
                            <a:latin typeface="Cambria Math" panose="02040503050406030204" pitchFamily="18" charset="0"/>
                          </a:rPr>
                        </m:ctrlPr>
                      </m:fPr>
                      <m:num>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1</m:t>
                            </m:r>
                          </m:sub>
                        </m:sSub>
                      </m:num>
                      <m:den>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sSup>
                      <m:sSupPr>
                        <m:ctrlPr>
                          <a:rPr lang="en-US" sz="1100" b="0" i="1" baseline="0">
                            <a:latin typeface="Cambria Math" panose="02040503050406030204" pitchFamily="18" charset="0"/>
                          </a:rPr>
                        </m:ctrlPr>
                      </m:sSupPr>
                      <m:e>
                        <m:d>
                          <m:dPr>
                            <m:ctrlPr>
                              <a:rPr lang="en-US" sz="1100" b="0" i="1" baseline="0">
                                <a:latin typeface="Cambria Math" panose="02040503050406030204" pitchFamily="18" charset="0"/>
                              </a:rPr>
                            </m:ctrlPr>
                          </m:dPr>
                          <m:e>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𝑄</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𝑄</m:t>
                                    </m:r>
                                  </m:e>
                                  <m:sub>
                                    <m:r>
                                      <a:rPr lang="en-US" sz="1100" b="0" i="1" baseline="0">
                                        <a:latin typeface="Cambria Math" panose="02040503050406030204" pitchFamily="18" charset="0"/>
                                      </a:rPr>
                                      <m:t>2</m:t>
                                    </m:r>
                                  </m:sub>
                                </m:sSub>
                              </m:den>
                            </m:f>
                          </m:e>
                        </m:d>
                      </m:e>
                      <m:sup>
                        <m:r>
                          <a:rPr lang="en-US" sz="1100" b="0" i="1" baseline="0">
                            <a:latin typeface="Cambria Math" panose="02040503050406030204" pitchFamily="18" charset="0"/>
                          </a:rPr>
                          <m:t>2</m:t>
                        </m:r>
                      </m:sup>
                    </m:sSup>
                  </m:oMath>
                </m:oMathPara>
              </a14:m>
              <a:endParaRPr lang="en-US" sz="1100" baseline="0"/>
            </a:p>
            <a:p>
              <a:endParaRPr lang="en-US" sz="1100" baseline="0"/>
            </a:p>
            <a:p>
              <a:r>
                <a:rPr lang="en-US" sz="1100" baseline="0"/>
                <a:t>Eq. 2: Rpm - flow relationship (41.22)</a:t>
              </a:r>
            </a:p>
            <a:p>
              <a:pPr/>
              <a14:m>
                <m:oMathPara xmlns:m="http://schemas.openxmlformats.org/officeDocument/2006/math">
                  <m:oMathParaPr>
                    <m:jc m:val="centerGroup"/>
                  </m:oMathParaPr>
                  <m:oMath xmlns:m="http://schemas.openxmlformats.org/officeDocument/2006/math">
                    <m:f>
                      <m:fPr>
                        <m:ctrlPr>
                          <a:rPr lang="en-US" sz="1100" i="1" baseline="0">
                            <a:latin typeface="Cambria Math" panose="02040503050406030204" pitchFamily="18" charset="0"/>
                          </a:rPr>
                        </m:ctrlPr>
                      </m:fPr>
                      <m:num>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𝑛</m:t>
                            </m:r>
                          </m:e>
                          <m:sub>
                            <m:r>
                              <a:rPr lang="en-US" sz="1100" b="0" i="1" baseline="0">
                                <a:latin typeface="Cambria Math" panose="02040503050406030204" pitchFamily="18" charset="0"/>
                              </a:rPr>
                              <m:t>1</m:t>
                            </m:r>
                          </m:sub>
                        </m:sSub>
                      </m:num>
                      <m:den>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𝑛</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𝑄</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𝑄</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endParaRPr lang="en-US" sz="1100" baseline="0"/>
            </a:p>
            <a:p>
              <a:r>
                <a:rPr lang="en-US" sz="1100" baseline="0">
                  <a:solidFill>
                    <a:schemeClr val="dk1"/>
                  </a:solidFill>
                  <a:effectLst/>
                  <a:latin typeface="+mn-lt"/>
                  <a:ea typeface="+mn-ea"/>
                  <a:cs typeface="+mn-cs"/>
                </a:rPr>
                <a:t>Eq. 3: Rpm - Pressure relationship (41.23)</a:t>
              </a:r>
              <a:endParaRPr lang="en-US">
                <a:effectLst/>
              </a:endParaRPr>
            </a:p>
            <a:p>
              <a:pPr/>
              <a14:m>
                <m:oMathPara xmlns:m="http://schemas.openxmlformats.org/officeDocument/2006/math">
                  <m:oMathParaPr>
                    <m:jc m:val="centerGroup"/>
                  </m:oMathParaPr>
                  <m:oMath xmlns:m="http://schemas.openxmlformats.org/officeDocument/2006/math">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2</m:t>
                                    </m:r>
                                  </m:sub>
                                </m:sSub>
                              </m:den>
                            </m:f>
                          </m:e>
                        </m:d>
                      </m:e>
                      <m:sup>
                        <m:r>
                          <a:rPr lang="en-US" sz="1100" b="0" i="1" baseline="0">
                            <a:solidFill>
                              <a:schemeClr val="dk1"/>
                            </a:solidFill>
                            <a:effectLst/>
                            <a:latin typeface="Cambria Math" panose="02040503050406030204" pitchFamily="18" charset="0"/>
                            <a:ea typeface="+mn-ea"/>
                            <a:cs typeface="+mn-cs"/>
                          </a:rPr>
                          <m:t>2</m:t>
                        </m:r>
                      </m:sup>
                    </m:sSup>
                    <m:r>
                      <a:rPr lang="en-US" sz="1100" b="0" i="1" baseline="0">
                        <a:solidFill>
                          <a:schemeClr val="dk1"/>
                        </a:solidFill>
                        <a:effectLst/>
                        <a:latin typeface="Cambria Math" panose="02040503050406030204" pitchFamily="18" charset="0"/>
                        <a:ea typeface="+mn-ea"/>
                        <a:cs typeface="+mn-cs"/>
                      </a:rPr>
                      <m:t>=</m:t>
                    </m:r>
                    <m:f>
                      <m:fPr>
                        <m:ctrlPr>
                          <a:rPr lang="en-US" sz="1100" i="1" baseline="0">
                            <a:solidFill>
                              <a:schemeClr val="dk1"/>
                            </a:solidFill>
                            <a:effectLst/>
                            <a:latin typeface="Cambria Math" panose="02040503050406030204" pitchFamily="18" charset="0"/>
                            <a:ea typeface="+mn-ea"/>
                            <a:cs typeface="+mn-cs"/>
                          </a:rPr>
                        </m:ctrlPr>
                      </m:fPr>
                      <m:num>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𝑃</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𝑃</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endParaRPr lang="en-US" sz="1100" baseline="0"/>
            </a:p>
            <a:p>
              <a:r>
                <a:rPr lang="en-US" sz="1100" baseline="0">
                  <a:solidFill>
                    <a:schemeClr val="dk1"/>
                  </a:solidFill>
                  <a:effectLst/>
                  <a:latin typeface="+mn-lt"/>
                  <a:ea typeface="+mn-ea"/>
                  <a:cs typeface="+mn-cs"/>
                </a:rPr>
                <a:t>Eq. 4: </a:t>
              </a:r>
              <a:r>
                <a:rPr lang="en-US" sz="1100" baseline="0"/>
                <a:t>Rpm- Power Relationship (41.25)</a:t>
              </a:r>
            </a:p>
            <a:p>
              <a:endParaRPr lang="en-US" sz="1100" baseline="0"/>
            </a:p>
            <a:p>
              <a:pPr/>
              <a14:m>
                <m:oMathPara xmlns:m="http://schemas.openxmlformats.org/officeDocument/2006/math">
                  <m:oMathParaPr>
                    <m:jc m:val="centerGroup"/>
                  </m:oMathParaPr>
                  <m:oMath xmlns:m="http://schemas.openxmlformats.org/officeDocument/2006/math">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2</m:t>
                                    </m:r>
                                  </m:sub>
                                </m:sSub>
                              </m:den>
                            </m:f>
                          </m:e>
                        </m:d>
                      </m:e>
                      <m:sup>
                        <m:r>
                          <a:rPr lang="en-US" sz="1100" b="0" i="1" baseline="0">
                            <a:solidFill>
                              <a:schemeClr val="dk1"/>
                            </a:solidFill>
                            <a:effectLst/>
                            <a:latin typeface="Cambria Math" panose="02040503050406030204" pitchFamily="18" charset="0"/>
                            <a:ea typeface="+mn-ea"/>
                            <a:cs typeface="+mn-cs"/>
                          </a:rPr>
                          <m:t>3</m:t>
                        </m:r>
                      </m:sup>
                    </m:sSup>
                    <m:r>
                      <a:rPr lang="en-US" sz="1100" b="0" i="1" baseline="0">
                        <a:solidFill>
                          <a:schemeClr val="dk1"/>
                        </a:solidFill>
                        <a:effectLst/>
                        <a:latin typeface="Cambria Math" panose="02040503050406030204" pitchFamily="18" charset="0"/>
                        <a:ea typeface="+mn-ea"/>
                        <a:cs typeface="+mn-cs"/>
                      </a:rPr>
                      <m:t>=</m:t>
                    </m:r>
                    <m:f>
                      <m:fPr>
                        <m:ctrlPr>
                          <a:rPr lang="en-US" sz="1100" i="1" baseline="0">
                            <a:solidFill>
                              <a:schemeClr val="dk1"/>
                            </a:solidFill>
                            <a:effectLst/>
                            <a:latin typeface="Cambria Math" panose="02040503050406030204" pitchFamily="18" charset="0"/>
                            <a:ea typeface="+mn-ea"/>
                            <a:cs typeface="+mn-cs"/>
                          </a:rPr>
                        </m:ctrlPr>
                      </m:fPr>
                      <m:num>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𝐵𝐻𝑃</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𝐵𝐻𝑃</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r>
                <a:rPr lang="en-US" sz="1100" baseline="0"/>
                <a:t>Eq. 5 Density factor (absolute Temp) (41.2)</a:t>
              </a:r>
            </a:p>
            <a:p>
              <a:pPr/>
              <a14:m>
                <m:oMathPara xmlns:m="http://schemas.openxmlformats.org/officeDocument/2006/math">
                  <m:oMathParaPr>
                    <m:jc m:val="centerGroup"/>
                  </m:oMathParaPr>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𝐾</m:t>
                        </m:r>
                      </m:e>
                      <m:sub>
                        <m:r>
                          <a:rPr lang="en-US" sz="1100" b="0" i="1" baseline="0">
                            <a:latin typeface="Cambria Math" panose="02040503050406030204" pitchFamily="18" charset="0"/>
                          </a:rPr>
                          <m:t>𝑑</m:t>
                        </m:r>
                      </m:sub>
                    </m:sSub>
                    <m:r>
                      <a:rPr lang="en-US" sz="1100" b="0" i="1" baseline="0">
                        <a:latin typeface="Cambria Math" panose="02040503050406030204" pitchFamily="18" charset="0"/>
                      </a:rPr>
                      <m:t>=</m:t>
                    </m:r>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𝜌</m:t>
                            </m:r>
                          </m:e>
                          <m:sub>
                            <m:r>
                              <a:rPr lang="en-US" sz="1100" b="0" i="1" baseline="0">
                                <a:solidFill>
                                  <a:schemeClr val="dk1"/>
                                </a:solidFill>
                                <a:effectLst/>
                                <a:latin typeface="Cambria Math" panose="02040503050406030204" pitchFamily="18" charset="0"/>
                                <a:ea typeface="+mn-ea"/>
                                <a:cs typeface="+mn-cs"/>
                              </a:rPr>
                              <m:t>𝑠𝑡𝑑</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𝜌</m:t>
                            </m:r>
                          </m:e>
                          <m:sub>
                            <m:r>
                              <a:rPr lang="en-US" sz="1100" b="0" i="1" baseline="0">
                                <a:solidFill>
                                  <a:schemeClr val="dk1"/>
                                </a:solidFill>
                                <a:effectLst/>
                                <a:latin typeface="Cambria Math" panose="02040503050406030204" pitchFamily="18" charset="0"/>
                                <a:ea typeface="+mn-ea"/>
                                <a:cs typeface="+mn-cs"/>
                              </a:rPr>
                              <m:t>𝑎𝑐𝑡</m:t>
                            </m:r>
                          </m:sub>
                        </m:sSub>
                      </m:den>
                    </m:f>
                    <m:r>
                      <a:rPr lang="en-US" sz="1100" b="0" i="1" baseline="0">
                        <a:solidFill>
                          <a:schemeClr val="dk1"/>
                        </a:solidFill>
                        <a:effectLst/>
                        <a:latin typeface="Cambria Math" panose="02040503050406030204" pitchFamily="18" charset="0"/>
                        <a:ea typeface="+mn-ea"/>
                        <a:cs typeface="+mn-cs"/>
                      </a:rPr>
                      <m:t>=</m:t>
                    </m:r>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𝜌</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𝜌</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d>
                      <m:dPr>
                        <m:ctrlPr>
                          <a:rPr lang="en-US" sz="1100" b="0" i="1" baseline="0">
                            <a:latin typeface="Cambria Math" panose="02040503050406030204" pitchFamily="18" charset="0"/>
                          </a:rPr>
                        </m:ctrlPr>
                      </m:dPr>
                      <m:e>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2</m:t>
                                </m:r>
                              </m:sub>
                            </m:sSub>
                          </m:den>
                        </m:f>
                      </m:e>
                    </m:d>
                    <m:r>
                      <a:rPr lang="en-US" sz="1100" b="0" i="1" baseline="0">
                        <a:latin typeface="Cambria Math" panose="02040503050406030204" pitchFamily="18" charset="0"/>
                        <a:ea typeface="Cambria Math" panose="02040503050406030204" pitchFamily="18" charset="0"/>
                      </a:rPr>
                      <m:t>×</m:t>
                    </m:r>
                    <m:d>
                      <m:dPr>
                        <m:ctrlPr>
                          <a:rPr lang="en-US" sz="1100" b="0" i="1" baseline="0">
                            <a:latin typeface="Cambria Math" panose="02040503050406030204" pitchFamily="18" charset="0"/>
                            <a:ea typeface="Cambria Math" panose="02040503050406030204" pitchFamily="18" charset="0"/>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𝑇</m:t>
                                </m:r>
                              </m:e>
                              <m:sub>
                                <m:r>
                                  <a:rPr lang="en-US" sz="1100" b="0" i="1" baseline="0">
                                    <a:solidFill>
                                      <a:schemeClr val="dk1"/>
                                    </a:solidFill>
                                    <a:effectLst/>
                                    <a:latin typeface="Cambria Math" panose="02040503050406030204" pitchFamily="18" charset="0"/>
                                    <a:ea typeface="+mn-ea"/>
                                    <a:cs typeface="+mn-cs"/>
                                  </a:rPr>
                                  <m:t>2</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𝑇</m:t>
                                </m:r>
                              </m:e>
                              <m:sub>
                                <m:r>
                                  <a:rPr lang="en-US" sz="1100" b="0" i="1" baseline="0">
                                    <a:solidFill>
                                      <a:schemeClr val="dk1"/>
                                    </a:solidFill>
                                    <a:effectLst/>
                                    <a:latin typeface="Cambria Math" panose="02040503050406030204" pitchFamily="18" charset="0"/>
                                    <a:ea typeface="+mn-ea"/>
                                    <a:cs typeface="+mn-cs"/>
                                  </a:rPr>
                                  <m:t>1</m:t>
                                </m:r>
                              </m:sub>
                            </m:sSub>
                          </m:den>
                        </m:f>
                      </m:e>
                    </m:d>
                  </m:oMath>
                </m:oMathPara>
              </a14:m>
              <a:endParaRPr lang="en-US" sz="1100" baseline="0"/>
            </a:p>
            <a:p>
              <a:endParaRPr lang="en-US" sz="1100" baseline="0"/>
            </a:p>
            <a:p>
              <a:r>
                <a:rPr lang="en-US" sz="1100" baseline="0"/>
                <a:t>Eq. 6 Density flow change (41.1)</a:t>
              </a:r>
            </a:p>
            <a:p>
              <a:pPr/>
              <a14:m>
                <m:oMathPara xmlns:m="http://schemas.openxmlformats.org/officeDocument/2006/math">
                  <m:oMathParaPr>
                    <m:jc m:val="centerGroup"/>
                  </m:oMathParaPr>
                  <m:oMath xmlns:m="http://schemas.openxmlformats.org/officeDocument/2006/math">
                    <m:r>
                      <a:rPr lang="en-US" sz="1100" b="0" i="1" baseline="0">
                        <a:solidFill>
                          <a:schemeClr val="dk1"/>
                        </a:solidFill>
                        <a:effectLst/>
                        <a:latin typeface="Cambria Math" panose="02040503050406030204" pitchFamily="18" charset="0"/>
                        <a:ea typeface="+mn-ea"/>
                        <a:cs typeface="+mn-cs"/>
                      </a:rPr>
                      <m:t>𝑆𝐶𝐹𝑀</m:t>
                    </m:r>
                    <m:r>
                      <a:rPr lang="en-US" sz="1100" b="0" i="1"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𝐴𝐶𝐹𝑀</m:t>
                        </m:r>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𝐾</m:t>
                            </m:r>
                          </m:e>
                          <m:sub>
                            <m:r>
                              <a:rPr lang="en-US" sz="1100" b="0" i="1" baseline="0">
                                <a:solidFill>
                                  <a:schemeClr val="dk1"/>
                                </a:solidFill>
                                <a:effectLst/>
                                <a:latin typeface="Cambria Math" panose="02040503050406030204" pitchFamily="18" charset="0"/>
                                <a:ea typeface="+mn-ea"/>
                                <a:cs typeface="+mn-cs"/>
                              </a:rPr>
                              <m:t>𝑑</m:t>
                            </m:r>
                          </m:sub>
                        </m:sSub>
                      </m:den>
                    </m:f>
                  </m:oMath>
                </m:oMathPara>
              </a14:m>
              <a:endParaRPr lang="en-US" sz="1100" baseline="0"/>
            </a:p>
            <a:p>
              <a:endParaRPr lang="en-US" sz="1100" baseline="0"/>
            </a:p>
            <a:p>
              <a:r>
                <a:rPr lang="en-US" sz="1100"/>
                <a:t>NOTE (pg. 41-11): Fans</a:t>
              </a:r>
              <a:r>
                <a:rPr lang="en-US" sz="1100" baseline="0"/>
                <a:t> are constant-volume devices. They deliver the same volume of air (and at the same duct speed) regardless of temperature, pressure, and humidity ratio. Therefore, the actual flow rate, ACFM should be used to select a fan from rating tables. </a:t>
              </a:r>
              <a:r>
                <a:rPr lang="en-US" sz="1100" baseline="0">
                  <a:solidFill>
                    <a:srgbClr val="FF0000"/>
                  </a:solidFill>
                </a:rPr>
                <a:t>The speed can be read directly from the fan table. The table values of power and pressure should be modified by the density factor </a:t>
              </a:r>
              <a:r>
                <a:rPr lang="en-US" sz="1100" i="1" baseline="0">
                  <a:solidFill>
                    <a:srgbClr val="FF0000"/>
                  </a:solidFill>
                </a:rPr>
                <a:t>K</a:t>
              </a:r>
              <a:r>
                <a:rPr lang="en-US" sz="1100" i="1" baseline="-25000">
                  <a:solidFill>
                    <a:srgbClr val="FF0000"/>
                  </a:solidFill>
                </a:rPr>
                <a:t>d</a:t>
              </a:r>
              <a:r>
                <a:rPr lang="en-US" sz="1100" baseline="0">
                  <a:solidFill>
                    <a:srgbClr val="FF0000"/>
                  </a:solidFill>
                </a:rPr>
                <a:t>.</a:t>
              </a:r>
            </a:p>
          </xdr:txBody>
        </xdr:sp>
      </mc:Choice>
      <mc:Fallback xmlns="">
        <xdr:sp macro="" textlink="">
          <xdr:nvSpPr>
            <xdr:cNvPr id="3" name="TextBox 2">
              <a:extLst>
                <a:ext uri="{FF2B5EF4-FFF2-40B4-BE49-F238E27FC236}">
                  <a16:creationId xmlns:a16="http://schemas.microsoft.com/office/drawing/2014/main" id="{A51BCF9C-9EAE-4DA6-8FD1-CBABC24DB9EB}"/>
                </a:ext>
              </a:extLst>
            </xdr:cNvPr>
            <xdr:cNvSpPr txBox="1"/>
          </xdr:nvSpPr>
          <xdr:spPr>
            <a:xfrm>
              <a:off x="85726" y="5343524"/>
              <a:ext cx="3105149" cy="6248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Useful</a:t>
              </a:r>
              <a:r>
                <a:rPr lang="en-US" sz="1100" b="1" baseline="0"/>
                <a:t> Equations </a:t>
              </a:r>
            </a:p>
            <a:p>
              <a:pPr algn="ctr"/>
              <a:r>
                <a:rPr lang="en-US" sz="1100" b="1" baseline="0"/>
                <a:t>(source: PE Ref Manaul)</a:t>
              </a:r>
            </a:p>
            <a:p>
              <a:pPr algn="l"/>
              <a:r>
                <a:rPr lang="en-US" sz="1100" b="0" baseline="0"/>
                <a:t>Eq. 1: System Curve relationship (41.21)</a:t>
              </a:r>
            </a:p>
            <a:p>
              <a:pPr/>
              <a:r>
                <a:rPr lang="en-US" sz="1100" b="0" i="0" baseline="0">
                  <a:latin typeface="Cambria Math" panose="02040503050406030204" pitchFamily="18" charset="0"/>
                </a:rPr>
                <a:t>𝑃_1/𝑃_2 =(𝑄_1/𝑄_2 )^2</a:t>
              </a:r>
              <a:endParaRPr lang="en-US" sz="1100" baseline="0"/>
            </a:p>
            <a:p>
              <a:endParaRPr lang="en-US" sz="1100" baseline="0"/>
            </a:p>
            <a:p>
              <a:r>
                <a:rPr lang="en-US" sz="1100" baseline="0"/>
                <a:t>Eq. 2: Rpm - flow relationship (41.22)</a:t>
              </a:r>
            </a:p>
            <a:p>
              <a:pPr/>
              <a:r>
                <a:rPr lang="en-US" sz="1100" b="0" i="0" baseline="0">
                  <a:latin typeface="Cambria Math" panose="02040503050406030204" pitchFamily="18" charset="0"/>
                </a:rPr>
                <a:t>𝑛_1/𝑛_2 =</a:t>
              </a:r>
              <a:r>
                <a:rPr lang="en-US" sz="1100" b="0" i="0" baseline="0">
                  <a:solidFill>
                    <a:schemeClr val="dk1"/>
                  </a:solidFill>
                  <a:effectLst/>
                  <a:latin typeface="Cambria Math" panose="02040503050406030204" pitchFamily="18" charset="0"/>
                  <a:ea typeface="+mn-ea"/>
                  <a:cs typeface="+mn-cs"/>
                </a:rPr>
                <a:t>𝑄_1/𝑄_2 </a:t>
              </a:r>
              <a:endParaRPr lang="en-US" sz="1100" baseline="0"/>
            </a:p>
            <a:p>
              <a:endParaRPr lang="en-US" sz="1100" baseline="0"/>
            </a:p>
            <a:p>
              <a:r>
                <a:rPr lang="en-US" sz="1100" baseline="0">
                  <a:solidFill>
                    <a:schemeClr val="dk1"/>
                  </a:solidFill>
                  <a:effectLst/>
                  <a:latin typeface="+mn-lt"/>
                  <a:ea typeface="+mn-ea"/>
                  <a:cs typeface="+mn-cs"/>
                </a:rPr>
                <a:t>Eq. 3: Rpm - Pressure relationship (41.23)</a:t>
              </a:r>
              <a:endParaRPr lang="en-US">
                <a:effectLst/>
              </a:endParaRPr>
            </a:p>
            <a:p>
              <a:pPr/>
              <a:r>
                <a:rPr lang="en-US" sz="1100" b="0" i="0" baseline="0">
                  <a:solidFill>
                    <a:schemeClr val="dk1"/>
                  </a:solidFill>
                  <a:effectLst/>
                  <a:latin typeface="Cambria Math" panose="02040503050406030204" pitchFamily="18" charset="0"/>
                  <a:ea typeface="+mn-ea"/>
                  <a:cs typeface="+mn-cs"/>
                </a:rPr>
                <a:t>(𝑛_1/𝑛_2 )^2=𝑃_1/𝑃_2 </a:t>
              </a:r>
              <a:endParaRPr lang="en-US" sz="1100" baseline="0"/>
            </a:p>
            <a:p>
              <a:endParaRPr lang="en-US" sz="1100" baseline="0"/>
            </a:p>
            <a:p>
              <a:r>
                <a:rPr lang="en-US" sz="1100" baseline="0">
                  <a:solidFill>
                    <a:schemeClr val="dk1"/>
                  </a:solidFill>
                  <a:effectLst/>
                  <a:latin typeface="+mn-lt"/>
                  <a:ea typeface="+mn-ea"/>
                  <a:cs typeface="+mn-cs"/>
                </a:rPr>
                <a:t>Eq. 4: </a:t>
              </a:r>
              <a:r>
                <a:rPr lang="en-US" sz="1100" baseline="0"/>
                <a:t>Rpm- Power Relationship (41.25)</a:t>
              </a:r>
            </a:p>
            <a:p>
              <a:endParaRPr lang="en-US" sz="1100" baseline="0"/>
            </a:p>
            <a:p>
              <a:pPr/>
              <a:r>
                <a:rPr lang="en-US" sz="1100" b="0" i="0" baseline="0">
                  <a:solidFill>
                    <a:schemeClr val="dk1"/>
                  </a:solidFill>
                  <a:effectLst/>
                  <a:latin typeface="Cambria Math" panose="02040503050406030204" pitchFamily="18" charset="0"/>
                  <a:ea typeface="+mn-ea"/>
                  <a:cs typeface="+mn-cs"/>
                </a:rPr>
                <a:t>(𝑛_1/𝑛_2 )^3=</a:t>
              </a:r>
              <a:r>
                <a:rPr lang="en-US" sz="1100" i="0" baseline="0">
                  <a:solidFill>
                    <a:schemeClr val="dk1"/>
                  </a:solidFill>
                  <a:effectLst/>
                  <a:latin typeface="Cambria Math" panose="02040503050406030204" pitchFamily="18" charset="0"/>
                  <a:ea typeface="+mn-ea"/>
                  <a:cs typeface="+mn-cs"/>
                </a:rPr>
                <a:t>〖</a:t>
              </a:r>
              <a:r>
                <a:rPr lang="en-US" sz="1100" b="0" i="0" baseline="0">
                  <a:solidFill>
                    <a:schemeClr val="dk1"/>
                  </a:solidFill>
                  <a:effectLst/>
                  <a:latin typeface="Cambria Math" panose="02040503050406030204" pitchFamily="18" charset="0"/>
                  <a:ea typeface="+mn-ea"/>
                  <a:cs typeface="+mn-cs"/>
                </a:rPr>
                <a:t>𝐵𝐻𝑃〗_1/〖𝐵𝐻𝑃〗_2 </a:t>
              </a:r>
              <a:endParaRPr lang="en-US" sz="1100" baseline="0"/>
            </a:p>
            <a:p>
              <a:r>
                <a:rPr lang="en-US" sz="1100" baseline="0"/>
                <a:t>Eq. 5 Density factor (absolute Temp) (41.2)</a:t>
              </a:r>
            </a:p>
            <a:p>
              <a:pPr/>
              <a:r>
                <a:rPr lang="en-US" sz="1100" b="0" i="0" baseline="0">
                  <a:latin typeface="Cambria Math" panose="02040503050406030204" pitchFamily="18" charset="0"/>
                </a:rPr>
                <a:t>𝐾_𝑑=</a:t>
              </a:r>
              <a:r>
                <a:rPr lang="en-US" sz="1100" b="0" i="0" baseline="0">
                  <a:solidFill>
                    <a:schemeClr val="dk1"/>
                  </a:solidFill>
                  <a:effectLst/>
                  <a:latin typeface="Cambria Math" panose="02040503050406030204" pitchFamily="18" charset="0"/>
                  <a:ea typeface="+mn-ea"/>
                  <a:cs typeface="+mn-cs"/>
                </a:rPr>
                <a:t>𝜌_𝑠𝑡𝑑/𝜌_𝑎𝑐𝑡 =</a:t>
              </a:r>
              <a:r>
                <a:rPr lang="en-US" sz="1100" b="0" i="0" baseline="0">
                  <a:latin typeface="Cambria Math" panose="02040503050406030204" pitchFamily="18" charset="0"/>
                  <a:ea typeface="Cambria Math" panose="02040503050406030204" pitchFamily="18" charset="0"/>
                </a:rPr>
                <a:t>𝜌_</a:t>
              </a:r>
              <a:r>
                <a:rPr lang="en-US" sz="1100" b="0" i="0" baseline="0">
                  <a:latin typeface="Cambria Math" panose="02040503050406030204" pitchFamily="18" charset="0"/>
                </a:rPr>
                <a:t>1/</a:t>
              </a:r>
              <a:r>
                <a:rPr lang="en-US" sz="1100" b="0" i="0" baseline="0">
                  <a:latin typeface="Cambria Math" panose="02040503050406030204" pitchFamily="18" charset="0"/>
                  <a:ea typeface="Cambria Math" panose="02040503050406030204" pitchFamily="18" charset="0"/>
                </a:rPr>
                <a:t>𝜌_</a:t>
              </a:r>
              <a:r>
                <a:rPr lang="en-US" sz="1100" b="0" i="0" baseline="0">
                  <a:latin typeface="Cambria Math" panose="02040503050406030204" pitchFamily="18" charset="0"/>
                </a:rPr>
                <a:t>2 =(𝑃_1/𝑃_2 )</a:t>
              </a:r>
              <a:r>
                <a:rPr lang="en-US" sz="1100" b="0" i="0" baseline="0">
                  <a:latin typeface="Cambria Math" panose="02040503050406030204" pitchFamily="18" charset="0"/>
                  <a:ea typeface="Cambria Math" panose="02040503050406030204" pitchFamily="18" charset="0"/>
                </a:rPr>
                <a:t>×(</a:t>
              </a:r>
              <a:r>
                <a:rPr lang="en-US" sz="1100" b="0" i="0" baseline="0">
                  <a:solidFill>
                    <a:schemeClr val="dk1"/>
                  </a:solidFill>
                  <a:effectLst/>
                  <a:latin typeface="Cambria Math" panose="02040503050406030204" pitchFamily="18" charset="0"/>
                  <a:ea typeface="+mn-ea"/>
                  <a:cs typeface="+mn-cs"/>
                </a:rPr>
                <a:t>𝑇_2/𝑇_1 )</a:t>
              </a:r>
              <a:endParaRPr lang="en-US" sz="1100" baseline="0"/>
            </a:p>
            <a:p>
              <a:endParaRPr lang="en-US" sz="1100" baseline="0"/>
            </a:p>
            <a:p>
              <a:r>
                <a:rPr lang="en-US" sz="1100" baseline="0"/>
                <a:t>Eq. 6 Density flow change (41.1)</a:t>
              </a:r>
            </a:p>
            <a:p>
              <a:pPr/>
              <a:r>
                <a:rPr lang="en-US" sz="1100" b="0" i="0" baseline="0">
                  <a:solidFill>
                    <a:schemeClr val="dk1"/>
                  </a:solidFill>
                  <a:effectLst/>
                  <a:latin typeface="Cambria Math" panose="02040503050406030204" pitchFamily="18" charset="0"/>
                  <a:ea typeface="+mn-ea"/>
                  <a:cs typeface="+mn-cs"/>
                </a:rPr>
                <a:t>𝑆𝐶𝐹𝑀=𝐴𝐶𝐹𝑀/𝐾_𝑑 </a:t>
              </a:r>
              <a:endParaRPr lang="en-US" sz="1100" baseline="0"/>
            </a:p>
            <a:p>
              <a:endParaRPr lang="en-US" sz="1100" baseline="0"/>
            </a:p>
            <a:p>
              <a:r>
                <a:rPr lang="en-US" sz="1100"/>
                <a:t>NOTE (pg. 41-11): Fans</a:t>
              </a:r>
              <a:r>
                <a:rPr lang="en-US" sz="1100" baseline="0"/>
                <a:t> are constant-volume devices. They deliver the same volume of air (and at the same duct speed) regardless of temperature, pressure, and humidity ratio. Therefore, the actual flow rate, ACFM should be used to select a fan from rating tables. </a:t>
              </a:r>
              <a:r>
                <a:rPr lang="en-US" sz="1100" baseline="0">
                  <a:solidFill>
                    <a:srgbClr val="FF0000"/>
                  </a:solidFill>
                </a:rPr>
                <a:t>The speed can be read directly from the fan table. The table values of power and pressure should be modified by the density factor </a:t>
              </a:r>
              <a:r>
                <a:rPr lang="en-US" sz="1100" i="1" baseline="0">
                  <a:solidFill>
                    <a:srgbClr val="FF0000"/>
                  </a:solidFill>
                </a:rPr>
                <a:t>K</a:t>
              </a:r>
              <a:r>
                <a:rPr lang="en-US" sz="1100" i="1" baseline="-25000">
                  <a:solidFill>
                    <a:srgbClr val="FF0000"/>
                  </a:solidFill>
                </a:rPr>
                <a:t>d</a:t>
              </a:r>
              <a:r>
                <a:rPr lang="en-US" sz="1100" baseline="0">
                  <a:solidFill>
                    <a:srgbClr val="FF0000"/>
                  </a:solidFill>
                </a:rPr>
                <a:t>.</a:t>
              </a:r>
            </a:p>
          </xdr:txBody>
        </xdr:sp>
      </mc:Fallback>
    </mc:AlternateContent>
    <xdr:clientData/>
  </xdr:twoCellAnchor>
  <xdr:twoCellAnchor>
    <xdr:from>
      <xdr:col>8</xdr:col>
      <xdr:colOff>392206</xdr:colOff>
      <xdr:row>2</xdr:row>
      <xdr:rowOff>121024</xdr:rowOff>
    </xdr:from>
    <xdr:to>
      <xdr:col>11</xdr:col>
      <xdr:colOff>590550</xdr:colOff>
      <xdr:row>7</xdr:row>
      <xdr:rowOff>33618</xdr:rowOff>
    </xdr:to>
    <xdr:sp macro="" textlink="">
      <xdr:nvSpPr>
        <xdr:cNvPr id="4" name="TextBox 3">
          <a:extLst>
            <a:ext uri="{FF2B5EF4-FFF2-40B4-BE49-F238E27FC236}">
              <a16:creationId xmlns:a16="http://schemas.microsoft.com/office/drawing/2014/main" id="{1CDC1530-61F0-4055-8F74-36E60129F299}"/>
            </a:ext>
          </a:extLst>
        </xdr:cNvPr>
        <xdr:cNvSpPr txBox="1"/>
      </xdr:nvSpPr>
      <xdr:spPr>
        <a:xfrm>
          <a:off x="6669181" y="502024"/>
          <a:ext cx="1693769" cy="8936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rPr>
            <a:t>- Static Pressure (In</a:t>
          </a:r>
          <a:r>
            <a:rPr lang="en-US" sz="1100" baseline="0">
              <a:solidFill>
                <a:schemeClr val="accent6">
                  <a:lumMod val="50000"/>
                </a:schemeClr>
              </a:solidFill>
            </a:rPr>
            <a:t> w.g.)</a:t>
          </a:r>
          <a:endParaRPr lang="en-US" sz="1100">
            <a:solidFill>
              <a:schemeClr val="accent6">
                <a:lumMod val="50000"/>
              </a:schemeClr>
            </a:solidFill>
          </a:endParaRPr>
        </a:p>
        <a:p>
          <a:r>
            <a:rPr lang="en-US" sz="1100">
              <a:solidFill>
                <a:srgbClr val="FF0000"/>
              </a:solidFill>
            </a:rPr>
            <a:t>- Power (HP)</a:t>
          </a:r>
        </a:p>
        <a:p>
          <a:r>
            <a:rPr lang="en-US" sz="1100">
              <a:solidFill>
                <a:schemeClr val="accent1">
                  <a:lumMod val="75000"/>
                </a:schemeClr>
              </a:solidFill>
            </a:rPr>
            <a:t>-</a:t>
          </a:r>
          <a:r>
            <a:rPr lang="en-US" sz="1100" baseline="0">
              <a:solidFill>
                <a:schemeClr val="accent1">
                  <a:lumMod val="75000"/>
                </a:schemeClr>
              </a:solidFill>
            </a:rPr>
            <a:t> System Curve</a:t>
          </a:r>
        </a:p>
        <a:p>
          <a:r>
            <a:rPr lang="en-US" sz="1100" baseline="0">
              <a:solidFill>
                <a:schemeClr val="accent2">
                  <a:lumMod val="75000"/>
                </a:schemeClr>
              </a:solidFill>
            </a:rPr>
            <a:t>- Power Intersection</a:t>
          </a:r>
          <a:endParaRPr lang="en-US" sz="1100">
            <a:solidFill>
              <a:schemeClr val="accent2">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19050</xdr:colOff>
      <xdr:row>0</xdr:row>
      <xdr:rowOff>9525</xdr:rowOff>
    </xdr:from>
    <xdr:to>
      <xdr:col>12</xdr:col>
      <xdr:colOff>425450</xdr:colOff>
      <xdr:row>17</xdr:row>
      <xdr:rowOff>52387</xdr:rowOff>
    </xdr:to>
    <xdr:graphicFrame macro="">
      <xdr:nvGraphicFramePr>
        <xdr:cNvPr id="2" name="Chart 1">
          <a:extLst>
            <a:ext uri="{FF2B5EF4-FFF2-40B4-BE49-F238E27FC236}">
              <a16:creationId xmlns:a16="http://schemas.microsoft.com/office/drawing/2014/main" id="{CB149F45-76F2-48FE-84C3-87C82C7C286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85726</xdr:colOff>
      <xdr:row>26</xdr:row>
      <xdr:rowOff>114299</xdr:rowOff>
    </xdr:from>
    <xdr:to>
      <xdr:col>3</xdr:col>
      <xdr:colOff>9525</xdr:colOff>
      <xdr:row>56</xdr:row>
      <xdr:rowOff>104775</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416BA17-C6B4-43AC-B52D-424F06400763}"/>
                </a:ext>
              </a:extLst>
            </xdr:cNvPr>
            <xdr:cNvSpPr txBox="1"/>
          </xdr:nvSpPr>
          <xdr:spPr>
            <a:xfrm>
              <a:off x="85726" y="5343524"/>
              <a:ext cx="3105149" cy="6286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Useful</a:t>
              </a:r>
              <a:r>
                <a:rPr lang="en-US" sz="1100" b="1" baseline="0"/>
                <a:t> Equations </a:t>
              </a:r>
            </a:p>
            <a:p>
              <a:pPr algn="ctr"/>
              <a:r>
                <a:rPr lang="en-US" sz="1100" b="1" baseline="0"/>
                <a:t>(source: PE Ref Manaul)</a:t>
              </a:r>
            </a:p>
            <a:p>
              <a:pPr algn="l"/>
              <a:r>
                <a:rPr lang="en-US" sz="1100" b="0" baseline="0"/>
                <a:t>Eq. 1: System Curve relationship (41.21)</a:t>
              </a:r>
            </a:p>
            <a:p>
              <a:pPr/>
              <a14:m>
                <m:oMathPara xmlns:m="http://schemas.openxmlformats.org/officeDocument/2006/math">
                  <m:oMathParaPr>
                    <m:jc m:val="centerGroup"/>
                  </m:oMathParaPr>
                  <m:oMath xmlns:m="http://schemas.openxmlformats.org/officeDocument/2006/math">
                    <m:f>
                      <m:fPr>
                        <m:ctrlPr>
                          <a:rPr lang="en-US" sz="1100" i="1" baseline="0">
                            <a:latin typeface="Cambria Math" panose="02040503050406030204" pitchFamily="18" charset="0"/>
                          </a:rPr>
                        </m:ctrlPr>
                      </m:fPr>
                      <m:num>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1</m:t>
                            </m:r>
                          </m:sub>
                        </m:sSub>
                      </m:num>
                      <m:den>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sSup>
                      <m:sSupPr>
                        <m:ctrlPr>
                          <a:rPr lang="en-US" sz="1100" b="0" i="1" baseline="0">
                            <a:latin typeface="Cambria Math" panose="02040503050406030204" pitchFamily="18" charset="0"/>
                          </a:rPr>
                        </m:ctrlPr>
                      </m:sSupPr>
                      <m:e>
                        <m:d>
                          <m:dPr>
                            <m:ctrlPr>
                              <a:rPr lang="en-US" sz="1100" b="0" i="1" baseline="0">
                                <a:latin typeface="Cambria Math" panose="02040503050406030204" pitchFamily="18" charset="0"/>
                              </a:rPr>
                            </m:ctrlPr>
                          </m:dPr>
                          <m:e>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𝑄</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𝑄</m:t>
                                    </m:r>
                                  </m:e>
                                  <m:sub>
                                    <m:r>
                                      <a:rPr lang="en-US" sz="1100" b="0" i="1" baseline="0">
                                        <a:latin typeface="Cambria Math" panose="02040503050406030204" pitchFamily="18" charset="0"/>
                                      </a:rPr>
                                      <m:t>2</m:t>
                                    </m:r>
                                  </m:sub>
                                </m:sSub>
                              </m:den>
                            </m:f>
                          </m:e>
                        </m:d>
                      </m:e>
                      <m:sup>
                        <m:r>
                          <a:rPr lang="en-US" sz="1100" b="0" i="1" baseline="0">
                            <a:latin typeface="Cambria Math" panose="02040503050406030204" pitchFamily="18" charset="0"/>
                          </a:rPr>
                          <m:t>2</m:t>
                        </m:r>
                      </m:sup>
                    </m:sSup>
                  </m:oMath>
                </m:oMathPara>
              </a14:m>
              <a:endParaRPr lang="en-US" sz="1100" baseline="0"/>
            </a:p>
            <a:p>
              <a:endParaRPr lang="en-US" sz="1100" baseline="0"/>
            </a:p>
            <a:p>
              <a:r>
                <a:rPr lang="en-US" sz="1100" baseline="0"/>
                <a:t>Eq. 2: Rpm - flow relationship (41.22)</a:t>
              </a:r>
            </a:p>
            <a:p>
              <a:pPr/>
              <a14:m>
                <m:oMathPara xmlns:m="http://schemas.openxmlformats.org/officeDocument/2006/math">
                  <m:oMathParaPr>
                    <m:jc m:val="centerGroup"/>
                  </m:oMathParaPr>
                  <m:oMath xmlns:m="http://schemas.openxmlformats.org/officeDocument/2006/math">
                    <m:f>
                      <m:fPr>
                        <m:ctrlPr>
                          <a:rPr lang="en-US" sz="1100" i="1" baseline="0">
                            <a:latin typeface="Cambria Math" panose="02040503050406030204" pitchFamily="18" charset="0"/>
                          </a:rPr>
                        </m:ctrlPr>
                      </m:fPr>
                      <m:num>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𝑛</m:t>
                            </m:r>
                          </m:e>
                          <m:sub>
                            <m:r>
                              <a:rPr lang="en-US" sz="1100" b="0" i="1" baseline="0">
                                <a:latin typeface="Cambria Math" panose="02040503050406030204" pitchFamily="18" charset="0"/>
                              </a:rPr>
                              <m:t>1</m:t>
                            </m:r>
                          </m:sub>
                        </m:sSub>
                      </m:num>
                      <m:den>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𝑛</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𝑄</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𝑄</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endParaRPr lang="en-US" sz="1100" baseline="0"/>
            </a:p>
            <a:p>
              <a:r>
                <a:rPr lang="en-US" sz="1100" baseline="0">
                  <a:solidFill>
                    <a:schemeClr val="dk1"/>
                  </a:solidFill>
                  <a:effectLst/>
                  <a:latin typeface="+mn-lt"/>
                  <a:ea typeface="+mn-ea"/>
                  <a:cs typeface="+mn-cs"/>
                </a:rPr>
                <a:t>Eq. 3: Rpm - Pressure relationship (41.23)</a:t>
              </a:r>
              <a:endParaRPr lang="en-US">
                <a:effectLst/>
              </a:endParaRPr>
            </a:p>
            <a:p>
              <a:pPr/>
              <a14:m>
                <m:oMathPara xmlns:m="http://schemas.openxmlformats.org/officeDocument/2006/math">
                  <m:oMathParaPr>
                    <m:jc m:val="centerGroup"/>
                  </m:oMathParaPr>
                  <m:oMath xmlns:m="http://schemas.openxmlformats.org/officeDocument/2006/math">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2</m:t>
                                    </m:r>
                                  </m:sub>
                                </m:sSub>
                              </m:den>
                            </m:f>
                          </m:e>
                        </m:d>
                      </m:e>
                      <m:sup>
                        <m:r>
                          <a:rPr lang="en-US" sz="1100" b="0" i="1" baseline="0">
                            <a:solidFill>
                              <a:schemeClr val="dk1"/>
                            </a:solidFill>
                            <a:effectLst/>
                            <a:latin typeface="Cambria Math" panose="02040503050406030204" pitchFamily="18" charset="0"/>
                            <a:ea typeface="+mn-ea"/>
                            <a:cs typeface="+mn-cs"/>
                          </a:rPr>
                          <m:t>2</m:t>
                        </m:r>
                      </m:sup>
                    </m:sSup>
                    <m:r>
                      <a:rPr lang="en-US" sz="1100" b="0" i="1" baseline="0">
                        <a:solidFill>
                          <a:schemeClr val="dk1"/>
                        </a:solidFill>
                        <a:effectLst/>
                        <a:latin typeface="Cambria Math" panose="02040503050406030204" pitchFamily="18" charset="0"/>
                        <a:ea typeface="+mn-ea"/>
                        <a:cs typeface="+mn-cs"/>
                      </a:rPr>
                      <m:t>=</m:t>
                    </m:r>
                    <m:f>
                      <m:fPr>
                        <m:ctrlPr>
                          <a:rPr lang="en-US" sz="1100" i="1" baseline="0">
                            <a:solidFill>
                              <a:schemeClr val="dk1"/>
                            </a:solidFill>
                            <a:effectLst/>
                            <a:latin typeface="Cambria Math" panose="02040503050406030204" pitchFamily="18" charset="0"/>
                            <a:ea typeface="+mn-ea"/>
                            <a:cs typeface="+mn-cs"/>
                          </a:rPr>
                        </m:ctrlPr>
                      </m:fPr>
                      <m:num>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𝑃</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𝑃</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endParaRPr lang="en-US" sz="1100" baseline="0"/>
            </a:p>
            <a:p>
              <a:r>
                <a:rPr lang="en-US" sz="1100" baseline="0">
                  <a:solidFill>
                    <a:schemeClr val="dk1"/>
                  </a:solidFill>
                  <a:effectLst/>
                  <a:latin typeface="+mn-lt"/>
                  <a:ea typeface="+mn-ea"/>
                  <a:cs typeface="+mn-cs"/>
                </a:rPr>
                <a:t>Eq. 4: </a:t>
              </a:r>
              <a:r>
                <a:rPr lang="en-US" sz="1100" baseline="0"/>
                <a:t>Rpm- Power Relationship (41.25)</a:t>
              </a:r>
            </a:p>
            <a:p>
              <a:endParaRPr lang="en-US" sz="1100" baseline="0"/>
            </a:p>
            <a:p>
              <a:pPr/>
              <a14:m>
                <m:oMathPara xmlns:m="http://schemas.openxmlformats.org/officeDocument/2006/math">
                  <m:oMathParaPr>
                    <m:jc m:val="centerGroup"/>
                  </m:oMathParaPr>
                  <m:oMath xmlns:m="http://schemas.openxmlformats.org/officeDocument/2006/math">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2</m:t>
                                    </m:r>
                                  </m:sub>
                                </m:sSub>
                              </m:den>
                            </m:f>
                          </m:e>
                        </m:d>
                      </m:e>
                      <m:sup>
                        <m:r>
                          <a:rPr lang="en-US" sz="1100" b="0" i="1" baseline="0">
                            <a:solidFill>
                              <a:schemeClr val="dk1"/>
                            </a:solidFill>
                            <a:effectLst/>
                            <a:latin typeface="Cambria Math" panose="02040503050406030204" pitchFamily="18" charset="0"/>
                            <a:ea typeface="+mn-ea"/>
                            <a:cs typeface="+mn-cs"/>
                          </a:rPr>
                          <m:t>3</m:t>
                        </m:r>
                      </m:sup>
                    </m:sSup>
                    <m:r>
                      <a:rPr lang="en-US" sz="1100" b="0" i="1" baseline="0">
                        <a:solidFill>
                          <a:schemeClr val="dk1"/>
                        </a:solidFill>
                        <a:effectLst/>
                        <a:latin typeface="Cambria Math" panose="02040503050406030204" pitchFamily="18" charset="0"/>
                        <a:ea typeface="+mn-ea"/>
                        <a:cs typeface="+mn-cs"/>
                      </a:rPr>
                      <m:t>=</m:t>
                    </m:r>
                    <m:f>
                      <m:fPr>
                        <m:ctrlPr>
                          <a:rPr lang="en-US" sz="1100" i="1" baseline="0">
                            <a:solidFill>
                              <a:schemeClr val="dk1"/>
                            </a:solidFill>
                            <a:effectLst/>
                            <a:latin typeface="Cambria Math" panose="02040503050406030204" pitchFamily="18" charset="0"/>
                            <a:ea typeface="+mn-ea"/>
                            <a:cs typeface="+mn-cs"/>
                          </a:rPr>
                        </m:ctrlPr>
                      </m:fPr>
                      <m:num>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𝐵𝐻𝑃</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𝐵𝐻𝑃</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r>
                <a:rPr lang="en-US" sz="1100" baseline="0"/>
                <a:t>Eq. 5 Density factor (absolute Temp) (41.2)</a:t>
              </a:r>
            </a:p>
            <a:p>
              <a:pPr/>
              <a14:m>
                <m:oMathPara xmlns:m="http://schemas.openxmlformats.org/officeDocument/2006/math">
                  <m:oMathParaPr>
                    <m:jc m:val="centerGroup"/>
                  </m:oMathParaPr>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𝐾</m:t>
                        </m:r>
                      </m:e>
                      <m:sub>
                        <m:r>
                          <a:rPr lang="en-US" sz="1100" b="0" i="1" baseline="0">
                            <a:latin typeface="Cambria Math" panose="02040503050406030204" pitchFamily="18" charset="0"/>
                          </a:rPr>
                          <m:t>𝑑</m:t>
                        </m:r>
                      </m:sub>
                    </m:sSub>
                    <m:r>
                      <a:rPr lang="en-US" sz="1100" b="0" i="1" baseline="0">
                        <a:latin typeface="Cambria Math" panose="02040503050406030204" pitchFamily="18" charset="0"/>
                      </a:rPr>
                      <m:t>=</m:t>
                    </m:r>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𝜌</m:t>
                            </m:r>
                          </m:e>
                          <m:sub>
                            <m:r>
                              <a:rPr lang="en-US" sz="1100" b="0" i="1" baseline="0">
                                <a:solidFill>
                                  <a:schemeClr val="dk1"/>
                                </a:solidFill>
                                <a:effectLst/>
                                <a:latin typeface="Cambria Math" panose="02040503050406030204" pitchFamily="18" charset="0"/>
                                <a:ea typeface="+mn-ea"/>
                                <a:cs typeface="+mn-cs"/>
                              </a:rPr>
                              <m:t>𝑠𝑡𝑑</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𝜌</m:t>
                            </m:r>
                          </m:e>
                          <m:sub>
                            <m:r>
                              <a:rPr lang="en-US" sz="1100" b="0" i="1" baseline="0">
                                <a:solidFill>
                                  <a:schemeClr val="dk1"/>
                                </a:solidFill>
                                <a:effectLst/>
                                <a:latin typeface="Cambria Math" panose="02040503050406030204" pitchFamily="18" charset="0"/>
                                <a:ea typeface="+mn-ea"/>
                                <a:cs typeface="+mn-cs"/>
                              </a:rPr>
                              <m:t>𝑎𝑐𝑡</m:t>
                            </m:r>
                          </m:sub>
                        </m:sSub>
                      </m:den>
                    </m:f>
                    <m:r>
                      <a:rPr lang="en-US" sz="1100" b="0" i="1" baseline="0">
                        <a:solidFill>
                          <a:schemeClr val="dk1"/>
                        </a:solidFill>
                        <a:effectLst/>
                        <a:latin typeface="Cambria Math" panose="02040503050406030204" pitchFamily="18" charset="0"/>
                        <a:ea typeface="+mn-ea"/>
                        <a:cs typeface="+mn-cs"/>
                      </a:rPr>
                      <m:t>=</m:t>
                    </m:r>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𝜌</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𝜌</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d>
                      <m:dPr>
                        <m:ctrlPr>
                          <a:rPr lang="en-US" sz="1100" b="0" i="1" baseline="0">
                            <a:latin typeface="Cambria Math" panose="02040503050406030204" pitchFamily="18" charset="0"/>
                          </a:rPr>
                        </m:ctrlPr>
                      </m:dPr>
                      <m:e>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2</m:t>
                                </m:r>
                              </m:sub>
                            </m:sSub>
                          </m:den>
                        </m:f>
                      </m:e>
                    </m:d>
                    <m:r>
                      <a:rPr lang="en-US" sz="1100" b="0" i="1" baseline="0">
                        <a:latin typeface="Cambria Math" panose="02040503050406030204" pitchFamily="18" charset="0"/>
                        <a:ea typeface="Cambria Math" panose="02040503050406030204" pitchFamily="18" charset="0"/>
                      </a:rPr>
                      <m:t>×</m:t>
                    </m:r>
                    <m:d>
                      <m:dPr>
                        <m:ctrlPr>
                          <a:rPr lang="en-US" sz="1100" b="0" i="1" baseline="0">
                            <a:latin typeface="Cambria Math" panose="02040503050406030204" pitchFamily="18" charset="0"/>
                            <a:ea typeface="Cambria Math" panose="02040503050406030204" pitchFamily="18" charset="0"/>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𝑇</m:t>
                                </m:r>
                              </m:e>
                              <m:sub>
                                <m:r>
                                  <a:rPr lang="en-US" sz="1100" b="0" i="1" baseline="0">
                                    <a:solidFill>
                                      <a:schemeClr val="dk1"/>
                                    </a:solidFill>
                                    <a:effectLst/>
                                    <a:latin typeface="Cambria Math" panose="02040503050406030204" pitchFamily="18" charset="0"/>
                                    <a:ea typeface="+mn-ea"/>
                                    <a:cs typeface="+mn-cs"/>
                                  </a:rPr>
                                  <m:t>2</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𝑇</m:t>
                                </m:r>
                              </m:e>
                              <m:sub>
                                <m:r>
                                  <a:rPr lang="en-US" sz="1100" b="0" i="1" baseline="0">
                                    <a:solidFill>
                                      <a:schemeClr val="dk1"/>
                                    </a:solidFill>
                                    <a:effectLst/>
                                    <a:latin typeface="Cambria Math" panose="02040503050406030204" pitchFamily="18" charset="0"/>
                                    <a:ea typeface="+mn-ea"/>
                                    <a:cs typeface="+mn-cs"/>
                                  </a:rPr>
                                  <m:t>1</m:t>
                                </m:r>
                              </m:sub>
                            </m:sSub>
                          </m:den>
                        </m:f>
                      </m:e>
                    </m:d>
                  </m:oMath>
                </m:oMathPara>
              </a14:m>
              <a:endParaRPr lang="en-US" sz="1100" baseline="0"/>
            </a:p>
            <a:p>
              <a:endParaRPr lang="en-US" sz="1100" baseline="0"/>
            </a:p>
            <a:p>
              <a:r>
                <a:rPr lang="en-US" sz="1100" baseline="0"/>
                <a:t>Eq. 6 Density flow change (41.1)</a:t>
              </a:r>
            </a:p>
            <a:p>
              <a:pPr/>
              <a14:m>
                <m:oMathPara xmlns:m="http://schemas.openxmlformats.org/officeDocument/2006/math">
                  <m:oMathParaPr>
                    <m:jc m:val="centerGroup"/>
                  </m:oMathParaPr>
                  <m:oMath xmlns:m="http://schemas.openxmlformats.org/officeDocument/2006/math">
                    <m:r>
                      <a:rPr lang="en-US" sz="1100" b="0" i="1" baseline="0">
                        <a:solidFill>
                          <a:schemeClr val="dk1"/>
                        </a:solidFill>
                        <a:effectLst/>
                        <a:latin typeface="Cambria Math" panose="02040503050406030204" pitchFamily="18" charset="0"/>
                        <a:ea typeface="+mn-ea"/>
                        <a:cs typeface="+mn-cs"/>
                      </a:rPr>
                      <m:t>𝑆𝐶𝐹𝑀</m:t>
                    </m:r>
                    <m:r>
                      <a:rPr lang="en-US" sz="1100" b="0" i="1"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𝐴𝐶𝐹𝑀</m:t>
                        </m:r>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𝐾</m:t>
                            </m:r>
                          </m:e>
                          <m:sub>
                            <m:r>
                              <a:rPr lang="en-US" sz="1100" b="0" i="1" baseline="0">
                                <a:solidFill>
                                  <a:schemeClr val="dk1"/>
                                </a:solidFill>
                                <a:effectLst/>
                                <a:latin typeface="Cambria Math" panose="02040503050406030204" pitchFamily="18" charset="0"/>
                                <a:ea typeface="+mn-ea"/>
                                <a:cs typeface="+mn-cs"/>
                              </a:rPr>
                              <m:t>𝑑</m:t>
                            </m:r>
                          </m:sub>
                        </m:sSub>
                      </m:den>
                    </m:f>
                  </m:oMath>
                </m:oMathPara>
              </a14:m>
              <a:endParaRPr lang="en-US" sz="1100" baseline="0"/>
            </a:p>
            <a:p>
              <a:endParaRPr lang="en-US" sz="1100" baseline="0"/>
            </a:p>
            <a:p>
              <a:r>
                <a:rPr lang="en-US" sz="1100"/>
                <a:t>NOTE (pg. 41-11): Fans</a:t>
              </a:r>
              <a:r>
                <a:rPr lang="en-US" sz="1100" baseline="0"/>
                <a:t> are constant-volume devices. They deliver the same volume of air (and at the same duct speed) regardless of temperature, pressure, and humidity ratio. Therefore, the actual flow rate, ACFM should be used to select a fan from rating tables. </a:t>
              </a:r>
              <a:r>
                <a:rPr lang="en-US" sz="1100" baseline="0">
                  <a:solidFill>
                    <a:srgbClr val="FF0000"/>
                  </a:solidFill>
                </a:rPr>
                <a:t>The speed can be read directly from the fan table. The table values of power and pressure should be modified by the density factor </a:t>
              </a:r>
              <a:r>
                <a:rPr lang="en-US" sz="1100" i="1" baseline="0">
                  <a:solidFill>
                    <a:srgbClr val="FF0000"/>
                  </a:solidFill>
                </a:rPr>
                <a:t>K</a:t>
              </a:r>
              <a:r>
                <a:rPr lang="en-US" sz="1100" i="1" baseline="-25000">
                  <a:solidFill>
                    <a:srgbClr val="FF0000"/>
                  </a:solidFill>
                </a:rPr>
                <a:t>d</a:t>
              </a:r>
              <a:r>
                <a:rPr lang="en-US" sz="1100" baseline="0">
                  <a:solidFill>
                    <a:srgbClr val="FF0000"/>
                  </a:solidFill>
                </a:rPr>
                <a:t>.</a:t>
              </a:r>
            </a:p>
          </xdr:txBody>
        </xdr:sp>
      </mc:Choice>
      <mc:Fallback xmlns="">
        <xdr:sp macro="" textlink="">
          <xdr:nvSpPr>
            <xdr:cNvPr id="3" name="TextBox 2">
              <a:extLst>
                <a:ext uri="{FF2B5EF4-FFF2-40B4-BE49-F238E27FC236}">
                  <a16:creationId xmlns:a16="http://schemas.microsoft.com/office/drawing/2014/main" id="{1416BA17-C6B4-43AC-B52D-424F06400763}"/>
                </a:ext>
              </a:extLst>
            </xdr:cNvPr>
            <xdr:cNvSpPr txBox="1"/>
          </xdr:nvSpPr>
          <xdr:spPr>
            <a:xfrm>
              <a:off x="85726" y="5343524"/>
              <a:ext cx="3105149" cy="6286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Useful</a:t>
              </a:r>
              <a:r>
                <a:rPr lang="en-US" sz="1100" b="1" baseline="0"/>
                <a:t> Equations </a:t>
              </a:r>
            </a:p>
            <a:p>
              <a:pPr algn="ctr"/>
              <a:r>
                <a:rPr lang="en-US" sz="1100" b="1" baseline="0"/>
                <a:t>(source: PE Ref Manaul)</a:t>
              </a:r>
            </a:p>
            <a:p>
              <a:pPr algn="l"/>
              <a:r>
                <a:rPr lang="en-US" sz="1100" b="0" baseline="0"/>
                <a:t>Eq. 1: System Curve relationship (41.21)</a:t>
              </a:r>
            </a:p>
            <a:p>
              <a:pPr/>
              <a:r>
                <a:rPr lang="en-US" sz="1100" b="0" i="0" baseline="0">
                  <a:latin typeface="Cambria Math" panose="02040503050406030204" pitchFamily="18" charset="0"/>
                </a:rPr>
                <a:t>𝑃_1/𝑃_2 =(𝑄_1/𝑄_2 )^2</a:t>
              </a:r>
              <a:endParaRPr lang="en-US" sz="1100" baseline="0"/>
            </a:p>
            <a:p>
              <a:endParaRPr lang="en-US" sz="1100" baseline="0"/>
            </a:p>
            <a:p>
              <a:r>
                <a:rPr lang="en-US" sz="1100" baseline="0"/>
                <a:t>Eq. 2: Rpm - flow relationship (41.22)</a:t>
              </a:r>
            </a:p>
            <a:p>
              <a:pPr/>
              <a:r>
                <a:rPr lang="en-US" sz="1100" b="0" i="0" baseline="0">
                  <a:latin typeface="Cambria Math" panose="02040503050406030204" pitchFamily="18" charset="0"/>
                </a:rPr>
                <a:t>𝑛_1/𝑛_2 =</a:t>
              </a:r>
              <a:r>
                <a:rPr lang="en-US" sz="1100" b="0" i="0" baseline="0">
                  <a:solidFill>
                    <a:schemeClr val="dk1"/>
                  </a:solidFill>
                  <a:effectLst/>
                  <a:latin typeface="+mn-lt"/>
                  <a:ea typeface="+mn-ea"/>
                  <a:cs typeface="+mn-cs"/>
                </a:rPr>
                <a:t>𝑄_1/𝑄_2 </a:t>
              </a:r>
              <a:endParaRPr lang="en-US" sz="1100" baseline="0"/>
            </a:p>
            <a:p>
              <a:endParaRPr lang="en-US" sz="1100" baseline="0"/>
            </a:p>
            <a:p>
              <a:r>
                <a:rPr lang="en-US" sz="1100" baseline="0">
                  <a:solidFill>
                    <a:schemeClr val="dk1"/>
                  </a:solidFill>
                  <a:effectLst/>
                  <a:latin typeface="+mn-lt"/>
                  <a:ea typeface="+mn-ea"/>
                  <a:cs typeface="+mn-cs"/>
                </a:rPr>
                <a:t>Eq. 3: Rpm - Pressure relationship (41.23)</a:t>
              </a:r>
              <a:endParaRPr lang="en-US">
                <a:effectLst/>
              </a:endParaRPr>
            </a:p>
            <a:p>
              <a:pPr/>
              <a:r>
                <a:rPr lang="en-US" sz="1100" b="0" i="0" baseline="0">
                  <a:solidFill>
                    <a:schemeClr val="dk1"/>
                  </a:solidFill>
                  <a:effectLst/>
                  <a:latin typeface="+mn-lt"/>
                  <a:ea typeface="+mn-ea"/>
                  <a:cs typeface="+mn-cs"/>
                </a:rPr>
                <a:t>(𝑛_1/𝑛_2 )^</a:t>
              </a:r>
              <a:r>
                <a:rPr lang="en-US" sz="1100" b="0" i="0" baseline="0">
                  <a:solidFill>
                    <a:schemeClr val="dk1"/>
                  </a:solidFill>
                  <a:effectLst/>
                  <a:latin typeface="Cambria Math" panose="02040503050406030204" pitchFamily="18" charset="0"/>
                  <a:ea typeface="+mn-ea"/>
                  <a:cs typeface="+mn-cs"/>
                </a:rPr>
                <a:t>2=𝑃_1/𝑃_2 </a:t>
              </a:r>
              <a:endParaRPr lang="en-US" sz="1100" baseline="0"/>
            </a:p>
            <a:p>
              <a:endParaRPr lang="en-US" sz="1100" baseline="0"/>
            </a:p>
            <a:p>
              <a:r>
                <a:rPr lang="en-US" sz="1100" baseline="0">
                  <a:solidFill>
                    <a:schemeClr val="dk1"/>
                  </a:solidFill>
                  <a:effectLst/>
                  <a:latin typeface="+mn-lt"/>
                  <a:ea typeface="+mn-ea"/>
                  <a:cs typeface="+mn-cs"/>
                </a:rPr>
                <a:t>Eq. 4: </a:t>
              </a:r>
              <a:r>
                <a:rPr lang="en-US" sz="1100" baseline="0"/>
                <a:t>Rpm- Power Relationship (41.25)</a:t>
              </a:r>
            </a:p>
            <a:p>
              <a:endParaRPr lang="en-US" sz="1100" baseline="0"/>
            </a:p>
            <a:p>
              <a:pPr/>
              <a:r>
                <a:rPr lang="en-US" sz="1100" b="0" i="0" baseline="0">
                  <a:solidFill>
                    <a:schemeClr val="dk1"/>
                  </a:solidFill>
                  <a:effectLst/>
                  <a:latin typeface="Cambria Math" panose="02040503050406030204" pitchFamily="18" charset="0"/>
                  <a:ea typeface="+mn-ea"/>
                  <a:cs typeface="+mn-cs"/>
                </a:rPr>
                <a:t>(𝑛_1/𝑛_2 )^3=</a:t>
              </a:r>
              <a:r>
                <a:rPr lang="en-US" sz="1100" i="0" baseline="0">
                  <a:solidFill>
                    <a:schemeClr val="dk1"/>
                  </a:solidFill>
                  <a:effectLst/>
                  <a:latin typeface="Cambria Math" panose="02040503050406030204" pitchFamily="18" charset="0"/>
                  <a:ea typeface="+mn-ea"/>
                  <a:cs typeface="+mn-cs"/>
                </a:rPr>
                <a:t>〖</a:t>
              </a:r>
              <a:r>
                <a:rPr lang="en-US" sz="1100" b="0" i="0" baseline="0">
                  <a:solidFill>
                    <a:schemeClr val="dk1"/>
                  </a:solidFill>
                  <a:effectLst/>
                  <a:latin typeface="Cambria Math" panose="02040503050406030204" pitchFamily="18" charset="0"/>
                  <a:ea typeface="+mn-ea"/>
                  <a:cs typeface="+mn-cs"/>
                </a:rPr>
                <a:t>𝐵𝐻𝑃〗_1/〖𝐵𝐻𝑃〗_2 </a:t>
              </a:r>
              <a:endParaRPr lang="en-US" sz="1100" baseline="0"/>
            </a:p>
            <a:p>
              <a:r>
                <a:rPr lang="en-US" sz="1100" baseline="0"/>
                <a:t>Eq. 5 Density factor (absolute Temp) (41.2)</a:t>
              </a:r>
            </a:p>
            <a:p>
              <a:pPr/>
              <a:r>
                <a:rPr lang="en-US" sz="1100" b="0" i="0" baseline="0">
                  <a:latin typeface="Cambria Math" panose="02040503050406030204" pitchFamily="18" charset="0"/>
                </a:rPr>
                <a:t>𝐾_𝑑=</a:t>
              </a:r>
              <a:r>
                <a:rPr lang="en-US" sz="1100" b="0" i="0" baseline="0">
                  <a:solidFill>
                    <a:schemeClr val="dk1"/>
                  </a:solidFill>
                  <a:effectLst/>
                  <a:latin typeface="+mn-lt"/>
                  <a:ea typeface="+mn-ea"/>
                  <a:cs typeface="+mn-cs"/>
                </a:rPr>
                <a:t>𝜌_</a:t>
              </a:r>
              <a:r>
                <a:rPr lang="en-US" sz="1100" b="0" i="0" baseline="0">
                  <a:solidFill>
                    <a:schemeClr val="dk1"/>
                  </a:solidFill>
                  <a:effectLst/>
                  <a:latin typeface="Cambria Math" panose="02040503050406030204" pitchFamily="18" charset="0"/>
                  <a:ea typeface="+mn-ea"/>
                  <a:cs typeface="+mn-cs"/>
                </a:rPr>
                <a:t>𝑠𝑡𝑑</a:t>
              </a:r>
              <a:r>
                <a:rPr lang="en-US" sz="1100" b="0" i="0" baseline="0">
                  <a:solidFill>
                    <a:schemeClr val="dk1"/>
                  </a:solidFill>
                  <a:effectLst/>
                  <a:latin typeface="+mn-lt"/>
                  <a:ea typeface="+mn-ea"/>
                  <a:cs typeface="+mn-cs"/>
                </a:rPr>
                <a:t>/𝜌_</a:t>
              </a:r>
              <a:r>
                <a:rPr lang="en-US" sz="1100" b="0" i="0" baseline="0">
                  <a:solidFill>
                    <a:schemeClr val="dk1"/>
                  </a:solidFill>
                  <a:effectLst/>
                  <a:latin typeface="Cambria Math" panose="02040503050406030204" pitchFamily="18" charset="0"/>
                  <a:ea typeface="+mn-ea"/>
                  <a:cs typeface="+mn-cs"/>
                </a:rPr>
                <a:t>𝑎𝑐𝑡</a:t>
              </a:r>
              <a:r>
                <a:rPr lang="en-US" sz="1100" b="0" i="0" baseline="0">
                  <a:solidFill>
                    <a:schemeClr val="dk1"/>
                  </a:solidFill>
                  <a:effectLst/>
                  <a:latin typeface="+mn-lt"/>
                  <a:ea typeface="+mn-ea"/>
                  <a:cs typeface="+mn-cs"/>
                </a:rPr>
                <a:t> </a:t>
              </a:r>
              <a:r>
                <a:rPr lang="en-US" sz="1100" b="0" i="0" baseline="0">
                  <a:solidFill>
                    <a:schemeClr val="dk1"/>
                  </a:solidFill>
                  <a:effectLst/>
                  <a:latin typeface="Cambria Math" panose="02040503050406030204" pitchFamily="18" charset="0"/>
                  <a:ea typeface="+mn-ea"/>
                  <a:cs typeface="+mn-cs"/>
                </a:rPr>
                <a:t>=</a:t>
              </a:r>
              <a:r>
                <a:rPr lang="en-US" sz="1100" b="0" i="0" baseline="0">
                  <a:latin typeface="Cambria Math" panose="02040503050406030204" pitchFamily="18" charset="0"/>
                  <a:ea typeface="Cambria Math" panose="02040503050406030204" pitchFamily="18" charset="0"/>
                </a:rPr>
                <a:t>𝜌_</a:t>
              </a:r>
              <a:r>
                <a:rPr lang="en-US" sz="1100" b="0" i="0" baseline="0">
                  <a:latin typeface="Cambria Math" panose="02040503050406030204" pitchFamily="18" charset="0"/>
                </a:rPr>
                <a:t>1/</a:t>
              </a:r>
              <a:r>
                <a:rPr lang="en-US" sz="1100" b="0" i="0" baseline="0">
                  <a:latin typeface="Cambria Math" panose="02040503050406030204" pitchFamily="18" charset="0"/>
                  <a:ea typeface="Cambria Math" panose="02040503050406030204" pitchFamily="18" charset="0"/>
                </a:rPr>
                <a:t>𝜌_</a:t>
              </a:r>
              <a:r>
                <a:rPr lang="en-US" sz="1100" b="0" i="0" baseline="0">
                  <a:latin typeface="Cambria Math" panose="02040503050406030204" pitchFamily="18" charset="0"/>
                </a:rPr>
                <a:t>2 =(𝑃_1/𝑃_2 )</a:t>
              </a:r>
              <a:r>
                <a:rPr lang="en-US" sz="1100" b="0" i="0" baseline="0">
                  <a:latin typeface="Cambria Math" panose="02040503050406030204" pitchFamily="18" charset="0"/>
                  <a:ea typeface="Cambria Math" panose="02040503050406030204" pitchFamily="18" charset="0"/>
                </a:rPr>
                <a:t>×(</a:t>
              </a:r>
              <a:r>
                <a:rPr lang="en-US" sz="1100" b="0" i="0" baseline="0">
                  <a:solidFill>
                    <a:schemeClr val="dk1"/>
                  </a:solidFill>
                  <a:effectLst/>
                  <a:latin typeface="+mn-lt"/>
                  <a:ea typeface="+mn-ea"/>
                  <a:cs typeface="+mn-cs"/>
                </a:rPr>
                <a:t>𝑇_</a:t>
              </a:r>
              <a:r>
                <a:rPr lang="en-US" sz="1100" b="0" i="0" baseline="0">
                  <a:solidFill>
                    <a:schemeClr val="dk1"/>
                  </a:solidFill>
                  <a:effectLst/>
                  <a:latin typeface="Cambria Math" panose="02040503050406030204" pitchFamily="18" charset="0"/>
                  <a:ea typeface="+mn-ea"/>
                  <a:cs typeface="+mn-cs"/>
                </a:rPr>
                <a:t>2</a:t>
              </a:r>
              <a:r>
                <a:rPr lang="en-US" sz="1100" b="0" i="0" baseline="0">
                  <a:solidFill>
                    <a:schemeClr val="dk1"/>
                  </a:solidFill>
                  <a:effectLst/>
                  <a:latin typeface="+mn-lt"/>
                  <a:ea typeface="+mn-ea"/>
                  <a:cs typeface="+mn-cs"/>
                </a:rPr>
                <a:t>/𝑇_</a:t>
              </a:r>
              <a:r>
                <a:rPr lang="en-US" sz="1100" b="0" i="0" baseline="0">
                  <a:solidFill>
                    <a:schemeClr val="dk1"/>
                  </a:solidFill>
                  <a:effectLst/>
                  <a:latin typeface="Cambria Math" panose="02040503050406030204" pitchFamily="18" charset="0"/>
                  <a:ea typeface="+mn-ea"/>
                  <a:cs typeface="+mn-cs"/>
                </a:rPr>
                <a:t>1</a:t>
              </a:r>
              <a:r>
                <a:rPr lang="en-US" sz="1100" b="0" i="0" baseline="0">
                  <a:solidFill>
                    <a:schemeClr val="dk1"/>
                  </a:solidFill>
                  <a:effectLst/>
                  <a:latin typeface="+mn-lt"/>
                  <a:ea typeface="+mn-ea"/>
                  <a:cs typeface="+mn-cs"/>
                </a:rPr>
                <a:t> </a:t>
              </a:r>
              <a:r>
                <a:rPr lang="en-US" sz="1100" b="0" i="0" baseline="0">
                  <a:solidFill>
                    <a:schemeClr val="dk1"/>
                  </a:solidFill>
                  <a:effectLst/>
                  <a:latin typeface="Cambria Math" panose="02040503050406030204" pitchFamily="18" charset="0"/>
                  <a:ea typeface="Cambria Math" panose="02040503050406030204" pitchFamily="18" charset="0"/>
                  <a:cs typeface="+mn-cs"/>
                </a:rPr>
                <a:t>)</a:t>
              </a:r>
              <a:endParaRPr lang="en-US" sz="1100" baseline="0"/>
            </a:p>
            <a:p>
              <a:endParaRPr lang="en-US" sz="1100" baseline="0"/>
            </a:p>
            <a:p>
              <a:r>
                <a:rPr lang="en-US" sz="1100" baseline="0"/>
                <a:t>Eq. 6 Density flow change (41.1)</a:t>
              </a:r>
            </a:p>
            <a:p>
              <a:r>
                <a:rPr lang="en-US" sz="1100" b="0" i="0" baseline="0">
                  <a:solidFill>
                    <a:schemeClr val="dk1"/>
                  </a:solidFill>
                  <a:effectLst/>
                  <a:latin typeface="Cambria Math" panose="02040503050406030204" pitchFamily="18" charset="0"/>
                  <a:ea typeface="+mn-ea"/>
                  <a:cs typeface="+mn-cs"/>
                </a:rPr>
                <a:t>𝑆𝐶𝐹𝑀=𝐴𝐶𝐹𝑀</a:t>
              </a:r>
              <a:r>
                <a:rPr lang="en-US" sz="1100" b="0" i="0" baseline="0">
                  <a:solidFill>
                    <a:schemeClr val="dk1"/>
                  </a:solidFill>
                  <a:effectLst/>
                  <a:latin typeface="+mn-lt"/>
                  <a:ea typeface="+mn-ea"/>
                  <a:cs typeface="+mn-cs"/>
                </a:rPr>
                <a:t>/</a:t>
              </a:r>
              <a:r>
                <a:rPr lang="en-US" sz="1100" b="0" i="0" baseline="0">
                  <a:solidFill>
                    <a:schemeClr val="dk1"/>
                  </a:solidFill>
                  <a:effectLst/>
                  <a:latin typeface="Cambria Math" panose="02040503050406030204" pitchFamily="18" charset="0"/>
                  <a:ea typeface="+mn-ea"/>
                  <a:cs typeface="+mn-cs"/>
                </a:rPr>
                <a:t>𝐾</a:t>
              </a:r>
              <a:r>
                <a:rPr lang="en-US" sz="1100" b="0" i="0" baseline="0">
                  <a:solidFill>
                    <a:schemeClr val="dk1"/>
                  </a:solidFill>
                  <a:effectLst/>
                  <a:latin typeface="+mn-lt"/>
                  <a:ea typeface="+mn-ea"/>
                  <a:cs typeface="+mn-cs"/>
                </a:rPr>
                <a:t>_</a:t>
              </a:r>
              <a:r>
                <a:rPr lang="en-US" sz="1100" b="0" i="0" baseline="0">
                  <a:solidFill>
                    <a:schemeClr val="dk1"/>
                  </a:solidFill>
                  <a:effectLst/>
                  <a:latin typeface="Cambria Math" panose="02040503050406030204" pitchFamily="18" charset="0"/>
                  <a:ea typeface="+mn-ea"/>
                  <a:cs typeface="+mn-cs"/>
                </a:rPr>
                <a:t>𝑑</a:t>
              </a:r>
              <a:r>
                <a:rPr lang="en-US" sz="1100" b="0" i="0" baseline="0">
                  <a:solidFill>
                    <a:schemeClr val="dk1"/>
                  </a:solidFill>
                  <a:effectLst/>
                  <a:latin typeface="+mn-lt"/>
                  <a:ea typeface="+mn-ea"/>
                  <a:cs typeface="+mn-cs"/>
                </a:rPr>
                <a:t> </a:t>
              </a:r>
              <a:endParaRPr lang="en-US" sz="1100" baseline="0"/>
            </a:p>
            <a:p>
              <a:endParaRPr lang="en-US" sz="1100" baseline="0"/>
            </a:p>
            <a:p>
              <a:r>
                <a:rPr lang="en-US" sz="1100"/>
                <a:t>NOTE (pg. 41-11): Fans</a:t>
              </a:r>
              <a:r>
                <a:rPr lang="en-US" sz="1100" baseline="0"/>
                <a:t> are constant-volume devices. They deliver the same volume of air (and at the same duct speed) regardless of temperature, pressure, and humidity ratio. Therefore, the actual flow rate, ACFM should be used to select a fan from rating tables. </a:t>
              </a:r>
              <a:r>
                <a:rPr lang="en-US" sz="1100" baseline="0">
                  <a:solidFill>
                    <a:srgbClr val="FF0000"/>
                  </a:solidFill>
                </a:rPr>
                <a:t>The speed can be read directly from the fan table. The table values of power and pressure should be modified by the density factor </a:t>
              </a:r>
              <a:r>
                <a:rPr lang="en-US" sz="1100" i="1" baseline="0">
                  <a:solidFill>
                    <a:srgbClr val="FF0000"/>
                  </a:solidFill>
                </a:rPr>
                <a:t>K</a:t>
              </a:r>
              <a:r>
                <a:rPr lang="en-US" sz="1100" i="1" baseline="-25000">
                  <a:solidFill>
                    <a:srgbClr val="FF0000"/>
                  </a:solidFill>
                </a:rPr>
                <a:t>d</a:t>
              </a:r>
              <a:r>
                <a:rPr lang="en-US" sz="1100" baseline="0">
                  <a:solidFill>
                    <a:srgbClr val="FF0000"/>
                  </a:solidFill>
                </a:rPr>
                <a:t>.</a:t>
              </a:r>
            </a:p>
          </xdr:txBody>
        </xdr:sp>
      </mc:Fallback>
    </mc:AlternateContent>
    <xdr:clientData/>
  </xdr:twoCellAnchor>
  <xdr:twoCellAnchor>
    <xdr:from>
      <xdr:col>8</xdr:col>
      <xdr:colOff>392206</xdr:colOff>
      <xdr:row>2</xdr:row>
      <xdr:rowOff>121024</xdr:rowOff>
    </xdr:from>
    <xdr:to>
      <xdr:col>11</xdr:col>
      <xdr:colOff>590550</xdr:colOff>
      <xdr:row>7</xdr:row>
      <xdr:rowOff>33618</xdr:rowOff>
    </xdr:to>
    <xdr:sp macro="" textlink="">
      <xdr:nvSpPr>
        <xdr:cNvPr id="4" name="TextBox 3">
          <a:extLst>
            <a:ext uri="{FF2B5EF4-FFF2-40B4-BE49-F238E27FC236}">
              <a16:creationId xmlns:a16="http://schemas.microsoft.com/office/drawing/2014/main" id="{F4C6ED0E-5614-4DDE-A244-8AB3BCF898E9}"/>
            </a:ext>
          </a:extLst>
        </xdr:cNvPr>
        <xdr:cNvSpPr txBox="1"/>
      </xdr:nvSpPr>
      <xdr:spPr>
        <a:xfrm>
          <a:off x="6566647" y="502024"/>
          <a:ext cx="1688727" cy="8987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rPr>
            <a:t>- Static Pressure (In</a:t>
          </a:r>
          <a:r>
            <a:rPr lang="en-US" sz="1100" baseline="0">
              <a:solidFill>
                <a:schemeClr val="accent6">
                  <a:lumMod val="50000"/>
                </a:schemeClr>
              </a:solidFill>
            </a:rPr>
            <a:t> w.g.)</a:t>
          </a:r>
          <a:endParaRPr lang="en-US" sz="1100">
            <a:solidFill>
              <a:schemeClr val="accent6">
                <a:lumMod val="50000"/>
              </a:schemeClr>
            </a:solidFill>
          </a:endParaRPr>
        </a:p>
        <a:p>
          <a:r>
            <a:rPr lang="en-US" sz="1100">
              <a:solidFill>
                <a:srgbClr val="FF0000"/>
              </a:solidFill>
            </a:rPr>
            <a:t>- Power (HP)</a:t>
          </a:r>
        </a:p>
        <a:p>
          <a:r>
            <a:rPr lang="en-US" sz="1100">
              <a:solidFill>
                <a:schemeClr val="accent1">
                  <a:lumMod val="75000"/>
                </a:schemeClr>
              </a:solidFill>
            </a:rPr>
            <a:t>-</a:t>
          </a:r>
          <a:r>
            <a:rPr lang="en-US" sz="1100" baseline="0">
              <a:solidFill>
                <a:schemeClr val="accent1">
                  <a:lumMod val="75000"/>
                </a:schemeClr>
              </a:solidFill>
            </a:rPr>
            <a:t> System Curve</a:t>
          </a:r>
        </a:p>
        <a:p>
          <a:r>
            <a:rPr lang="en-US" sz="1100" baseline="0">
              <a:solidFill>
                <a:schemeClr val="accent2">
                  <a:lumMod val="75000"/>
                </a:schemeClr>
              </a:solidFill>
            </a:rPr>
            <a:t>- Power Intersection</a:t>
          </a:r>
          <a:endParaRPr lang="en-US" sz="1100">
            <a:solidFill>
              <a:schemeClr val="accent2">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19050</xdr:colOff>
      <xdr:row>0</xdr:row>
      <xdr:rowOff>9525</xdr:rowOff>
    </xdr:from>
    <xdr:to>
      <xdr:col>12</xdr:col>
      <xdr:colOff>425450</xdr:colOff>
      <xdr:row>17</xdr:row>
      <xdr:rowOff>52387</xdr:rowOff>
    </xdr:to>
    <xdr:graphicFrame macro="">
      <xdr:nvGraphicFramePr>
        <xdr:cNvPr id="2" name="Chart 1">
          <a:extLst>
            <a:ext uri="{FF2B5EF4-FFF2-40B4-BE49-F238E27FC236}">
              <a16:creationId xmlns:a16="http://schemas.microsoft.com/office/drawing/2014/main" id="{248BDDA3-9394-4268-A637-567A3E50AD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85726</xdr:colOff>
      <xdr:row>26</xdr:row>
      <xdr:rowOff>114299</xdr:rowOff>
    </xdr:from>
    <xdr:to>
      <xdr:col>3</xdr:col>
      <xdr:colOff>9525</xdr:colOff>
      <xdr:row>56</xdr:row>
      <xdr:rowOff>104775</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A664EAA-5186-4823-AF56-EA83FE2122FF}"/>
                </a:ext>
              </a:extLst>
            </xdr:cNvPr>
            <xdr:cNvSpPr txBox="1"/>
          </xdr:nvSpPr>
          <xdr:spPr>
            <a:xfrm>
              <a:off x="85726" y="5343524"/>
              <a:ext cx="3105149" cy="6248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Useful</a:t>
              </a:r>
              <a:r>
                <a:rPr lang="en-US" sz="1100" b="1" baseline="0"/>
                <a:t> Equations </a:t>
              </a:r>
            </a:p>
            <a:p>
              <a:pPr algn="ctr"/>
              <a:r>
                <a:rPr lang="en-US" sz="1100" b="1" baseline="0"/>
                <a:t>(source: PE Ref Manaul)</a:t>
              </a:r>
            </a:p>
            <a:p>
              <a:pPr algn="l"/>
              <a:r>
                <a:rPr lang="en-US" sz="1100" b="0" baseline="0"/>
                <a:t>Eq. 1: System Curve relationship (41.21)</a:t>
              </a:r>
            </a:p>
            <a:p>
              <a:pPr/>
              <a14:m>
                <m:oMathPara xmlns:m="http://schemas.openxmlformats.org/officeDocument/2006/math">
                  <m:oMathParaPr>
                    <m:jc m:val="centerGroup"/>
                  </m:oMathParaPr>
                  <m:oMath xmlns:m="http://schemas.openxmlformats.org/officeDocument/2006/math">
                    <m:f>
                      <m:fPr>
                        <m:ctrlPr>
                          <a:rPr lang="en-US" sz="1100" i="1" baseline="0">
                            <a:latin typeface="Cambria Math" panose="02040503050406030204" pitchFamily="18" charset="0"/>
                          </a:rPr>
                        </m:ctrlPr>
                      </m:fPr>
                      <m:num>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1</m:t>
                            </m:r>
                          </m:sub>
                        </m:sSub>
                      </m:num>
                      <m:den>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sSup>
                      <m:sSupPr>
                        <m:ctrlPr>
                          <a:rPr lang="en-US" sz="1100" b="0" i="1" baseline="0">
                            <a:latin typeface="Cambria Math" panose="02040503050406030204" pitchFamily="18" charset="0"/>
                          </a:rPr>
                        </m:ctrlPr>
                      </m:sSupPr>
                      <m:e>
                        <m:d>
                          <m:dPr>
                            <m:ctrlPr>
                              <a:rPr lang="en-US" sz="1100" b="0" i="1" baseline="0">
                                <a:latin typeface="Cambria Math" panose="02040503050406030204" pitchFamily="18" charset="0"/>
                              </a:rPr>
                            </m:ctrlPr>
                          </m:dPr>
                          <m:e>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𝑄</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𝑄</m:t>
                                    </m:r>
                                  </m:e>
                                  <m:sub>
                                    <m:r>
                                      <a:rPr lang="en-US" sz="1100" b="0" i="1" baseline="0">
                                        <a:latin typeface="Cambria Math" panose="02040503050406030204" pitchFamily="18" charset="0"/>
                                      </a:rPr>
                                      <m:t>2</m:t>
                                    </m:r>
                                  </m:sub>
                                </m:sSub>
                              </m:den>
                            </m:f>
                          </m:e>
                        </m:d>
                      </m:e>
                      <m:sup>
                        <m:r>
                          <a:rPr lang="en-US" sz="1100" b="0" i="1" baseline="0">
                            <a:latin typeface="Cambria Math" panose="02040503050406030204" pitchFamily="18" charset="0"/>
                          </a:rPr>
                          <m:t>2</m:t>
                        </m:r>
                      </m:sup>
                    </m:sSup>
                  </m:oMath>
                </m:oMathPara>
              </a14:m>
              <a:endParaRPr lang="en-US" sz="1100" baseline="0"/>
            </a:p>
            <a:p>
              <a:endParaRPr lang="en-US" sz="1100" baseline="0"/>
            </a:p>
            <a:p>
              <a:r>
                <a:rPr lang="en-US" sz="1100" baseline="0"/>
                <a:t>Eq. 2: Rpm - flow relationship (41.22)</a:t>
              </a:r>
            </a:p>
            <a:p>
              <a:pPr/>
              <a14:m>
                <m:oMathPara xmlns:m="http://schemas.openxmlformats.org/officeDocument/2006/math">
                  <m:oMathParaPr>
                    <m:jc m:val="centerGroup"/>
                  </m:oMathParaPr>
                  <m:oMath xmlns:m="http://schemas.openxmlformats.org/officeDocument/2006/math">
                    <m:f>
                      <m:fPr>
                        <m:ctrlPr>
                          <a:rPr lang="en-US" sz="1100" i="1" baseline="0">
                            <a:latin typeface="Cambria Math" panose="02040503050406030204" pitchFamily="18" charset="0"/>
                          </a:rPr>
                        </m:ctrlPr>
                      </m:fPr>
                      <m:num>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𝑛</m:t>
                            </m:r>
                          </m:e>
                          <m:sub>
                            <m:r>
                              <a:rPr lang="en-US" sz="1100" b="0" i="1" baseline="0">
                                <a:latin typeface="Cambria Math" panose="02040503050406030204" pitchFamily="18" charset="0"/>
                              </a:rPr>
                              <m:t>1</m:t>
                            </m:r>
                          </m:sub>
                        </m:sSub>
                      </m:num>
                      <m:den>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𝑛</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𝑄</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𝑄</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endParaRPr lang="en-US" sz="1100" baseline="0"/>
            </a:p>
            <a:p>
              <a:r>
                <a:rPr lang="en-US" sz="1100" baseline="0">
                  <a:solidFill>
                    <a:schemeClr val="dk1"/>
                  </a:solidFill>
                  <a:effectLst/>
                  <a:latin typeface="+mn-lt"/>
                  <a:ea typeface="+mn-ea"/>
                  <a:cs typeface="+mn-cs"/>
                </a:rPr>
                <a:t>Eq. 3: Rpm - Pressure relationship (41.23)</a:t>
              </a:r>
              <a:endParaRPr lang="en-US">
                <a:effectLst/>
              </a:endParaRPr>
            </a:p>
            <a:p>
              <a:pPr/>
              <a14:m>
                <m:oMathPara xmlns:m="http://schemas.openxmlformats.org/officeDocument/2006/math">
                  <m:oMathParaPr>
                    <m:jc m:val="centerGroup"/>
                  </m:oMathParaPr>
                  <m:oMath xmlns:m="http://schemas.openxmlformats.org/officeDocument/2006/math">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2</m:t>
                                    </m:r>
                                  </m:sub>
                                </m:sSub>
                              </m:den>
                            </m:f>
                          </m:e>
                        </m:d>
                      </m:e>
                      <m:sup>
                        <m:r>
                          <a:rPr lang="en-US" sz="1100" b="0" i="1" baseline="0">
                            <a:solidFill>
                              <a:schemeClr val="dk1"/>
                            </a:solidFill>
                            <a:effectLst/>
                            <a:latin typeface="Cambria Math" panose="02040503050406030204" pitchFamily="18" charset="0"/>
                            <a:ea typeface="+mn-ea"/>
                            <a:cs typeface="+mn-cs"/>
                          </a:rPr>
                          <m:t>2</m:t>
                        </m:r>
                      </m:sup>
                    </m:sSup>
                    <m:r>
                      <a:rPr lang="en-US" sz="1100" b="0" i="1" baseline="0">
                        <a:solidFill>
                          <a:schemeClr val="dk1"/>
                        </a:solidFill>
                        <a:effectLst/>
                        <a:latin typeface="Cambria Math" panose="02040503050406030204" pitchFamily="18" charset="0"/>
                        <a:ea typeface="+mn-ea"/>
                        <a:cs typeface="+mn-cs"/>
                      </a:rPr>
                      <m:t>=</m:t>
                    </m:r>
                    <m:f>
                      <m:fPr>
                        <m:ctrlPr>
                          <a:rPr lang="en-US" sz="1100" i="1" baseline="0">
                            <a:solidFill>
                              <a:schemeClr val="dk1"/>
                            </a:solidFill>
                            <a:effectLst/>
                            <a:latin typeface="Cambria Math" panose="02040503050406030204" pitchFamily="18" charset="0"/>
                            <a:ea typeface="+mn-ea"/>
                            <a:cs typeface="+mn-cs"/>
                          </a:rPr>
                        </m:ctrlPr>
                      </m:fPr>
                      <m:num>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𝑃</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𝑃</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endParaRPr lang="en-US" sz="1100" baseline="0"/>
            </a:p>
            <a:p>
              <a:r>
                <a:rPr lang="en-US" sz="1100" baseline="0">
                  <a:solidFill>
                    <a:schemeClr val="dk1"/>
                  </a:solidFill>
                  <a:effectLst/>
                  <a:latin typeface="+mn-lt"/>
                  <a:ea typeface="+mn-ea"/>
                  <a:cs typeface="+mn-cs"/>
                </a:rPr>
                <a:t>Eq. 4: </a:t>
              </a:r>
              <a:r>
                <a:rPr lang="en-US" sz="1100" baseline="0"/>
                <a:t>Rpm- Power Relationship (41.25)</a:t>
              </a:r>
            </a:p>
            <a:p>
              <a:endParaRPr lang="en-US" sz="1100" baseline="0"/>
            </a:p>
            <a:p>
              <a:pPr/>
              <a14:m>
                <m:oMathPara xmlns:m="http://schemas.openxmlformats.org/officeDocument/2006/math">
                  <m:oMathParaPr>
                    <m:jc m:val="centerGroup"/>
                  </m:oMathParaPr>
                  <m:oMath xmlns:m="http://schemas.openxmlformats.org/officeDocument/2006/math">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𝑛</m:t>
                                    </m:r>
                                  </m:e>
                                  <m:sub>
                                    <m:r>
                                      <a:rPr lang="en-US" sz="1100" b="0" i="1" baseline="0">
                                        <a:solidFill>
                                          <a:schemeClr val="dk1"/>
                                        </a:solidFill>
                                        <a:effectLst/>
                                        <a:latin typeface="Cambria Math" panose="02040503050406030204" pitchFamily="18" charset="0"/>
                                        <a:ea typeface="+mn-ea"/>
                                        <a:cs typeface="+mn-cs"/>
                                      </a:rPr>
                                      <m:t>2</m:t>
                                    </m:r>
                                  </m:sub>
                                </m:sSub>
                              </m:den>
                            </m:f>
                          </m:e>
                        </m:d>
                      </m:e>
                      <m:sup>
                        <m:r>
                          <a:rPr lang="en-US" sz="1100" b="0" i="1" baseline="0">
                            <a:solidFill>
                              <a:schemeClr val="dk1"/>
                            </a:solidFill>
                            <a:effectLst/>
                            <a:latin typeface="Cambria Math" panose="02040503050406030204" pitchFamily="18" charset="0"/>
                            <a:ea typeface="+mn-ea"/>
                            <a:cs typeface="+mn-cs"/>
                          </a:rPr>
                          <m:t>3</m:t>
                        </m:r>
                      </m:sup>
                    </m:sSup>
                    <m:r>
                      <a:rPr lang="en-US" sz="1100" b="0" i="1" baseline="0">
                        <a:solidFill>
                          <a:schemeClr val="dk1"/>
                        </a:solidFill>
                        <a:effectLst/>
                        <a:latin typeface="Cambria Math" panose="02040503050406030204" pitchFamily="18" charset="0"/>
                        <a:ea typeface="+mn-ea"/>
                        <a:cs typeface="+mn-cs"/>
                      </a:rPr>
                      <m:t>=</m:t>
                    </m:r>
                    <m:f>
                      <m:fPr>
                        <m:ctrlPr>
                          <a:rPr lang="en-US" sz="1100" i="1" baseline="0">
                            <a:solidFill>
                              <a:schemeClr val="dk1"/>
                            </a:solidFill>
                            <a:effectLst/>
                            <a:latin typeface="Cambria Math" panose="02040503050406030204" pitchFamily="18" charset="0"/>
                            <a:ea typeface="+mn-ea"/>
                            <a:cs typeface="+mn-cs"/>
                          </a:rPr>
                        </m:ctrlPr>
                      </m:fPr>
                      <m:num>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𝐵𝐻𝑃</m:t>
                            </m:r>
                          </m:e>
                          <m:sub>
                            <m:r>
                              <a:rPr lang="en-US" sz="1100" b="0" i="1" baseline="0">
                                <a:solidFill>
                                  <a:schemeClr val="dk1"/>
                                </a:solidFill>
                                <a:effectLst/>
                                <a:latin typeface="Cambria Math" panose="02040503050406030204" pitchFamily="18" charset="0"/>
                                <a:ea typeface="+mn-ea"/>
                                <a:cs typeface="+mn-cs"/>
                              </a:rPr>
                              <m:t>1</m:t>
                            </m:r>
                          </m:sub>
                        </m:sSub>
                      </m:num>
                      <m:den>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𝐵𝐻𝑃</m:t>
                            </m:r>
                          </m:e>
                          <m:sub>
                            <m:r>
                              <a:rPr lang="en-US" sz="1100" b="0" i="1" baseline="0">
                                <a:solidFill>
                                  <a:schemeClr val="dk1"/>
                                </a:solidFill>
                                <a:effectLst/>
                                <a:latin typeface="Cambria Math" panose="02040503050406030204" pitchFamily="18" charset="0"/>
                                <a:ea typeface="+mn-ea"/>
                                <a:cs typeface="+mn-cs"/>
                              </a:rPr>
                              <m:t>2</m:t>
                            </m:r>
                          </m:sub>
                        </m:sSub>
                      </m:den>
                    </m:f>
                  </m:oMath>
                </m:oMathPara>
              </a14:m>
              <a:endParaRPr lang="en-US" sz="1100" baseline="0"/>
            </a:p>
            <a:p>
              <a:r>
                <a:rPr lang="en-US" sz="1100" baseline="0"/>
                <a:t>Eq. 5 Density factor (absolute Temp) (41.2)</a:t>
              </a:r>
            </a:p>
            <a:p>
              <a:pPr/>
              <a14:m>
                <m:oMathPara xmlns:m="http://schemas.openxmlformats.org/officeDocument/2006/math">
                  <m:oMathParaPr>
                    <m:jc m:val="centerGroup"/>
                  </m:oMathParaPr>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𝐾</m:t>
                        </m:r>
                      </m:e>
                      <m:sub>
                        <m:r>
                          <a:rPr lang="en-US" sz="1100" b="0" i="1" baseline="0">
                            <a:latin typeface="Cambria Math" panose="02040503050406030204" pitchFamily="18" charset="0"/>
                          </a:rPr>
                          <m:t>𝑑</m:t>
                        </m:r>
                      </m:sub>
                    </m:sSub>
                    <m:r>
                      <a:rPr lang="en-US" sz="1100" b="0" i="1" baseline="0">
                        <a:latin typeface="Cambria Math" panose="02040503050406030204" pitchFamily="18" charset="0"/>
                      </a:rPr>
                      <m:t>=</m:t>
                    </m:r>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𝜌</m:t>
                            </m:r>
                          </m:e>
                          <m:sub>
                            <m:r>
                              <a:rPr lang="en-US" sz="1100" b="0" i="1" baseline="0">
                                <a:solidFill>
                                  <a:schemeClr val="dk1"/>
                                </a:solidFill>
                                <a:effectLst/>
                                <a:latin typeface="Cambria Math" panose="02040503050406030204" pitchFamily="18" charset="0"/>
                                <a:ea typeface="+mn-ea"/>
                                <a:cs typeface="+mn-cs"/>
                              </a:rPr>
                              <m:t>𝑠𝑡𝑑</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𝜌</m:t>
                            </m:r>
                          </m:e>
                          <m:sub>
                            <m:r>
                              <a:rPr lang="en-US" sz="1100" b="0" i="1" baseline="0">
                                <a:solidFill>
                                  <a:schemeClr val="dk1"/>
                                </a:solidFill>
                                <a:effectLst/>
                                <a:latin typeface="Cambria Math" panose="02040503050406030204" pitchFamily="18" charset="0"/>
                                <a:ea typeface="+mn-ea"/>
                                <a:cs typeface="+mn-cs"/>
                              </a:rPr>
                              <m:t>𝑎𝑐𝑡</m:t>
                            </m:r>
                          </m:sub>
                        </m:sSub>
                      </m:den>
                    </m:f>
                    <m:r>
                      <a:rPr lang="en-US" sz="1100" b="0" i="1" baseline="0">
                        <a:solidFill>
                          <a:schemeClr val="dk1"/>
                        </a:solidFill>
                        <a:effectLst/>
                        <a:latin typeface="Cambria Math" panose="02040503050406030204" pitchFamily="18" charset="0"/>
                        <a:ea typeface="+mn-ea"/>
                        <a:cs typeface="+mn-cs"/>
                      </a:rPr>
                      <m:t>=</m:t>
                    </m:r>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𝜌</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𝜌</m:t>
                            </m:r>
                          </m:e>
                          <m:sub>
                            <m:r>
                              <a:rPr lang="en-US" sz="1100" b="0" i="1" baseline="0">
                                <a:latin typeface="Cambria Math" panose="02040503050406030204" pitchFamily="18" charset="0"/>
                              </a:rPr>
                              <m:t>2</m:t>
                            </m:r>
                          </m:sub>
                        </m:sSub>
                      </m:den>
                    </m:f>
                    <m:r>
                      <a:rPr lang="en-US" sz="1100" b="0" i="1" baseline="0">
                        <a:latin typeface="Cambria Math" panose="02040503050406030204" pitchFamily="18" charset="0"/>
                      </a:rPr>
                      <m:t>=</m:t>
                    </m:r>
                    <m:d>
                      <m:dPr>
                        <m:ctrlPr>
                          <a:rPr lang="en-US" sz="1100" b="0" i="1" baseline="0">
                            <a:latin typeface="Cambria Math" panose="02040503050406030204" pitchFamily="18" charset="0"/>
                          </a:rPr>
                        </m:ctrlPr>
                      </m:dPr>
                      <m:e>
                        <m:f>
                          <m:fPr>
                            <m:ctrlPr>
                              <a:rPr lang="en-US" sz="1100" b="0" i="1" baseline="0">
                                <a:latin typeface="Cambria Math" panose="02040503050406030204" pitchFamily="18" charset="0"/>
                              </a:rPr>
                            </m:ctrlPr>
                          </m:fPr>
                          <m:num>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1</m:t>
                                </m:r>
                              </m:sub>
                            </m:sSub>
                          </m:num>
                          <m:den>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𝑃</m:t>
                                </m:r>
                              </m:e>
                              <m:sub>
                                <m:r>
                                  <a:rPr lang="en-US" sz="1100" b="0" i="1" baseline="0">
                                    <a:latin typeface="Cambria Math" panose="02040503050406030204" pitchFamily="18" charset="0"/>
                                  </a:rPr>
                                  <m:t>2</m:t>
                                </m:r>
                              </m:sub>
                            </m:sSub>
                          </m:den>
                        </m:f>
                      </m:e>
                    </m:d>
                    <m:r>
                      <a:rPr lang="en-US" sz="1100" b="0" i="1" baseline="0">
                        <a:latin typeface="Cambria Math" panose="02040503050406030204" pitchFamily="18" charset="0"/>
                        <a:ea typeface="Cambria Math" panose="02040503050406030204" pitchFamily="18" charset="0"/>
                      </a:rPr>
                      <m:t>×</m:t>
                    </m:r>
                    <m:d>
                      <m:dPr>
                        <m:ctrlPr>
                          <a:rPr lang="en-US" sz="1100" b="0" i="1" baseline="0">
                            <a:latin typeface="Cambria Math" panose="02040503050406030204" pitchFamily="18" charset="0"/>
                            <a:ea typeface="Cambria Math" panose="02040503050406030204" pitchFamily="18" charset="0"/>
                          </a:rPr>
                        </m:ctrlPr>
                      </m:dPr>
                      <m:e>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𝑇</m:t>
                                </m:r>
                              </m:e>
                              <m:sub>
                                <m:r>
                                  <a:rPr lang="en-US" sz="1100" b="0" i="1" baseline="0">
                                    <a:solidFill>
                                      <a:schemeClr val="dk1"/>
                                    </a:solidFill>
                                    <a:effectLst/>
                                    <a:latin typeface="Cambria Math" panose="02040503050406030204" pitchFamily="18" charset="0"/>
                                    <a:ea typeface="+mn-ea"/>
                                    <a:cs typeface="+mn-cs"/>
                                  </a:rPr>
                                  <m:t>2</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𝑇</m:t>
                                </m:r>
                              </m:e>
                              <m:sub>
                                <m:r>
                                  <a:rPr lang="en-US" sz="1100" b="0" i="1" baseline="0">
                                    <a:solidFill>
                                      <a:schemeClr val="dk1"/>
                                    </a:solidFill>
                                    <a:effectLst/>
                                    <a:latin typeface="Cambria Math" panose="02040503050406030204" pitchFamily="18" charset="0"/>
                                    <a:ea typeface="+mn-ea"/>
                                    <a:cs typeface="+mn-cs"/>
                                  </a:rPr>
                                  <m:t>1</m:t>
                                </m:r>
                              </m:sub>
                            </m:sSub>
                          </m:den>
                        </m:f>
                      </m:e>
                    </m:d>
                  </m:oMath>
                </m:oMathPara>
              </a14:m>
              <a:endParaRPr lang="en-US" sz="1100" baseline="0"/>
            </a:p>
            <a:p>
              <a:endParaRPr lang="en-US" sz="1100" baseline="0"/>
            </a:p>
            <a:p>
              <a:r>
                <a:rPr lang="en-US" sz="1100" baseline="0"/>
                <a:t>Eq. 6 Density flow change (41.1)</a:t>
              </a:r>
            </a:p>
            <a:p>
              <a:pPr/>
              <a14:m>
                <m:oMathPara xmlns:m="http://schemas.openxmlformats.org/officeDocument/2006/math">
                  <m:oMathParaPr>
                    <m:jc m:val="centerGroup"/>
                  </m:oMathParaPr>
                  <m:oMath xmlns:m="http://schemas.openxmlformats.org/officeDocument/2006/math">
                    <m:r>
                      <a:rPr lang="en-US" sz="1100" b="0" i="1" baseline="0">
                        <a:solidFill>
                          <a:schemeClr val="dk1"/>
                        </a:solidFill>
                        <a:effectLst/>
                        <a:latin typeface="Cambria Math" panose="02040503050406030204" pitchFamily="18" charset="0"/>
                        <a:ea typeface="+mn-ea"/>
                        <a:cs typeface="+mn-cs"/>
                      </a:rPr>
                      <m:t>𝑆𝐶𝐹𝑀</m:t>
                    </m:r>
                    <m:r>
                      <a:rPr lang="en-US" sz="1100" b="0" i="1"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𝐴𝐶𝐹𝑀</m:t>
                        </m:r>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𝐾</m:t>
                            </m:r>
                          </m:e>
                          <m:sub>
                            <m:r>
                              <a:rPr lang="en-US" sz="1100" b="0" i="1" baseline="0">
                                <a:solidFill>
                                  <a:schemeClr val="dk1"/>
                                </a:solidFill>
                                <a:effectLst/>
                                <a:latin typeface="Cambria Math" panose="02040503050406030204" pitchFamily="18" charset="0"/>
                                <a:ea typeface="+mn-ea"/>
                                <a:cs typeface="+mn-cs"/>
                              </a:rPr>
                              <m:t>𝑑</m:t>
                            </m:r>
                          </m:sub>
                        </m:sSub>
                      </m:den>
                    </m:f>
                  </m:oMath>
                </m:oMathPara>
              </a14:m>
              <a:endParaRPr lang="en-US" sz="1100" baseline="0"/>
            </a:p>
            <a:p>
              <a:endParaRPr lang="en-US" sz="1100" baseline="0"/>
            </a:p>
            <a:p>
              <a:r>
                <a:rPr lang="en-US" sz="1100"/>
                <a:t>NOTE (pg. 41-11): Fans</a:t>
              </a:r>
              <a:r>
                <a:rPr lang="en-US" sz="1100" baseline="0"/>
                <a:t> are constant-volume devices. They deliver the same volume of air (and at the same duct speed) regardless of temperature, pressure, and humidity ratio. Therefore, the actual flow rate, ACFM should be used to select a fan from rating tables. </a:t>
              </a:r>
              <a:r>
                <a:rPr lang="en-US" sz="1100" baseline="0">
                  <a:solidFill>
                    <a:srgbClr val="FF0000"/>
                  </a:solidFill>
                </a:rPr>
                <a:t>The speed can be read directly from the fan table. The table values of power and pressure should be modified by the density factor </a:t>
              </a:r>
              <a:r>
                <a:rPr lang="en-US" sz="1100" i="1" baseline="0">
                  <a:solidFill>
                    <a:srgbClr val="FF0000"/>
                  </a:solidFill>
                </a:rPr>
                <a:t>K</a:t>
              </a:r>
              <a:r>
                <a:rPr lang="en-US" sz="1100" i="1" baseline="-25000">
                  <a:solidFill>
                    <a:srgbClr val="FF0000"/>
                  </a:solidFill>
                </a:rPr>
                <a:t>d</a:t>
              </a:r>
              <a:r>
                <a:rPr lang="en-US" sz="1100" baseline="0">
                  <a:solidFill>
                    <a:srgbClr val="FF0000"/>
                  </a:solidFill>
                </a:rPr>
                <a:t>.</a:t>
              </a:r>
            </a:p>
          </xdr:txBody>
        </xdr:sp>
      </mc:Choice>
      <mc:Fallback xmlns="">
        <xdr:sp macro="" textlink="">
          <xdr:nvSpPr>
            <xdr:cNvPr id="3" name="TextBox 2">
              <a:extLst>
                <a:ext uri="{FF2B5EF4-FFF2-40B4-BE49-F238E27FC236}">
                  <a16:creationId xmlns:a16="http://schemas.microsoft.com/office/drawing/2014/main" id="{5A664EAA-5186-4823-AF56-EA83FE2122FF}"/>
                </a:ext>
              </a:extLst>
            </xdr:cNvPr>
            <xdr:cNvSpPr txBox="1"/>
          </xdr:nvSpPr>
          <xdr:spPr>
            <a:xfrm>
              <a:off x="85726" y="5343524"/>
              <a:ext cx="3105149" cy="6248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Useful</a:t>
              </a:r>
              <a:r>
                <a:rPr lang="en-US" sz="1100" b="1" baseline="0"/>
                <a:t> Equations </a:t>
              </a:r>
            </a:p>
            <a:p>
              <a:pPr algn="ctr"/>
              <a:r>
                <a:rPr lang="en-US" sz="1100" b="1" baseline="0"/>
                <a:t>(source: PE Ref Manaul)</a:t>
              </a:r>
            </a:p>
            <a:p>
              <a:pPr algn="l"/>
              <a:r>
                <a:rPr lang="en-US" sz="1100" b="0" baseline="0"/>
                <a:t>Eq. 1: System Curve relationship (41.21)</a:t>
              </a:r>
            </a:p>
            <a:p>
              <a:pPr/>
              <a:r>
                <a:rPr lang="en-US" sz="1100" b="0" i="0" baseline="0">
                  <a:latin typeface="Cambria Math" panose="02040503050406030204" pitchFamily="18" charset="0"/>
                </a:rPr>
                <a:t>𝑃_1/𝑃_2 =(𝑄_1/𝑄_2 )^2</a:t>
              </a:r>
              <a:endParaRPr lang="en-US" sz="1100" baseline="0"/>
            </a:p>
            <a:p>
              <a:endParaRPr lang="en-US" sz="1100" baseline="0"/>
            </a:p>
            <a:p>
              <a:r>
                <a:rPr lang="en-US" sz="1100" baseline="0"/>
                <a:t>Eq. 2: Rpm - flow relationship (41.22)</a:t>
              </a:r>
            </a:p>
            <a:p>
              <a:pPr/>
              <a:r>
                <a:rPr lang="en-US" sz="1100" b="0" i="0" baseline="0">
                  <a:latin typeface="Cambria Math" panose="02040503050406030204" pitchFamily="18" charset="0"/>
                </a:rPr>
                <a:t>𝑛_1/𝑛_2 =</a:t>
              </a:r>
              <a:r>
                <a:rPr lang="en-US" sz="1100" b="0" i="0" baseline="0">
                  <a:solidFill>
                    <a:schemeClr val="dk1"/>
                  </a:solidFill>
                  <a:effectLst/>
                  <a:latin typeface="Cambria Math" panose="02040503050406030204" pitchFamily="18" charset="0"/>
                  <a:ea typeface="+mn-ea"/>
                  <a:cs typeface="+mn-cs"/>
                </a:rPr>
                <a:t>𝑄_1/𝑄_2 </a:t>
              </a:r>
              <a:endParaRPr lang="en-US" sz="1100" baseline="0"/>
            </a:p>
            <a:p>
              <a:endParaRPr lang="en-US" sz="1100" baseline="0"/>
            </a:p>
            <a:p>
              <a:r>
                <a:rPr lang="en-US" sz="1100" baseline="0">
                  <a:solidFill>
                    <a:schemeClr val="dk1"/>
                  </a:solidFill>
                  <a:effectLst/>
                  <a:latin typeface="+mn-lt"/>
                  <a:ea typeface="+mn-ea"/>
                  <a:cs typeface="+mn-cs"/>
                </a:rPr>
                <a:t>Eq. 3: Rpm - Pressure relationship (41.23)</a:t>
              </a:r>
              <a:endParaRPr lang="en-US">
                <a:effectLst/>
              </a:endParaRPr>
            </a:p>
            <a:p>
              <a:pPr/>
              <a:r>
                <a:rPr lang="en-US" sz="1100" b="0" i="0" baseline="0">
                  <a:solidFill>
                    <a:schemeClr val="dk1"/>
                  </a:solidFill>
                  <a:effectLst/>
                  <a:latin typeface="Cambria Math" panose="02040503050406030204" pitchFamily="18" charset="0"/>
                  <a:ea typeface="+mn-ea"/>
                  <a:cs typeface="+mn-cs"/>
                </a:rPr>
                <a:t>(𝑛_1/𝑛_2 )^2=𝑃_1/𝑃_2 </a:t>
              </a:r>
              <a:endParaRPr lang="en-US" sz="1100" baseline="0"/>
            </a:p>
            <a:p>
              <a:endParaRPr lang="en-US" sz="1100" baseline="0"/>
            </a:p>
            <a:p>
              <a:r>
                <a:rPr lang="en-US" sz="1100" baseline="0">
                  <a:solidFill>
                    <a:schemeClr val="dk1"/>
                  </a:solidFill>
                  <a:effectLst/>
                  <a:latin typeface="+mn-lt"/>
                  <a:ea typeface="+mn-ea"/>
                  <a:cs typeface="+mn-cs"/>
                </a:rPr>
                <a:t>Eq. 4: </a:t>
              </a:r>
              <a:r>
                <a:rPr lang="en-US" sz="1100" baseline="0"/>
                <a:t>Rpm- Power Relationship (41.25)</a:t>
              </a:r>
            </a:p>
            <a:p>
              <a:endParaRPr lang="en-US" sz="1100" baseline="0"/>
            </a:p>
            <a:p>
              <a:pPr/>
              <a:r>
                <a:rPr lang="en-US" sz="1100" b="0" i="0" baseline="0">
                  <a:solidFill>
                    <a:schemeClr val="dk1"/>
                  </a:solidFill>
                  <a:effectLst/>
                  <a:latin typeface="Cambria Math" panose="02040503050406030204" pitchFamily="18" charset="0"/>
                  <a:ea typeface="+mn-ea"/>
                  <a:cs typeface="+mn-cs"/>
                </a:rPr>
                <a:t>(𝑛_1/𝑛_2 )^3=</a:t>
              </a:r>
              <a:r>
                <a:rPr lang="en-US" sz="1100" i="0" baseline="0">
                  <a:solidFill>
                    <a:schemeClr val="dk1"/>
                  </a:solidFill>
                  <a:effectLst/>
                  <a:latin typeface="Cambria Math" panose="02040503050406030204" pitchFamily="18" charset="0"/>
                  <a:ea typeface="+mn-ea"/>
                  <a:cs typeface="+mn-cs"/>
                </a:rPr>
                <a:t>〖</a:t>
              </a:r>
              <a:r>
                <a:rPr lang="en-US" sz="1100" b="0" i="0" baseline="0">
                  <a:solidFill>
                    <a:schemeClr val="dk1"/>
                  </a:solidFill>
                  <a:effectLst/>
                  <a:latin typeface="Cambria Math" panose="02040503050406030204" pitchFamily="18" charset="0"/>
                  <a:ea typeface="+mn-ea"/>
                  <a:cs typeface="+mn-cs"/>
                </a:rPr>
                <a:t>𝐵𝐻𝑃〗_1/〖𝐵𝐻𝑃〗_2 </a:t>
              </a:r>
              <a:endParaRPr lang="en-US" sz="1100" baseline="0"/>
            </a:p>
            <a:p>
              <a:r>
                <a:rPr lang="en-US" sz="1100" baseline="0"/>
                <a:t>Eq. 5 Density factor (absolute Temp) (41.2)</a:t>
              </a:r>
            </a:p>
            <a:p>
              <a:pPr/>
              <a:r>
                <a:rPr lang="en-US" sz="1100" b="0" i="0" baseline="0">
                  <a:latin typeface="Cambria Math" panose="02040503050406030204" pitchFamily="18" charset="0"/>
                </a:rPr>
                <a:t>𝐾_𝑑=</a:t>
              </a:r>
              <a:r>
                <a:rPr lang="en-US" sz="1100" b="0" i="0" baseline="0">
                  <a:solidFill>
                    <a:schemeClr val="dk1"/>
                  </a:solidFill>
                  <a:effectLst/>
                  <a:latin typeface="Cambria Math" panose="02040503050406030204" pitchFamily="18" charset="0"/>
                  <a:ea typeface="+mn-ea"/>
                  <a:cs typeface="+mn-cs"/>
                </a:rPr>
                <a:t>𝜌_𝑠𝑡𝑑/𝜌_𝑎𝑐𝑡 =</a:t>
              </a:r>
              <a:r>
                <a:rPr lang="en-US" sz="1100" b="0" i="0" baseline="0">
                  <a:latin typeface="Cambria Math" panose="02040503050406030204" pitchFamily="18" charset="0"/>
                  <a:ea typeface="Cambria Math" panose="02040503050406030204" pitchFamily="18" charset="0"/>
                </a:rPr>
                <a:t>𝜌_</a:t>
              </a:r>
              <a:r>
                <a:rPr lang="en-US" sz="1100" b="0" i="0" baseline="0">
                  <a:latin typeface="Cambria Math" panose="02040503050406030204" pitchFamily="18" charset="0"/>
                </a:rPr>
                <a:t>1/</a:t>
              </a:r>
              <a:r>
                <a:rPr lang="en-US" sz="1100" b="0" i="0" baseline="0">
                  <a:latin typeface="Cambria Math" panose="02040503050406030204" pitchFamily="18" charset="0"/>
                  <a:ea typeface="Cambria Math" panose="02040503050406030204" pitchFamily="18" charset="0"/>
                </a:rPr>
                <a:t>𝜌_</a:t>
              </a:r>
              <a:r>
                <a:rPr lang="en-US" sz="1100" b="0" i="0" baseline="0">
                  <a:latin typeface="Cambria Math" panose="02040503050406030204" pitchFamily="18" charset="0"/>
                </a:rPr>
                <a:t>2 =(𝑃_1/𝑃_2 )</a:t>
              </a:r>
              <a:r>
                <a:rPr lang="en-US" sz="1100" b="0" i="0" baseline="0">
                  <a:latin typeface="Cambria Math" panose="02040503050406030204" pitchFamily="18" charset="0"/>
                  <a:ea typeface="Cambria Math" panose="02040503050406030204" pitchFamily="18" charset="0"/>
                </a:rPr>
                <a:t>×(</a:t>
              </a:r>
              <a:r>
                <a:rPr lang="en-US" sz="1100" b="0" i="0" baseline="0">
                  <a:solidFill>
                    <a:schemeClr val="dk1"/>
                  </a:solidFill>
                  <a:effectLst/>
                  <a:latin typeface="Cambria Math" panose="02040503050406030204" pitchFamily="18" charset="0"/>
                  <a:ea typeface="+mn-ea"/>
                  <a:cs typeface="+mn-cs"/>
                </a:rPr>
                <a:t>𝑇_2/𝑇_1 )</a:t>
              </a:r>
              <a:endParaRPr lang="en-US" sz="1100" baseline="0"/>
            </a:p>
            <a:p>
              <a:endParaRPr lang="en-US" sz="1100" baseline="0"/>
            </a:p>
            <a:p>
              <a:r>
                <a:rPr lang="en-US" sz="1100" baseline="0"/>
                <a:t>Eq. 6 Density flow change (41.1)</a:t>
              </a:r>
            </a:p>
            <a:p>
              <a:pPr/>
              <a:r>
                <a:rPr lang="en-US" sz="1100" b="0" i="0" baseline="0">
                  <a:solidFill>
                    <a:schemeClr val="dk1"/>
                  </a:solidFill>
                  <a:effectLst/>
                  <a:latin typeface="Cambria Math" panose="02040503050406030204" pitchFamily="18" charset="0"/>
                  <a:ea typeface="+mn-ea"/>
                  <a:cs typeface="+mn-cs"/>
                </a:rPr>
                <a:t>𝑆𝐶𝐹𝑀=𝐴𝐶𝐹𝑀/𝐾_𝑑 </a:t>
              </a:r>
              <a:endParaRPr lang="en-US" sz="1100" baseline="0"/>
            </a:p>
            <a:p>
              <a:endParaRPr lang="en-US" sz="1100" baseline="0"/>
            </a:p>
            <a:p>
              <a:r>
                <a:rPr lang="en-US" sz="1100"/>
                <a:t>NOTE (pg. 41-11): Fans</a:t>
              </a:r>
              <a:r>
                <a:rPr lang="en-US" sz="1100" baseline="0"/>
                <a:t> are constant-volume devices. They deliver the same volume of air (and at the same duct speed) regardless of temperature, pressure, and humidity ratio. Therefore, the actual flow rate, ACFM should be used to select a fan from rating tables. </a:t>
              </a:r>
              <a:r>
                <a:rPr lang="en-US" sz="1100" baseline="0">
                  <a:solidFill>
                    <a:srgbClr val="FF0000"/>
                  </a:solidFill>
                </a:rPr>
                <a:t>The speed can be read directly from the fan table. The table values of power and pressure should be modified by the density factor </a:t>
              </a:r>
              <a:r>
                <a:rPr lang="en-US" sz="1100" i="1" baseline="0">
                  <a:solidFill>
                    <a:srgbClr val="FF0000"/>
                  </a:solidFill>
                </a:rPr>
                <a:t>K</a:t>
              </a:r>
              <a:r>
                <a:rPr lang="en-US" sz="1100" i="1" baseline="-25000">
                  <a:solidFill>
                    <a:srgbClr val="FF0000"/>
                  </a:solidFill>
                </a:rPr>
                <a:t>d</a:t>
              </a:r>
              <a:r>
                <a:rPr lang="en-US" sz="1100" baseline="0">
                  <a:solidFill>
                    <a:srgbClr val="FF0000"/>
                  </a:solidFill>
                </a:rPr>
                <a:t>.</a:t>
              </a:r>
            </a:p>
          </xdr:txBody>
        </xdr:sp>
      </mc:Fallback>
    </mc:AlternateContent>
    <xdr:clientData/>
  </xdr:twoCellAnchor>
  <xdr:twoCellAnchor>
    <xdr:from>
      <xdr:col>8</xdr:col>
      <xdr:colOff>392206</xdr:colOff>
      <xdr:row>2</xdr:row>
      <xdr:rowOff>121024</xdr:rowOff>
    </xdr:from>
    <xdr:to>
      <xdr:col>11</xdr:col>
      <xdr:colOff>590550</xdr:colOff>
      <xdr:row>7</xdr:row>
      <xdr:rowOff>33618</xdr:rowOff>
    </xdr:to>
    <xdr:sp macro="" textlink="">
      <xdr:nvSpPr>
        <xdr:cNvPr id="4" name="TextBox 3">
          <a:extLst>
            <a:ext uri="{FF2B5EF4-FFF2-40B4-BE49-F238E27FC236}">
              <a16:creationId xmlns:a16="http://schemas.microsoft.com/office/drawing/2014/main" id="{2FC312FC-E1F0-4944-A95E-04F9AB79FD3D}"/>
            </a:ext>
          </a:extLst>
        </xdr:cNvPr>
        <xdr:cNvSpPr txBox="1"/>
      </xdr:nvSpPr>
      <xdr:spPr>
        <a:xfrm>
          <a:off x="6583456" y="502024"/>
          <a:ext cx="1693769" cy="8936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rPr>
            <a:t>- Static Pressure (In</a:t>
          </a:r>
          <a:r>
            <a:rPr lang="en-US" sz="1100" baseline="0">
              <a:solidFill>
                <a:schemeClr val="accent6">
                  <a:lumMod val="50000"/>
                </a:schemeClr>
              </a:solidFill>
            </a:rPr>
            <a:t> w.g.)</a:t>
          </a:r>
          <a:endParaRPr lang="en-US" sz="1100">
            <a:solidFill>
              <a:schemeClr val="accent6">
                <a:lumMod val="50000"/>
              </a:schemeClr>
            </a:solidFill>
          </a:endParaRPr>
        </a:p>
        <a:p>
          <a:r>
            <a:rPr lang="en-US" sz="1100">
              <a:solidFill>
                <a:srgbClr val="FF0000"/>
              </a:solidFill>
            </a:rPr>
            <a:t>- Power (HP)</a:t>
          </a:r>
        </a:p>
        <a:p>
          <a:r>
            <a:rPr lang="en-US" sz="1100">
              <a:solidFill>
                <a:schemeClr val="accent1">
                  <a:lumMod val="75000"/>
                </a:schemeClr>
              </a:solidFill>
            </a:rPr>
            <a:t>-</a:t>
          </a:r>
          <a:r>
            <a:rPr lang="en-US" sz="1100" baseline="0">
              <a:solidFill>
                <a:schemeClr val="accent1">
                  <a:lumMod val="75000"/>
                </a:schemeClr>
              </a:solidFill>
            </a:rPr>
            <a:t> System Curve</a:t>
          </a:r>
        </a:p>
        <a:p>
          <a:r>
            <a:rPr lang="en-US" sz="1100" baseline="0">
              <a:solidFill>
                <a:schemeClr val="accent2">
                  <a:lumMod val="75000"/>
                </a:schemeClr>
              </a:solidFill>
            </a:rPr>
            <a:t>- Power Intersection</a:t>
          </a:r>
          <a:endParaRPr lang="en-US" sz="1100">
            <a:solidFill>
              <a:schemeClr val="accent2">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EA087-9B7F-4FBB-92A2-5B71320BEC19}">
  <sheetPr>
    <tabColor rgb="FF0070C0"/>
  </sheetPr>
  <dimension ref="A1:T49"/>
  <sheetViews>
    <sheetView topLeftCell="E1" zoomScaleNormal="100" workbookViewId="0">
      <selection activeCell="O35" sqref="O35:R36"/>
    </sheetView>
  </sheetViews>
  <sheetFormatPr defaultRowHeight="15" x14ac:dyDescent="0.25"/>
  <cols>
    <col min="1" max="1" width="14.7109375" customWidth="1"/>
    <col min="2" max="2" width="22" customWidth="1"/>
    <col min="3" max="3" width="11" customWidth="1"/>
    <col min="4" max="4" width="2.85546875" customWidth="1"/>
    <col min="6" max="6" width="10.42578125" customWidth="1"/>
    <col min="7" max="7" width="14.85546875" customWidth="1"/>
    <col min="10" max="10" width="2.140625" customWidth="1"/>
    <col min="11" max="11" width="11.140625" customWidth="1"/>
    <col min="12" max="12" width="10.7109375" customWidth="1"/>
    <col min="13" max="13" width="9" customWidth="1"/>
    <col min="14" max="14" width="2.85546875" customWidth="1"/>
    <col min="15" max="15" width="18.42578125" customWidth="1"/>
    <col min="16" max="16" width="14.5703125" customWidth="1"/>
    <col min="17" max="18" width="8" customWidth="1"/>
    <col min="19" max="19" width="6.5703125" customWidth="1"/>
  </cols>
  <sheetData>
    <row r="1" spans="1:19" x14ac:dyDescent="0.25">
      <c r="A1" t="s">
        <v>7</v>
      </c>
      <c r="B1" t="s">
        <v>76</v>
      </c>
    </row>
    <row r="2" spans="1:19" x14ac:dyDescent="0.25">
      <c r="A2" t="s">
        <v>9</v>
      </c>
      <c r="B2" t="s">
        <v>77</v>
      </c>
      <c r="O2" s="112" t="s">
        <v>28</v>
      </c>
      <c r="P2" s="113"/>
      <c r="Q2" s="113"/>
      <c r="R2" s="113"/>
      <c r="S2" s="114"/>
    </row>
    <row r="3" spans="1:19" x14ac:dyDescent="0.25">
      <c r="A3" s="115" t="s">
        <v>78</v>
      </c>
      <c r="B3" s="115"/>
      <c r="C3" s="115"/>
      <c r="O3" s="32" t="s">
        <v>3</v>
      </c>
      <c r="P3" s="1">
        <v>0</v>
      </c>
      <c r="Q3" s="1">
        <v>0</v>
      </c>
      <c r="R3" s="110"/>
      <c r="S3" s="111"/>
    </row>
    <row r="4" spans="1:19" ht="15.75" thickBot="1" x14ac:dyDescent="0.3">
      <c r="O4" s="32" t="s">
        <v>5</v>
      </c>
      <c r="P4" s="21">
        <f>H47</f>
        <v>3039.9875270598764</v>
      </c>
      <c r="Q4" s="22">
        <f>H48</f>
        <v>5.1496610550654722</v>
      </c>
      <c r="R4" s="110" t="s">
        <v>6</v>
      </c>
      <c r="S4" s="111"/>
    </row>
    <row r="5" spans="1:19" ht="15.75" x14ac:dyDescent="0.25">
      <c r="A5" s="80" t="s">
        <v>10</v>
      </c>
      <c r="B5" s="81"/>
      <c r="C5" s="82"/>
      <c r="O5" s="32" t="s">
        <v>4</v>
      </c>
      <c r="P5" s="21">
        <f>H45</f>
        <v>1339.6226415094338</v>
      </c>
      <c r="Q5" s="22">
        <f>I30*M38*M39</f>
        <v>1</v>
      </c>
      <c r="R5" s="110" t="s">
        <v>30</v>
      </c>
      <c r="S5" s="111"/>
    </row>
    <row r="6" spans="1:19" ht="15" customHeight="1" x14ac:dyDescent="0.25">
      <c r="A6" s="116" t="s">
        <v>20</v>
      </c>
      <c r="B6" s="117"/>
      <c r="C6" s="118"/>
      <c r="O6" s="112" t="s">
        <v>65</v>
      </c>
      <c r="P6" s="113"/>
      <c r="Q6" s="113"/>
      <c r="R6" s="113"/>
      <c r="S6" s="114"/>
    </row>
    <row r="7" spans="1:19" ht="15.75" customHeight="1" x14ac:dyDescent="0.25">
      <c r="A7" s="116"/>
      <c r="B7" s="117"/>
      <c r="C7" s="118"/>
      <c r="O7" s="32" t="s">
        <v>3</v>
      </c>
      <c r="P7" s="21">
        <f>P5</f>
        <v>1339.6226415094338</v>
      </c>
      <c r="Q7" s="1">
        <v>0</v>
      </c>
      <c r="R7" s="43"/>
      <c r="S7" s="41"/>
    </row>
    <row r="8" spans="1:19" x14ac:dyDescent="0.25">
      <c r="A8" s="116"/>
      <c r="B8" s="117"/>
      <c r="C8" s="118"/>
      <c r="O8" s="32" t="s">
        <v>69</v>
      </c>
      <c r="P8" s="21">
        <f>P5</f>
        <v>1339.6226415094338</v>
      </c>
      <c r="Q8" s="22">
        <f>Q5</f>
        <v>1</v>
      </c>
      <c r="R8" s="110"/>
      <c r="S8" s="111"/>
    </row>
    <row r="9" spans="1:19" ht="18" x14ac:dyDescent="0.35">
      <c r="A9" s="71" t="s">
        <v>11</v>
      </c>
      <c r="B9" s="84"/>
      <c r="C9" s="18">
        <v>3136</v>
      </c>
      <c r="O9" s="32" t="s">
        <v>70</v>
      </c>
      <c r="P9" s="21">
        <f>P5</f>
        <v>1339.6226415094338</v>
      </c>
      <c r="Q9" s="22">
        <f>F24*H45^2+G24*H45+H24</f>
        <v>6.8691913037735848</v>
      </c>
      <c r="R9" s="110"/>
      <c r="S9" s="111"/>
    </row>
    <row r="10" spans="1:19" x14ac:dyDescent="0.25">
      <c r="A10" s="71" t="s">
        <v>14</v>
      </c>
      <c r="B10" s="84"/>
      <c r="C10" s="18">
        <v>250</v>
      </c>
      <c r="O10" s="32" t="s">
        <v>71</v>
      </c>
      <c r="P10" s="21">
        <f>P5</f>
        <v>1339.6226415094338</v>
      </c>
      <c r="Q10" s="22">
        <f>(F25*H45^3+G25*H45^2+H25*H45+I25)</f>
        <v>2.6052706796483003</v>
      </c>
      <c r="R10" s="110"/>
      <c r="S10" s="111"/>
    </row>
    <row r="11" spans="1:19" x14ac:dyDescent="0.25">
      <c r="A11" s="71" t="s">
        <v>17</v>
      </c>
      <c r="B11" s="84"/>
      <c r="C11" s="18">
        <v>3460</v>
      </c>
      <c r="O11" s="107" t="s">
        <v>73</v>
      </c>
      <c r="P11" s="108"/>
      <c r="Q11" s="108"/>
      <c r="R11" s="108"/>
      <c r="S11" s="109"/>
    </row>
    <row r="12" spans="1:19" x14ac:dyDescent="0.25">
      <c r="A12" s="71" t="s">
        <v>18</v>
      </c>
      <c r="B12" s="84"/>
      <c r="C12" s="18">
        <v>800</v>
      </c>
      <c r="O12" s="33" t="s">
        <v>51</v>
      </c>
      <c r="P12" s="110" t="str">
        <f>B1 &amp; " " &amp;B2</f>
        <v>Best Maker Ever FastFan2000</v>
      </c>
      <c r="Q12" s="110"/>
      <c r="R12" s="110"/>
      <c r="S12" s="111"/>
    </row>
    <row r="13" spans="1:19" x14ac:dyDescent="0.25">
      <c r="A13" s="71" t="s">
        <v>19</v>
      </c>
      <c r="B13" s="64"/>
      <c r="C13" s="18">
        <v>7.5</v>
      </c>
      <c r="O13" s="33" t="s">
        <v>52</v>
      </c>
      <c r="P13" s="110" t="str">
        <f>"Flow Rate (" &amp; A15 &amp; ")"</f>
        <v>Flow Rate (ACFM @ 250°F)</v>
      </c>
      <c r="Q13" s="110"/>
      <c r="R13" s="110"/>
      <c r="S13" s="111"/>
    </row>
    <row r="14" spans="1:19" ht="17.25" x14ac:dyDescent="0.25">
      <c r="A14" s="71" t="s">
        <v>34</v>
      </c>
      <c r="B14" s="64"/>
      <c r="C14" s="18">
        <v>1.3</v>
      </c>
      <c r="O14" s="34" t="s">
        <v>53</v>
      </c>
      <c r="P14" s="98" t="s">
        <v>54</v>
      </c>
      <c r="Q14" s="98"/>
      <c r="R14" s="98"/>
      <c r="S14" s="99"/>
    </row>
    <row r="15" spans="1:19" x14ac:dyDescent="0.25">
      <c r="A15" s="15" t="str">
        <f>"ACFM @ " &amp; C10 &amp; "°F"</f>
        <v>ACFM @ 250°F</v>
      </c>
      <c r="B15" s="16" t="s">
        <v>0</v>
      </c>
      <c r="C15" s="17" t="s">
        <v>1</v>
      </c>
    </row>
    <row r="16" spans="1:19" x14ac:dyDescent="0.25">
      <c r="A16" s="7">
        <v>0</v>
      </c>
      <c r="B16" s="3">
        <v>6.2</v>
      </c>
      <c r="C16" s="8">
        <v>1.25</v>
      </c>
    </row>
    <row r="17" spans="1:18" x14ac:dyDescent="0.25">
      <c r="A17" s="9">
        <v>500</v>
      </c>
      <c r="B17" s="4">
        <v>6.6</v>
      </c>
      <c r="C17" s="10">
        <v>1.75</v>
      </c>
    </row>
    <row r="18" spans="1:18" ht="15.75" thickBot="1" x14ac:dyDescent="0.3">
      <c r="A18" s="9">
        <v>1000</v>
      </c>
      <c r="B18" s="4">
        <v>6.9</v>
      </c>
      <c r="C18" s="10">
        <v>2.4</v>
      </c>
    </row>
    <row r="19" spans="1:18" ht="15.75" x14ac:dyDescent="0.25">
      <c r="A19" s="9">
        <v>1500</v>
      </c>
      <c r="B19" s="4">
        <v>7</v>
      </c>
      <c r="C19" s="10">
        <v>2.7</v>
      </c>
      <c r="E19" s="80" t="s">
        <v>12</v>
      </c>
      <c r="F19" s="81"/>
      <c r="G19" s="81"/>
      <c r="H19" s="81"/>
      <c r="I19" s="82"/>
      <c r="K19" s="65" t="s">
        <v>29</v>
      </c>
      <c r="L19" s="66"/>
      <c r="M19" s="67"/>
    </row>
    <row r="20" spans="1:18" ht="15" customHeight="1" x14ac:dyDescent="0.25">
      <c r="A20" s="9">
        <v>2000</v>
      </c>
      <c r="B20" s="4">
        <v>6.65</v>
      </c>
      <c r="C20" s="10">
        <v>3.15</v>
      </c>
      <c r="E20" s="100" t="s">
        <v>21</v>
      </c>
      <c r="F20" s="101"/>
      <c r="G20" s="101"/>
      <c r="H20" s="101"/>
      <c r="I20" s="102"/>
      <c r="K20" s="68" t="s">
        <v>32</v>
      </c>
      <c r="L20" s="69"/>
      <c r="M20" s="70"/>
    </row>
    <row r="21" spans="1:18" ht="18" x14ac:dyDescent="0.35">
      <c r="A21" s="9">
        <v>2500</v>
      </c>
      <c r="B21" s="4">
        <v>6</v>
      </c>
      <c r="C21" s="10">
        <v>3.45</v>
      </c>
      <c r="E21" s="60"/>
      <c r="F21" s="61"/>
      <c r="G21" s="61"/>
      <c r="H21" s="61"/>
      <c r="I21" s="62"/>
      <c r="K21" s="71" t="s">
        <v>59</v>
      </c>
      <c r="L21" s="64"/>
      <c r="M21" s="19">
        <f>I29*M39</f>
        <v>1339.6226415094338</v>
      </c>
    </row>
    <row r="22" spans="1:18" ht="18" x14ac:dyDescent="0.35">
      <c r="A22" s="9">
        <v>3000</v>
      </c>
      <c r="B22" s="4">
        <v>5.25</v>
      </c>
      <c r="C22" s="10">
        <v>3.8</v>
      </c>
      <c r="D22" s="1"/>
      <c r="E22" s="103" t="s">
        <v>56</v>
      </c>
      <c r="F22" s="104"/>
      <c r="G22" s="104"/>
      <c r="H22" s="104"/>
      <c r="I22" s="105"/>
      <c r="K22" s="71" t="s">
        <v>72</v>
      </c>
      <c r="L22" s="64"/>
      <c r="M22" s="23">
        <f>I30</f>
        <v>1</v>
      </c>
      <c r="O22" s="38"/>
    </row>
    <row r="23" spans="1:18" ht="18" x14ac:dyDescent="0.35">
      <c r="A23" s="9">
        <v>3500</v>
      </c>
      <c r="B23" s="4">
        <v>4.0999999999999996</v>
      </c>
      <c r="C23" s="10">
        <v>3.9</v>
      </c>
      <c r="D23" s="1"/>
      <c r="E23" s="11"/>
      <c r="F23" s="2" t="s">
        <v>22</v>
      </c>
      <c r="G23" s="2" t="s">
        <v>23</v>
      </c>
      <c r="H23" s="2" t="s">
        <v>24</v>
      </c>
      <c r="I23" s="6" t="s">
        <v>25</v>
      </c>
      <c r="K23" s="103" t="s">
        <v>57</v>
      </c>
      <c r="L23" s="106"/>
      <c r="M23" s="19">
        <f>(H45/H47)*C9</f>
        <v>1381.9321843851892</v>
      </c>
      <c r="O23" s="38"/>
    </row>
    <row r="24" spans="1:18" ht="18" x14ac:dyDescent="0.35">
      <c r="A24" s="9">
        <v>4000</v>
      </c>
      <c r="B24" s="4">
        <v>2.8</v>
      </c>
      <c r="C24" s="10">
        <v>3.75</v>
      </c>
      <c r="D24" s="1"/>
      <c r="E24" s="5" t="s">
        <v>50</v>
      </c>
      <c r="F24" s="35">
        <v>-4.8298370000000003E-7</v>
      </c>
      <c r="G24" s="35">
        <v>1.104009E-3</v>
      </c>
      <c r="H24" s="35">
        <v>6.2569929999999996</v>
      </c>
      <c r="I24" s="10"/>
      <c r="K24" s="103" t="s">
        <v>58</v>
      </c>
      <c r="L24" s="106"/>
      <c r="M24" s="20">
        <f>(M23/C9)^3*H49/M38</f>
        <v>0.43185259199631415</v>
      </c>
      <c r="O24" s="42"/>
    </row>
    <row r="25" spans="1:18" x14ac:dyDescent="0.25">
      <c r="A25" s="9">
        <v>4500</v>
      </c>
      <c r="B25" s="4">
        <v>1.2</v>
      </c>
      <c r="C25" s="10">
        <v>3.5</v>
      </c>
      <c r="D25" s="1"/>
      <c r="E25" s="5" t="s">
        <v>2</v>
      </c>
      <c r="F25" s="36">
        <v>-3.7917999999999999E-11</v>
      </c>
      <c r="G25" s="36">
        <v>6.2704000000000003E-8</v>
      </c>
      <c r="H25" s="36">
        <v>9.8162000000000011E-4</v>
      </c>
      <c r="I25" s="37">
        <v>1.2688999999999999</v>
      </c>
      <c r="K25" s="103" t="s">
        <v>35</v>
      </c>
      <c r="L25" s="104"/>
      <c r="M25" s="19">
        <f>M21/C14</f>
        <v>1030.4789550072567</v>
      </c>
    </row>
    <row r="26" spans="1:18" ht="15.75" thickBot="1" x14ac:dyDescent="0.3">
      <c r="A26" s="14">
        <v>5000</v>
      </c>
      <c r="B26" s="12">
        <v>0</v>
      </c>
      <c r="C26" s="13">
        <v>3</v>
      </c>
      <c r="E26" s="95" t="s">
        <v>15</v>
      </c>
      <c r="F26" s="96"/>
      <c r="G26" s="96"/>
      <c r="H26" s="96"/>
      <c r="I26" s="97"/>
      <c r="K26" s="72" t="s">
        <v>27</v>
      </c>
      <c r="L26" s="73"/>
      <c r="M26" s="74"/>
    </row>
    <row r="27" spans="1:18" ht="15.75" thickBot="1" x14ac:dyDescent="0.3">
      <c r="A27" s="1"/>
      <c r="B27" s="1"/>
      <c r="C27" s="1"/>
    </row>
    <row r="28" spans="1:18" ht="15.75" x14ac:dyDescent="0.25">
      <c r="E28" s="89" t="s">
        <v>13</v>
      </c>
      <c r="F28" s="90"/>
      <c r="G28" s="90"/>
      <c r="H28" s="90"/>
      <c r="I28" s="91"/>
      <c r="K28" s="89" t="s">
        <v>36</v>
      </c>
      <c r="L28" s="90"/>
      <c r="M28" s="91"/>
      <c r="O28" s="92" t="s">
        <v>44</v>
      </c>
      <c r="P28" s="93"/>
      <c r="Q28" s="93"/>
      <c r="R28" s="94"/>
    </row>
    <row r="29" spans="1:18" ht="18" x14ac:dyDescent="0.35">
      <c r="E29" s="71" t="s">
        <v>81</v>
      </c>
      <c r="F29" s="64"/>
      <c r="G29" s="64"/>
      <c r="H29" s="84"/>
      <c r="I29" s="8">
        <v>1000</v>
      </c>
      <c r="K29" s="47" t="s">
        <v>40</v>
      </c>
      <c r="L29" s="85"/>
      <c r="M29" s="8">
        <v>5</v>
      </c>
      <c r="O29" s="63" t="s">
        <v>43</v>
      </c>
      <c r="P29" s="64"/>
      <c r="Q29" s="27">
        <v>45</v>
      </c>
      <c r="R29" s="28">
        <f>(Q29-32)*5/9</f>
        <v>7.2222222222222223</v>
      </c>
    </row>
    <row r="30" spans="1:18" ht="18" x14ac:dyDescent="0.35">
      <c r="E30" s="71" t="s">
        <v>80</v>
      </c>
      <c r="F30" s="64"/>
      <c r="G30" s="64"/>
      <c r="H30" s="84"/>
      <c r="I30" s="10">
        <v>1</v>
      </c>
      <c r="K30" s="47" t="s">
        <v>67</v>
      </c>
      <c r="L30" s="85"/>
      <c r="M30" s="10">
        <v>2</v>
      </c>
      <c r="O30" s="63" t="s">
        <v>45</v>
      </c>
      <c r="P30" s="64"/>
      <c r="Q30" s="26">
        <v>20</v>
      </c>
      <c r="R30" s="29">
        <f>Q30*0.0254</f>
        <v>0.50800000000000001</v>
      </c>
    </row>
    <row r="31" spans="1:18" ht="18" thickBot="1" x14ac:dyDescent="0.3">
      <c r="E31" s="86" t="s">
        <v>79</v>
      </c>
      <c r="F31" s="87"/>
      <c r="G31" s="87"/>
      <c r="H31" s="88"/>
      <c r="I31" s="13">
        <v>250</v>
      </c>
      <c r="K31" s="47" t="s">
        <v>37</v>
      </c>
      <c r="L31" s="85"/>
      <c r="M31" s="19">
        <f>M29*M30</f>
        <v>10</v>
      </c>
      <c r="O31" s="63" t="s">
        <v>46</v>
      </c>
      <c r="P31" s="64"/>
      <c r="Q31" s="24">
        <f>PI()*(Q30/(2*12))^2</f>
        <v>2.1816615649929121</v>
      </c>
      <c r="R31" s="29">
        <f>PI()*(R30/2)^2</f>
        <v>0.20268299163899911</v>
      </c>
    </row>
    <row r="32" spans="1:18" ht="18.75" thickBot="1" x14ac:dyDescent="0.4">
      <c r="K32" s="47" t="s">
        <v>39</v>
      </c>
      <c r="L32" s="77"/>
      <c r="M32" s="19">
        <f>M21/M31</f>
        <v>133.96226415094338</v>
      </c>
      <c r="O32" s="63" t="s">
        <v>33</v>
      </c>
      <c r="P32" s="64"/>
      <c r="Q32" s="78">
        <f>(Q29+460)/(70+460)</f>
        <v>0.95283018867924529</v>
      </c>
      <c r="R32" s="79"/>
    </row>
    <row r="33" spans="5:20" ht="16.5" thickBot="1" x14ac:dyDescent="0.3">
      <c r="E33" s="80" t="s">
        <v>26</v>
      </c>
      <c r="F33" s="81"/>
      <c r="G33" s="81"/>
      <c r="H33" s="81"/>
      <c r="I33" s="82"/>
      <c r="K33" s="51" t="s">
        <v>38</v>
      </c>
      <c r="L33" s="83"/>
      <c r="M33" s="39">
        <f>M32*0.00508</f>
        <v>0.68052830188679247</v>
      </c>
      <c r="O33" s="63" t="s">
        <v>48</v>
      </c>
      <c r="P33" s="64"/>
      <c r="Q33" s="25">
        <f>I29</f>
        <v>1000</v>
      </c>
      <c r="R33" s="30">
        <f>Q33*28.3168/60</f>
        <v>471.94666666666666</v>
      </c>
      <c r="T33" s="38"/>
    </row>
    <row r="34" spans="5:20" x14ac:dyDescent="0.25">
      <c r="E34" s="60" t="s">
        <v>31</v>
      </c>
      <c r="F34" s="61"/>
      <c r="G34" s="61"/>
      <c r="H34" s="61"/>
      <c r="I34" s="62"/>
      <c r="O34" s="63" t="s">
        <v>49</v>
      </c>
      <c r="P34" s="64"/>
      <c r="Q34" s="25">
        <f>Q32*Q33</f>
        <v>952.83018867924534</v>
      </c>
      <c r="R34" s="30">
        <f>Q32*R33</f>
        <v>449.6850314465409</v>
      </c>
    </row>
    <row r="35" spans="5:20" ht="15.75" thickBot="1" x14ac:dyDescent="0.3">
      <c r="E35" s="60"/>
      <c r="F35" s="61"/>
      <c r="G35" s="61"/>
      <c r="H35" s="61"/>
      <c r="I35" s="62"/>
      <c r="O35" s="63" t="s">
        <v>47</v>
      </c>
      <c r="P35" s="64"/>
      <c r="Q35" s="25">
        <f>Q34/Q31</f>
        <v>436.74518723179733</v>
      </c>
      <c r="R35" s="46">
        <f>R34/R31/1000</f>
        <v>2.2186619005874939</v>
      </c>
    </row>
    <row r="36" spans="5:20" ht="16.5" thickBot="1" x14ac:dyDescent="0.3">
      <c r="E36" s="60"/>
      <c r="F36" s="61"/>
      <c r="G36" s="61"/>
      <c r="H36" s="61"/>
      <c r="I36" s="62"/>
      <c r="K36" s="65" t="s">
        <v>55</v>
      </c>
      <c r="L36" s="66"/>
      <c r="M36" s="67"/>
      <c r="O36" s="75" t="s">
        <v>83</v>
      </c>
      <c r="P36" s="76" t="s">
        <v>82</v>
      </c>
      <c r="Q36" s="31">
        <f>R36*2.2046</f>
        <v>1.2529859757956194</v>
      </c>
      <c r="R36" s="45">
        <f>R33*1.20426893626448/1000</f>
        <v>0.56835071024023376</v>
      </c>
    </row>
    <row r="37" spans="5:20" x14ac:dyDescent="0.25">
      <c r="E37" s="60"/>
      <c r="F37" s="61"/>
      <c r="G37" s="61"/>
      <c r="H37" s="61"/>
      <c r="I37" s="62"/>
      <c r="K37" s="68" t="s">
        <v>32</v>
      </c>
      <c r="L37" s="69"/>
      <c r="M37" s="70"/>
    </row>
    <row r="38" spans="5:20" ht="18" x14ac:dyDescent="0.35">
      <c r="E38" s="60"/>
      <c r="F38" s="61"/>
      <c r="G38" s="61"/>
      <c r="H38" s="61"/>
      <c r="I38" s="62"/>
      <c r="K38" s="71" t="s">
        <v>60</v>
      </c>
      <c r="L38" s="64"/>
      <c r="M38" s="23">
        <f>((70+460)/(C10+460))</f>
        <v>0.74647887323943662</v>
      </c>
    </row>
    <row r="39" spans="5:20" ht="18" x14ac:dyDescent="0.35">
      <c r="E39" s="60"/>
      <c r="F39" s="61"/>
      <c r="G39" s="61"/>
      <c r="H39" s="61"/>
      <c r="I39" s="62"/>
      <c r="K39" s="71" t="s">
        <v>61</v>
      </c>
      <c r="L39" s="64"/>
      <c r="M39" s="23">
        <f>(I31+460)/(70+460)</f>
        <v>1.3396226415094339</v>
      </c>
    </row>
    <row r="40" spans="5:20" ht="15.75" thickBot="1" x14ac:dyDescent="0.3">
      <c r="E40" s="60"/>
      <c r="F40" s="61"/>
      <c r="G40" s="61"/>
      <c r="H40" s="61"/>
      <c r="I40" s="62"/>
      <c r="K40" s="72" t="s">
        <v>27</v>
      </c>
      <c r="L40" s="73"/>
      <c r="M40" s="74"/>
    </row>
    <row r="41" spans="5:20" x14ac:dyDescent="0.25">
      <c r="E41" s="60"/>
      <c r="F41" s="61"/>
      <c r="G41" s="61"/>
      <c r="H41" s="61"/>
      <c r="I41" s="62"/>
    </row>
    <row r="42" spans="5:20" x14ac:dyDescent="0.25">
      <c r="E42" s="60"/>
      <c r="F42" s="61"/>
      <c r="G42" s="61"/>
      <c r="H42" s="61"/>
      <c r="I42" s="62"/>
    </row>
    <row r="43" spans="5:20" x14ac:dyDescent="0.25">
      <c r="E43" s="60"/>
      <c r="F43" s="61"/>
      <c r="G43" s="61"/>
      <c r="H43" s="61"/>
      <c r="I43" s="62"/>
    </row>
    <row r="44" spans="5:20" ht="17.25" customHeight="1" x14ac:dyDescent="0.25">
      <c r="E44" s="60"/>
      <c r="F44" s="61"/>
      <c r="G44" s="61"/>
      <c r="H44" s="61"/>
      <c r="I44" s="62"/>
    </row>
    <row r="45" spans="5:20" ht="18" x14ac:dyDescent="0.35">
      <c r="E45" s="47" t="s">
        <v>62</v>
      </c>
      <c r="F45" s="48"/>
      <c r="G45" s="48"/>
      <c r="H45" s="56">
        <f>I29*M39</f>
        <v>1339.6226415094338</v>
      </c>
      <c r="I45" s="57"/>
    </row>
    <row r="46" spans="5:20" ht="18.75" x14ac:dyDescent="0.35">
      <c r="E46" s="47" t="s">
        <v>16</v>
      </c>
      <c r="F46" s="48"/>
      <c r="G46" s="48"/>
      <c r="H46" s="58">
        <f>(I30*M38*M39)/H45^2</f>
        <v>5.5723070819281895E-7</v>
      </c>
      <c r="I46" s="59"/>
    </row>
    <row r="47" spans="5:20" ht="18" x14ac:dyDescent="0.35">
      <c r="E47" s="47" t="s">
        <v>63</v>
      </c>
      <c r="F47" s="48"/>
      <c r="G47" s="48"/>
      <c r="H47" s="56">
        <f>(-G24-SQRT(G24^2-(4*(F24-H46)*H24)))/(2*(F24-H46))</f>
        <v>3039.9875270598764</v>
      </c>
      <c r="I47" s="57"/>
    </row>
    <row r="48" spans="5:20" ht="18" x14ac:dyDescent="0.35">
      <c r="E48" s="47" t="s">
        <v>64</v>
      </c>
      <c r="F48" s="48"/>
      <c r="G48" s="48"/>
      <c r="H48" s="49">
        <f>F24*H47^2+G24*H47+H24</f>
        <v>5.1496610550654722</v>
      </c>
      <c r="I48" s="50"/>
    </row>
    <row r="49" spans="5:9" ht="18.75" thickBot="1" x14ac:dyDescent="0.4">
      <c r="E49" s="51" t="s">
        <v>66</v>
      </c>
      <c r="F49" s="52"/>
      <c r="G49" s="53"/>
      <c r="H49" s="54">
        <f>(F25*H47^3+G25*H47^2+H25*H47+I25)</f>
        <v>3.7672203139436595</v>
      </c>
      <c r="I49" s="55"/>
    </row>
  </sheetData>
  <mergeCells count="70">
    <mergeCell ref="A10:B10"/>
    <mergeCell ref="R10:S10"/>
    <mergeCell ref="O2:S2"/>
    <mergeCell ref="A3:C3"/>
    <mergeCell ref="R3:S3"/>
    <mergeCell ref="R4:S4"/>
    <mergeCell ref="A5:C5"/>
    <mergeCell ref="R5:S5"/>
    <mergeCell ref="A6:C8"/>
    <mergeCell ref="O6:S6"/>
    <mergeCell ref="R8:S8"/>
    <mergeCell ref="A9:B9"/>
    <mergeCell ref="R9:S9"/>
    <mergeCell ref="A11:B11"/>
    <mergeCell ref="O11:S11"/>
    <mergeCell ref="A12:B12"/>
    <mergeCell ref="P12:S12"/>
    <mergeCell ref="A13:B13"/>
    <mergeCell ref="P13:S13"/>
    <mergeCell ref="E26:I26"/>
    <mergeCell ref="K26:M26"/>
    <mergeCell ref="A14:B14"/>
    <mergeCell ref="P14:S14"/>
    <mergeCell ref="E19:I19"/>
    <mergeCell ref="K19:M19"/>
    <mergeCell ref="E20:I21"/>
    <mergeCell ref="K20:M20"/>
    <mergeCell ref="K21:L21"/>
    <mergeCell ref="E22:I22"/>
    <mergeCell ref="K22:L22"/>
    <mergeCell ref="K23:L23"/>
    <mergeCell ref="K24:L24"/>
    <mergeCell ref="K25:L25"/>
    <mergeCell ref="E28:I28"/>
    <mergeCell ref="K28:M28"/>
    <mergeCell ref="O28:R28"/>
    <mergeCell ref="E29:H29"/>
    <mergeCell ref="K29:L29"/>
    <mergeCell ref="O29:P29"/>
    <mergeCell ref="E30:H30"/>
    <mergeCell ref="K30:L30"/>
    <mergeCell ref="O30:P30"/>
    <mergeCell ref="E31:H31"/>
    <mergeCell ref="K31:L31"/>
    <mergeCell ref="O31:P31"/>
    <mergeCell ref="K32:L32"/>
    <mergeCell ref="O32:P32"/>
    <mergeCell ref="Q32:R32"/>
    <mergeCell ref="E33:I33"/>
    <mergeCell ref="K33:L33"/>
    <mergeCell ref="O33:P33"/>
    <mergeCell ref="E34:I44"/>
    <mergeCell ref="O34:P34"/>
    <mergeCell ref="O35:P35"/>
    <mergeCell ref="K36:M36"/>
    <mergeCell ref="K37:M37"/>
    <mergeCell ref="K38:L38"/>
    <mergeCell ref="K39:L39"/>
    <mergeCell ref="K40:M40"/>
    <mergeCell ref="O36:P36"/>
    <mergeCell ref="E48:G48"/>
    <mergeCell ref="H48:I48"/>
    <mergeCell ref="E49:G49"/>
    <mergeCell ref="H49:I49"/>
    <mergeCell ref="E45:G45"/>
    <mergeCell ref="H45:I45"/>
    <mergeCell ref="E46:G46"/>
    <mergeCell ref="H46:I46"/>
    <mergeCell ref="E47:G47"/>
    <mergeCell ref="H47:I47"/>
  </mergeCells>
  <conditionalFormatting sqref="M23">
    <cfRule type="cellIs" dxfId="8" priority="4" operator="greaterThan">
      <formula>$C$11</formula>
    </cfRule>
  </conditionalFormatting>
  <conditionalFormatting sqref="M24">
    <cfRule type="cellIs" dxfId="7" priority="2" operator="greaterThan">
      <formula>$C$13</formula>
    </cfRule>
  </conditionalFormatting>
  <conditionalFormatting sqref="I31">
    <cfRule type="cellIs" dxfId="6" priority="1" operator="greaterThan">
      <formula>$C$12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249977111117893"/>
  </sheetPr>
  <dimension ref="A1:Z49"/>
  <sheetViews>
    <sheetView topLeftCell="C6" zoomScaleNormal="100" workbookViewId="0">
      <selection activeCell="O35" sqref="O35:R36"/>
    </sheetView>
  </sheetViews>
  <sheetFormatPr defaultRowHeight="15" x14ac:dyDescent="0.25"/>
  <cols>
    <col min="1" max="1" width="14.7109375" customWidth="1"/>
    <col min="2" max="2" width="22" customWidth="1"/>
    <col min="3" max="3" width="11" customWidth="1"/>
    <col min="4" max="4" width="2.85546875" customWidth="1"/>
    <col min="6" max="6" width="10.42578125" customWidth="1"/>
    <col min="7" max="7" width="14.85546875" customWidth="1"/>
    <col min="10" max="10" width="2.140625" customWidth="1"/>
    <col min="11" max="11" width="11.140625" customWidth="1"/>
    <col min="12" max="12" width="10.7109375" customWidth="1"/>
    <col min="13" max="13" width="9" customWidth="1"/>
    <col min="14" max="14" width="2.85546875" customWidth="1"/>
    <col min="15" max="15" width="18.42578125" customWidth="1"/>
    <col min="16" max="16" width="14.5703125" customWidth="1"/>
    <col min="17" max="18" width="8" customWidth="1"/>
    <col min="19" max="19" width="6.5703125" customWidth="1"/>
  </cols>
  <sheetData>
    <row r="1" spans="1:19" x14ac:dyDescent="0.25">
      <c r="A1" t="s">
        <v>7</v>
      </c>
      <c r="B1" t="s">
        <v>8</v>
      </c>
    </row>
    <row r="2" spans="1:19" x14ac:dyDescent="0.25">
      <c r="A2" t="s">
        <v>9</v>
      </c>
      <c r="B2" t="s">
        <v>41</v>
      </c>
      <c r="O2" s="112" t="s">
        <v>28</v>
      </c>
      <c r="P2" s="113"/>
      <c r="Q2" s="113"/>
      <c r="R2" s="113"/>
      <c r="S2" s="114"/>
    </row>
    <row r="3" spans="1:19" x14ac:dyDescent="0.25">
      <c r="A3" s="115" t="s">
        <v>42</v>
      </c>
      <c r="B3" s="115"/>
      <c r="C3" s="115"/>
      <c r="O3" s="32" t="s">
        <v>3</v>
      </c>
      <c r="P3" s="1">
        <v>0</v>
      </c>
      <c r="Q3" s="1">
        <v>0</v>
      </c>
      <c r="R3" s="110"/>
      <c r="S3" s="111"/>
    </row>
    <row r="4" spans="1:19" ht="15.75" thickBot="1" x14ac:dyDescent="0.3">
      <c r="O4" s="32" t="s">
        <v>5</v>
      </c>
      <c r="P4" s="21">
        <f>H47</f>
        <v>4755.1041190870192</v>
      </c>
      <c r="Q4" s="22">
        <f>H48</f>
        <v>0.58591896939455168</v>
      </c>
      <c r="R4" s="110" t="s">
        <v>6</v>
      </c>
      <c r="S4" s="111"/>
    </row>
    <row r="5" spans="1:19" ht="15.75" x14ac:dyDescent="0.25">
      <c r="A5" s="80" t="s">
        <v>10</v>
      </c>
      <c r="B5" s="81"/>
      <c r="C5" s="82"/>
      <c r="O5" s="32" t="s">
        <v>4</v>
      </c>
      <c r="P5" s="21">
        <f>H45</f>
        <v>4364.7169811320755</v>
      </c>
      <c r="Q5" s="22">
        <f>I30*M38*M39</f>
        <v>0.49366197183098592</v>
      </c>
      <c r="R5" s="110" t="s">
        <v>30</v>
      </c>
      <c r="S5" s="111"/>
    </row>
    <row r="6" spans="1:19" ht="15" customHeight="1" x14ac:dyDescent="0.25">
      <c r="A6" s="116" t="s">
        <v>20</v>
      </c>
      <c r="B6" s="117"/>
      <c r="C6" s="118"/>
      <c r="O6" s="112" t="s">
        <v>65</v>
      </c>
      <c r="P6" s="113"/>
      <c r="Q6" s="113"/>
      <c r="R6" s="113"/>
      <c r="S6" s="114"/>
    </row>
    <row r="7" spans="1:19" ht="15.75" customHeight="1" x14ac:dyDescent="0.25">
      <c r="A7" s="116"/>
      <c r="B7" s="117"/>
      <c r="C7" s="118"/>
      <c r="O7" s="32" t="s">
        <v>3</v>
      </c>
      <c r="P7" s="21">
        <f>P5</f>
        <v>4364.7169811320755</v>
      </c>
      <c r="Q7" s="1">
        <v>0</v>
      </c>
      <c r="R7" s="40"/>
      <c r="S7" s="41"/>
    </row>
    <row r="8" spans="1:19" x14ac:dyDescent="0.25">
      <c r="A8" s="116"/>
      <c r="B8" s="117"/>
      <c r="C8" s="118"/>
      <c r="O8" s="32" t="s">
        <v>69</v>
      </c>
      <c r="P8" s="21">
        <f>P5</f>
        <v>4364.7169811320755</v>
      </c>
      <c r="Q8" s="22">
        <f>Q5</f>
        <v>0.49366197183098592</v>
      </c>
      <c r="R8" s="110"/>
      <c r="S8" s="111"/>
    </row>
    <row r="9" spans="1:19" ht="18" x14ac:dyDescent="0.35">
      <c r="A9" s="71" t="s">
        <v>11</v>
      </c>
      <c r="B9" s="84"/>
      <c r="C9" s="18">
        <v>3136</v>
      </c>
      <c r="O9" s="32" t="s">
        <v>70</v>
      </c>
      <c r="P9" s="21">
        <f>P5</f>
        <v>4364.7169811320755</v>
      </c>
      <c r="Q9" s="22">
        <f>F24*H45^2+G24*H45+H24</f>
        <v>1.8744760177583002</v>
      </c>
      <c r="R9" s="110"/>
      <c r="S9" s="111"/>
    </row>
    <row r="10" spans="1:19" x14ac:dyDescent="0.25">
      <c r="A10" s="71" t="s">
        <v>14</v>
      </c>
      <c r="B10" s="84"/>
      <c r="C10" s="18">
        <v>250</v>
      </c>
      <c r="O10" s="32" t="s">
        <v>71</v>
      </c>
      <c r="P10" s="21">
        <f>P5</f>
        <v>4364.7169811320755</v>
      </c>
      <c r="Q10" s="22">
        <f>(F25*H45^3+G25*H45^2+H25*H45+I25)</f>
        <v>3.5950266421318884</v>
      </c>
      <c r="R10" s="110"/>
      <c r="S10" s="111"/>
    </row>
    <row r="11" spans="1:19" x14ac:dyDescent="0.25">
      <c r="A11" s="71" t="s">
        <v>17</v>
      </c>
      <c r="B11" s="84"/>
      <c r="C11" s="18">
        <v>3460</v>
      </c>
      <c r="O11" s="107" t="s">
        <v>73</v>
      </c>
      <c r="P11" s="108"/>
      <c r="Q11" s="108"/>
      <c r="R11" s="108"/>
      <c r="S11" s="109"/>
    </row>
    <row r="12" spans="1:19" x14ac:dyDescent="0.25">
      <c r="A12" s="71" t="s">
        <v>18</v>
      </c>
      <c r="B12" s="84"/>
      <c r="C12" s="18">
        <v>800</v>
      </c>
      <c r="O12" s="33" t="s">
        <v>51</v>
      </c>
      <c r="P12" s="110" t="str">
        <f>B1 &amp; " " &amp;B2</f>
        <v>Hartzel A03-9-152BC-75STFCM2</v>
      </c>
      <c r="Q12" s="110"/>
      <c r="R12" s="110"/>
      <c r="S12" s="111"/>
    </row>
    <row r="13" spans="1:19" x14ac:dyDescent="0.25">
      <c r="A13" s="71" t="s">
        <v>19</v>
      </c>
      <c r="B13" s="64"/>
      <c r="C13" s="18">
        <v>7.5</v>
      </c>
      <c r="O13" s="33" t="s">
        <v>52</v>
      </c>
      <c r="P13" s="110" t="str">
        <f>"Flow Rate (" &amp; A15 &amp; ")"</f>
        <v>Flow Rate (ACFM @ 250°F)</v>
      </c>
      <c r="Q13" s="110"/>
      <c r="R13" s="110"/>
      <c r="S13" s="111"/>
    </row>
    <row r="14" spans="1:19" ht="17.25" x14ac:dyDescent="0.25">
      <c r="A14" s="71" t="s">
        <v>34</v>
      </c>
      <c r="B14" s="64"/>
      <c r="C14" s="18">
        <v>1.3</v>
      </c>
      <c r="O14" s="34" t="s">
        <v>53</v>
      </c>
      <c r="P14" s="98" t="s">
        <v>54</v>
      </c>
      <c r="Q14" s="98"/>
      <c r="R14" s="98"/>
      <c r="S14" s="99"/>
    </row>
    <row r="15" spans="1:19" x14ac:dyDescent="0.25">
      <c r="A15" s="15" t="str">
        <f>"ACFM @ " &amp; C10 &amp; "°F"</f>
        <v>ACFM @ 250°F</v>
      </c>
      <c r="B15" s="16" t="s">
        <v>0</v>
      </c>
      <c r="C15" s="17" t="s">
        <v>1</v>
      </c>
    </row>
    <row r="16" spans="1:19" x14ac:dyDescent="0.25">
      <c r="A16" s="7">
        <v>0</v>
      </c>
      <c r="B16" s="3">
        <v>6.2</v>
      </c>
      <c r="C16" s="8">
        <v>1.25</v>
      </c>
    </row>
    <row r="17" spans="1:18" x14ac:dyDescent="0.25">
      <c r="A17" s="9">
        <v>500</v>
      </c>
      <c r="B17" s="4">
        <v>6.6</v>
      </c>
      <c r="C17" s="10">
        <v>1.75</v>
      </c>
    </row>
    <row r="18" spans="1:18" ht="15.75" thickBot="1" x14ac:dyDescent="0.3">
      <c r="A18" s="9">
        <v>1000</v>
      </c>
      <c r="B18" s="4">
        <v>6.9</v>
      </c>
      <c r="C18" s="10">
        <v>2.4</v>
      </c>
    </row>
    <row r="19" spans="1:18" ht="15.75" x14ac:dyDescent="0.25">
      <c r="A19" s="9">
        <v>1500</v>
      </c>
      <c r="B19" s="4">
        <v>7</v>
      </c>
      <c r="C19" s="10">
        <v>2.7</v>
      </c>
      <c r="E19" s="80" t="s">
        <v>12</v>
      </c>
      <c r="F19" s="81"/>
      <c r="G19" s="81"/>
      <c r="H19" s="81"/>
      <c r="I19" s="82"/>
      <c r="K19" s="65" t="s">
        <v>29</v>
      </c>
      <c r="L19" s="66"/>
      <c r="M19" s="67"/>
    </row>
    <row r="20" spans="1:18" ht="15" customHeight="1" x14ac:dyDescent="0.25">
      <c r="A20" s="9">
        <v>2000</v>
      </c>
      <c r="B20" s="4">
        <v>6.65</v>
      </c>
      <c r="C20" s="10">
        <v>3.15</v>
      </c>
      <c r="E20" s="100" t="s">
        <v>21</v>
      </c>
      <c r="F20" s="101"/>
      <c r="G20" s="101"/>
      <c r="H20" s="101"/>
      <c r="I20" s="102"/>
      <c r="K20" s="68" t="s">
        <v>32</v>
      </c>
      <c r="L20" s="69"/>
      <c r="M20" s="70"/>
    </row>
    <row r="21" spans="1:18" ht="18" x14ac:dyDescent="0.35">
      <c r="A21" s="9">
        <v>2500</v>
      </c>
      <c r="B21" s="4">
        <v>6</v>
      </c>
      <c r="C21" s="10">
        <v>3.45</v>
      </c>
      <c r="E21" s="60"/>
      <c r="F21" s="61"/>
      <c r="G21" s="61"/>
      <c r="H21" s="61"/>
      <c r="I21" s="62"/>
      <c r="K21" s="71" t="s">
        <v>59</v>
      </c>
      <c r="L21" s="64"/>
      <c r="M21" s="19">
        <f>I29*M39</f>
        <v>4364.7169811320755</v>
      </c>
    </row>
    <row r="22" spans="1:18" ht="18" x14ac:dyDescent="0.35">
      <c r="A22" s="9">
        <v>3000</v>
      </c>
      <c r="B22" s="4">
        <v>5.25</v>
      </c>
      <c r="C22" s="10">
        <v>3.8</v>
      </c>
      <c r="D22" s="1"/>
      <c r="E22" s="103" t="s">
        <v>56</v>
      </c>
      <c r="F22" s="104"/>
      <c r="G22" s="104"/>
      <c r="H22" s="104"/>
      <c r="I22" s="105"/>
      <c r="K22" s="71" t="s">
        <v>72</v>
      </c>
      <c r="L22" s="64"/>
      <c r="M22" s="23">
        <f>I30</f>
        <v>0.5</v>
      </c>
      <c r="O22" s="38"/>
    </row>
    <row r="23" spans="1:18" ht="18" x14ac:dyDescent="0.35">
      <c r="A23" s="9">
        <v>3500</v>
      </c>
      <c r="B23" s="4">
        <v>4.0999999999999996</v>
      </c>
      <c r="C23" s="10">
        <v>3.9</v>
      </c>
      <c r="D23" s="1"/>
      <c r="E23" s="11"/>
      <c r="F23" s="2" t="s">
        <v>22</v>
      </c>
      <c r="G23" s="2" t="s">
        <v>23</v>
      </c>
      <c r="H23" s="2" t="s">
        <v>24</v>
      </c>
      <c r="I23" s="6" t="s">
        <v>25</v>
      </c>
      <c r="K23" s="103" t="s">
        <v>57</v>
      </c>
      <c r="L23" s="106"/>
      <c r="M23" s="19">
        <f>(H45/H47)*C9</f>
        <v>2878.5389573043126</v>
      </c>
      <c r="O23" s="38"/>
    </row>
    <row r="24" spans="1:18" ht="18" x14ac:dyDescent="0.35">
      <c r="A24" s="9">
        <v>4000</v>
      </c>
      <c r="B24" s="4">
        <v>2.8</v>
      </c>
      <c r="C24" s="10">
        <v>3.75</v>
      </c>
      <c r="D24" s="1"/>
      <c r="E24" s="5" t="s">
        <v>50</v>
      </c>
      <c r="F24" s="35">
        <v>-4.8298370000000003E-7</v>
      </c>
      <c r="G24" s="35">
        <v>1.104009E-3</v>
      </c>
      <c r="H24" s="35">
        <v>6.2569929999999996</v>
      </c>
      <c r="I24" s="10"/>
      <c r="K24" s="103" t="s">
        <v>58</v>
      </c>
      <c r="L24" s="106"/>
      <c r="M24" s="20">
        <f>(M23/C9)^3*H49/M38</f>
        <v>3.3956260188145584</v>
      </c>
      <c r="O24" s="42"/>
    </row>
    <row r="25" spans="1:18" x14ac:dyDescent="0.25">
      <c r="A25" s="9">
        <v>4500</v>
      </c>
      <c r="B25" s="4">
        <v>1.2</v>
      </c>
      <c r="C25" s="10">
        <v>3.5</v>
      </c>
      <c r="D25" s="1"/>
      <c r="E25" s="5" t="s">
        <v>2</v>
      </c>
      <c r="F25" s="36">
        <v>-3.7917999999999999E-11</v>
      </c>
      <c r="G25" s="36">
        <v>6.2704000000000003E-8</v>
      </c>
      <c r="H25" s="36">
        <v>9.8162000000000011E-4</v>
      </c>
      <c r="I25" s="37">
        <v>1.2688999999999999</v>
      </c>
      <c r="K25" s="103" t="s">
        <v>35</v>
      </c>
      <c r="L25" s="104"/>
      <c r="M25" s="19">
        <f>M21/C14</f>
        <v>3357.4746008708271</v>
      </c>
    </row>
    <row r="26" spans="1:18" ht="15.75" thickBot="1" x14ac:dyDescent="0.3">
      <c r="A26" s="14">
        <v>5000</v>
      </c>
      <c r="B26" s="12">
        <v>0</v>
      </c>
      <c r="C26" s="13">
        <v>3</v>
      </c>
      <c r="E26" s="95" t="s">
        <v>15</v>
      </c>
      <c r="F26" s="96"/>
      <c r="G26" s="96"/>
      <c r="H26" s="96"/>
      <c r="I26" s="97"/>
      <c r="K26" s="72" t="s">
        <v>27</v>
      </c>
      <c r="L26" s="73"/>
      <c r="M26" s="74"/>
    </row>
    <row r="27" spans="1:18" ht="15.75" thickBot="1" x14ac:dyDescent="0.3">
      <c r="A27" s="1"/>
      <c r="B27" s="1"/>
      <c r="C27" s="1"/>
    </row>
    <row r="28" spans="1:18" ht="15.75" x14ac:dyDescent="0.25">
      <c r="E28" s="89" t="s">
        <v>13</v>
      </c>
      <c r="F28" s="90"/>
      <c r="G28" s="90"/>
      <c r="H28" s="90"/>
      <c r="I28" s="91"/>
      <c r="K28" s="89" t="s">
        <v>36</v>
      </c>
      <c r="L28" s="90"/>
      <c r="M28" s="91"/>
      <c r="O28" s="92" t="s">
        <v>44</v>
      </c>
      <c r="P28" s="93"/>
      <c r="Q28" s="93"/>
      <c r="R28" s="94"/>
    </row>
    <row r="29" spans="1:18" ht="18" x14ac:dyDescent="0.35">
      <c r="E29" s="71" t="s">
        <v>81</v>
      </c>
      <c r="F29" s="64"/>
      <c r="G29" s="64"/>
      <c r="H29" s="84"/>
      <c r="I29" s="8">
        <v>3300</v>
      </c>
      <c r="K29" s="47" t="s">
        <v>40</v>
      </c>
      <c r="L29" s="85"/>
      <c r="M29" s="8">
        <v>6.4</v>
      </c>
      <c r="O29" s="63" t="s">
        <v>43</v>
      </c>
      <c r="P29" s="64"/>
      <c r="Q29" s="27">
        <v>45</v>
      </c>
      <c r="R29" s="28">
        <f>(Q29-32)*5/9</f>
        <v>7.2222222222222223</v>
      </c>
    </row>
    <row r="30" spans="1:18" ht="18" x14ac:dyDescent="0.35">
      <c r="E30" s="71" t="s">
        <v>80</v>
      </c>
      <c r="F30" s="64"/>
      <c r="G30" s="64"/>
      <c r="H30" s="84"/>
      <c r="I30" s="10">
        <v>0.5</v>
      </c>
      <c r="K30" s="47" t="s">
        <v>67</v>
      </c>
      <c r="L30" s="85"/>
      <c r="M30" s="10">
        <v>2</v>
      </c>
      <c r="O30" s="63" t="s">
        <v>45</v>
      </c>
      <c r="P30" s="64"/>
      <c r="Q30" s="26">
        <v>20</v>
      </c>
      <c r="R30" s="29">
        <f>Q30*0.0254</f>
        <v>0.50800000000000001</v>
      </c>
    </row>
    <row r="31" spans="1:18" ht="18" thickBot="1" x14ac:dyDescent="0.3">
      <c r="E31" s="86" t="s">
        <v>79</v>
      </c>
      <c r="F31" s="87"/>
      <c r="G31" s="87"/>
      <c r="H31" s="88"/>
      <c r="I31" s="13">
        <v>241</v>
      </c>
      <c r="K31" s="47" t="s">
        <v>37</v>
      </c>
      <c r="L31" s="85"/>
      <c r="M31" s="19">
        <f>M29*M30</f>
        <v>12.8</v>
      </c>
      <c r="O31" s="63" t="s">
        <v>46</v>
      </c>
      <c r="P31" s="64"/>
      <c r="Q31" s="24">
        <f>PI()*(Q30/(2*12))^2</f>
        <v>2.1816615649929121</v>
      </c>
      <c r="R31" s="29">
        <f>PI()*(R30/2)^2</f>
        <v>0.20268299163899911</v>
      </c>
    </row>
    <row r="32" spans="1:18" ht="18.75" thickBot="1" x14ac:dyDescent="0.4">
      <c r="K32" s="47" t="s">
        <v>39</v>
      </c>
      <c r="L32" s="77"/>
      <c r="M32" s="19">
        <f>M21/M31</f>
        <v>340.99351415094338</v>
      </c>
      <c r="O32" s="63" t="s">
        <v>33</v>
      </c>
      <c r="P32" s="64"/>
      <c r="Q32" s="78">
        <f>(Q29+460)/(70+460)</f>
        <v>0.95283018867924529</v>
      </c>
      <c r="R32" s="79"/>
    </row>
    <row r="33" spans="5:26" ht="16.5" thickBot="1" x14ac:dyDescent="0.3">
      <c r="E33" s="80" t="s">
        <v>26</v>
      </c>
      <c r="F33" s="81"/>
      <c r="G33" s="81"/>
      <c r="H33" s="81"/>
      <c r="I33" s="82"/>
      <c r="K33" s="51" t="s">
        <v>38</v>
      </c>
      <c r="L33" s="83"/>
      <c r="M33" s="39">
        <f>M32*0.00508</f>
        <v>1.7322470518867925</v>
      </c>
      <c r="O33" s="63" t="s">
        <v>48</v>
      </c>
      <c r="P33" s="64"/>
      <c r="Q33" s="25">
        <f>I29</f>
        <v>3300</v>
      </c>
      <c r="R33" s="30">
        <f>Q33*28.3168/60</f>
        <v>1557.424</v>
      </c>
      <c r="T33" s="38"/>
    </row>
    <row r="34" spans="5:26" x14ac:dyDescent="0.25">
      <c r="E34" s="60" t="s">
        <v>31</v>
      </c>
      <c r="F34" s="61"/>
      <c r="G34" s="61"/>
      <c r="H34" s="61"/>
      <c r="I34" s="62"/>
      <c r="O34" s="63" t="s">
        <v>49</v>
      </c>
      <c r="P34" s="64"/>
      <c r="Q34" s="25">
        <f>Q32*Q33</f>
        <v>3144.3396226415093</v>
      </c>
      <c r="R34" s="30">
        <f>Q32*R33</f>
        <v>1483.9606037735848</v>
      </c>
    </row>
    <row r="35" spans="5:26" ht="15.75" thickBot="1" x14ac:dyDescent="0.3">
      <c r="E35" s="60"/>
      <c r="F35" s="61"/>
      <c r="G35" s="61"/>
      <c r="H35" s="61"/>
      <c r="I35" s="62"/>
      <c r="O35" s="63" t="s">
        <v>47</v>
      </c>
      <c r="P35" s="64"/>
      <c r="Q35" s="25">
        <f>Q34/Q31</f>
        <v>1441.2591178649311</v>
      </c>
      <c r="R35" s="46">
        <f>R34/R31/1000</f>
        <v>7.321584271938729</v>
      </c>
    </row>
    <row r="36" spans="5:26" ht="16.5" thickBot="1" x14ac:dyDescent="0.3">
      <c r="E36" s="60"/>
      <c r="F36" s="61"/>
      <c r="G36" s="61"/>
      <c r="H36" s="61"/>
      <c r="I36" s="62"/>
      <c r="K36" s="65" t="s">
        <v>55</v>
      </c>
      <c r="L36" s="66"/>
      <c r="M36" s="67"/>
      <c r="O36" s="75" t="s">
        <v>83</v>
      </c>
      <c r="P36" s="76" t="s">
        <v>82</v>
      </c>
      <c r="Q36" s="31">
        <f>R36*2.2046</f>
        <v>4.1348537201255446</v>
      </c>
      <c r="R36" s="45">
        <f>R33*1.20426893626448/1000</f>
        <v>1.8755573437927715</v>
      </c>
    </row>
    <row r="37" spans="5:26" x14ac:dyDescent="0.25">
      <c r="E37" s="60"/>
      <c r="F37" s="61"/>
      <c r="G37" s="61"/>
      <c r="H37" s="61"/>
      <c r="I37" s="62"/>
      <c r="K37" s="68" t="s">
        <v>32</v>
      </c>
      <c r="L37" s="69"/>
      <c r="M37" s="70"/>
    </row>
    <row r="38" spans="5:26" ht="18" x14ac:dyDescent="0.35">
      <c r="E38" s="60"/>
      <c r="F38" s="61"/>
      <c r="G38" s="61"/>
      <c r="H38" s="61"/>
      <c r="I38" s="62"/>
      <c r="K38" s="71" t="s">
        <v>60</v>
      </c>
      <c r="L38" s="64"/>
      <c r="M38" s="23">
        <f>((70+460)/(C10+460))</f>
        <v>0.74647887323943662</v>
      </c>
    </row>
    <row r="39" spans="5:26" ht="18" x14ac:dyDescent="0.35">
      <c r="E39" s="60"/>
      <c r="F39" s="61"/>
      <c r="G39" s="61"/>
      <c r="H39" s="61"/>
      <c r="I39" s="62"/>
      <c r="K39" s="71" t="s">
        <v>61</v>
      </c>
      <c r="L39" s="64"/>
      <c r="M39" s="23">
        <f>(I31+460)/(70+460)</f>
        <v>1.3226415094339623</v>
      </c>
      <c r="Z39" t="s">
        <v>68</v>
      </c>
    </row>
    <row r="40" spans="5:26" ht="15.75" thickBot="1" x14ac:dyDescent="0.3">
      <c r="E40" s="60"/>
      <c r="F40" s="61"/>
      <c r="G40" s="61"/>
      <c r="H40" s="61"/>
      <c r="I40" s="62"/>
      <c r="K40" s="72" t="s">
        <v>27</v>
      </c>
      <c r="L40" s="73"/>
      <c r="M40" s="74"/>
    </row>
    <row r="41" spans="5:26" x14ac:dyDescent="0.25">
      <c r="E41" s="60"/>
      <c r="F41" s="61"/>
      <c r="G41" s="61"/>
      <c r="H41" s="61"/>
      <c r="I41" s="62"/>
    </row>
    <row r="42" spans="5:26" x14ac:dyDescent="0.25">
      <c r="E42" s="60"/>
      <c r="F42" s="61"/>
      <c r="G42" s="61"/>
      <c r="H42" s="61"/>
      <c r="I42" s="62"/>
    </row>
    <row r="43" spans="5:26" x14ac:dyDescent="0.25">
      <c r="E43" s="60"/>
      <c r="F43" s="61"/>
      <c r="G43" s="61"/>
      <c r="H43" s="61"/>
      <c r="I43" s="62"/>
    </row>
    <row r="44" spans="5:26" ht="17.25" customHeight="1" x14ac:dyDescent="0.25">
      <c r="E44" s="60"/>
      <c r="F44" s="61"/>
      <c r="G44" s="61"/>
      <c r="H44" s="61"/>
      <c r="I44" s="62"/>
    </row>
    <row r="45" spans="5:26" ht="18" x14ac:dyDescent="0.35">
      <c r="E45" s="47" t="s">
        <v>62</v>
      </c>
      <c r="F45" s="48"/>
      <c r="G45" s="48"/>
      <c r="H45" s="56">
        <f>I29*M39</f>
        <v>4364.7169811320755</v>
      </c>
      <c r="I45" s="57"/>
    </row>
    <row r="46" spans="5:26" ht="18.75" x14ac:dyDescent="0.35">
      <c r="E46" s="47" t="s">
        <v>16</v>
      </c>
      <c r="F46" s="48"/>
      <c r="G46" s="48"/>
      <c r="H46" s="58">
        <f>(I30*M38*M39)/H45^2</f>
        <v>2.5912988189304629E-8</v>
      </c>
      <c r="I46" s="59"/>
    </row>
    <row r="47" spans="5:26" ht="18" x14ac:dyDescent="0.35">
      <c r="E47" s="47" t="s">
        <v>63</v>
      </c>
      <c r="F47" s="48"/>
      <c r="G47" s="48"/>
      <c r="H47" s="56">
        <f>(-G24-SQRT(G24^2-(4*(F24-H46)*H24)))/(2*(F24-H46))</f>
        <v>4755.1041190870192</v>
      </c>
      <c r="I47" s="57"/>
    </row>
    <row r="48" spans="5:26" ht="18" x14ac:dyDescent="0.35">
      <c r="E48" s="47" t="s">
        <v>64</v>
      </c>
      <c r="F48" s="48"/>
      <c r="G48" s="48"/>
      <c r="H48" s="49">
        <f>F24*H47^2+G24*H47+H24</f>
        <v>0.58591896939455168</v>
      </c>
      <c r="I48" s="50"/>
    </row>
    <row r="49" spans="5:9" ht="18.75" thickBot="1" x14ac:dyDescent="0.4">
      <c r="E49" s="51" t="s">
        <v>66</v>
      </c>
      <c r="F49" s="52"/>
      <c r="G49" s="53"/>
      <c r="H49" s="54">
        <f>(F25*H47^3+G25*H47^2+H25*H47+I25)</f>
        <v>3.2775490608783797</v>
      </c>
      <c r="I49" s="55"/>
    </row>
  </sheetData>
  <mergeCells count="70">
    <mergeCell ref="H45:I45"/>
    <mergeCell ref="O33:P33"/>
    <mergeCell ref="O29:P29"/>
    <mergeCell ref="O34:P34"/>
    <mergeCell ref="O35:P35"/>
    <mergeCell ref="K29:L29"/>
    <mergeCell ref="K30:L30"/>
    <mergeCell ref="K31:L31"/>
    <mergeCell ref="E29:H29"/>
    <mergeCell ref="E30:H30"/>
    <mergeCell ref="E31:H31"/>
    <mergeCell ref="O36:P36"/>
    <mergeCell ref="O28:R28"/>
    <mergeCell ref="O32:P32"/>
    <mergeCell ref="Q32:R32"/>
    <mergeCell ref="O30:P30"/>
    <mergeCell ref="O31:P31"/>
    <mergeCell ref="E49:G49"/>
    <mergeCell ref="H49:I49"/>
    <mergeCell ref="K32:L32"/>
    <mergeCell ref="E33:I33"/>
    <mergeCell ref="K33:L33"/>
    <mergeCell ref="E34:I44"/>
    <mergeCell ref="E46:G46"/>
    <mergeCell ref="H46:I46"/>
    <mergeCell ref="K40:M40"/>
    <mergeCell ref="E45:G45"/>
    <mergeCell ref="E47:G47"/>
    <mergeCell ref="H47:I47"/>
    <mergeCell ref="E48:G48"/>
    <mergeCell ref="H48:I48"/>
    <mergeCell ref="K36:M36"/>
    <mergeCell ref="K37:M37"/>
    <mergeCell ref="K19:M19"/>
    <mergeCell ref="E20:I21"/>
    <mergeCell ref="K20:M20"/>
    <mergeCell ref="K39:L39"/>
    <mergeCell ref="E22:I22"/>
    <mergeCell ref="K21:L21"/>
    <mergeCell ref="E19:I19"/>
    <mergeCell ref="K22:L22"/>
    <mergeCell ref="K23:L23"/>
    <mergeCell ref="K24:L24"/>
    <mergeCell ref="K25:L25"/>
    <mergeCell ref="E26:I26"/>
    <mergeCell ref="K26:M26"/>
    <mergeCell ref="E28:I28"/>
    <mergeCell ref="K28:M28"/>
    <mergeCell ref="K38:L38"/>
    <mergeCell ref="A10:B10"/>
    <mergeCell ref="A11:B11"/>
    <mergeCell ref="A12:B12"/>
    <mergeCell ref="A13:B13"/>
    <mergeCell ref="A14:B14"/>
    <mergeCell ref="P14:S14"/>
    <mergeCell ref="R5:S5"/>
    <mergeCell ref="O11:S11"/>
    <mergeCell ref="P12:S12"/>
    <mergeCell ref="P13:S13"/>
    <mergeCell ref="O6:S6"/>
    <mergeCell ref="R8:S8"/>
    <mergeCell ref="R9:S9"/>
    <mergeCell ref="R10:S10"/>
    <mergeCell ref="A5:C5"/>
    <mergeCell ref="A6:C8"/>
    <mergeCell ref="A9:B9"/>
    <mergeCell ref="A3:C3"/>
    <mergeCell ref="O2:S2"/>
    <mergeCell ref="R3:S3"/>
    <mergeCell ref="R4:S4"/>
  </mergeCells>
  <conditionalFormatting sqref="M23">
    <cfRule type="cellIs" dxfId="5" priority="13" operator="greaterThan">
      <formula>$C$11</formula>
    </cfRule>
  </conditionalFormatting>
  <conditionalFormatting sqref="I31">
    <cfRule type="cellIs" dxfId="4" priority="12" operator="greaterThan">
      <formula>$C$12</formula>
    </cfRule>
  </conditionalFormatting>
  <conditionalFormatting sqref="M24">
    <cfRule type="cellIs" dxfId="3" priority="11" operator="greaterThan">
      <formula>$C$13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7CF46-6BF3-4AF7-9E31-BC30C27B90B2}">
  <sheetPr>
    <tabColor rgb="FFFF0000"/>
  </sheetPr>
  <dimension ref="A1:T49"/>
  <sheetViews>
    <sheetView tabSelected="1" zoomScaleNormal="100" workbookViewId="0">
      <selection activeCell="B2" sqref="B2"/>
    </sheetView>
  </sheetViews>
  <sheetFormatPr defaultRowHeight="15" x14ac:dyDescent="0.25"/>
  <cols>
    <col min="1" max="1" width="14.7109375" customWidth="1"/>
    <col min="2" max="2" width="22" customWidth="1"/>
    <col min="3" max="3" width="11" customWidth="1"/>
    <col min="4" max="4" width="2.85546875" customWidth="1"/>
    <col min="6" max="6" width="10.42578125" customWidth="1"/>
    <col min="7" max="7" width="14.85546875" customWidth="1"/>
    <col min="10" max="10" width="2.140625" customWidth="1"/>
    <col min="11" max="11" width="11.140625" customWidth="1"/>
    <col min="12" max="12" width="10.7109375" customWidth="1"/>
    <col min="13" max="13" width="9" customWidth="1"/>
    <col min="14" max="14" width="2.85546875" customWidth="1"/>
    <col min="15" max="15" width="18.42578125" customWidth="1"/>
    <col min="16" max="16" width="14.5703125" customWidth="1"/>
    <col min="17" max="18" width="8" customWidth="1"/>
    <col min="19" max="19" width="6.5703125" customWidth="1"/>
  </cols>
  <sheetData>
    <row r="1" spans="1:19" x14ac:dyDescent="0.25">
      <c r="A1" t="s">
        <v>7</v>
      </c>
      <c r="B1" t="s">
        <v>8</v>
      </c>
    </row>
    <row r="2" spans="1:19" x14ac:dyDescent="0.25">
      <c r="A2" t="s">
        <v>9</v>
      </c>
      <c r="B2" t="s">
        <v>41</v>
      </c>
      <c r="O2" s="112" t="s">
        <v>28</v>
      </c>
      <c r="P2" s="113"/>
      <c r="Q2" s="113"/>
      <c r="R2" s="113"/>
      <c r="S2" s="114"/>
    </row>
    <row r="3" spans="1:19" x14ac:dyDescent="0.25">
      <c r="A3" s="115" t="s">
        <v>42</v>
      </c>
      <c r="B3" s="115"/>
      <c r="C3" s="115"/>
      <c r="O3" s="32" t="s">
        <v>3</v>
      </c>
      <c r="P3" s="1">
        <v>0</v>
      </c>
      <c r="Q3" s="1">
        <v>0</v>
      </c>
      <c r="R3" s="110"/>
      <c r="S3" s="111"/>
    </row>
    <row r="4" spans="1:19" ht="15.75" thickBot="1" x14ac:dyDescent="0.3">
      <c r="O4" s="32" t="s">
        <v>5</v>
      </c>
      <c r="P4" s="21">
        <f>H47</f>
        <v>4210.5563223575027</v>
      </c>
      <c r="Q4" s="22">
        <f>H48</f>
        <v>0.31321348615302025</v>
      </c>
      <c r="R4" s="110" t="s">
        <v>6</v>
      </c>
      <c r="S4" s="111"/>
    </row>
    <row r="5" spans="1:19" ht="15.75" x14ac:dyDescent="0.25">
      <c r="A5" s="80" t="s">
        <v>10</v>
      </c>
      <c r="B5" s="81"/>
      <c r="C5" s="82"/>
      <c r="O5" s="32" t="s">
        <v>4</v>
      </c>
      <c r="P5" s="21">
        <f>H45</f>
        <v>5192.9245283018872</v>
      </c>
      <c r="Q5" s="22">
        <f>I30*M38*M39</f>
        <v>0.47641509433962265</v>
      </c>
      <c r="R5" s="110" t="s">
        <v>30</v>
      </c>
      <c r="S5" s="111"/>
    </row>
    <row r="6" spans="1:19" ht="15" customHeight="1" x14ac:dyDescent="0.25">
      <c r="A6" s="116" t="s">
        <v>20</v>
      </c>
      <c r="B6" s="117"/>
      <c r="C6" s="118"/>
      <c r="O6" s="112" t="s">
        <v>65</v>
      </c>
      <c r="P6" s="113"/>
      <c r="Q6" s="113"/>
      <c r="R6" s="113"/>
      <c r="S6" s="114"/>
    </row>
    <row r="7" spans="1:19" ht="15.75" customHeight="1" x14ac:dyDescent="0.25">
      <c r="A7" s="116"/>
      <c r="B7" s="117"/>
      <c r="C7" s="118"/>
      <c r="O7" s="32" t="s">
        <v>3</v>
      </c>
      <c r="P7" s="21">
        <f>P5</f>
        <v>5192.9245283018872</v>
      </c>
      <c r="Q7" s="1">
        <v>0</v>
      </c>
      <c r="R7" s="43"/>
      <c r="S7" s="41"/>
    </row>
    <row r="8" spans="1:19" x14ac:dyDescent="0.25">
      <c r="A8" s="116"/>
      <c r="B8" s="117"/>
      <c r="C8" s="118"/>
      <c r="O8" s="32" t="s">
        <v>69</v>
      </c>
      <c r="P8" s="21">
        <f>P5</f>
        <v>5192.9245283018872</v>
      </c>
      <c r="Q8" s="22">
        <f>Q5</f>
        <v>0.47641509433962265</v>
      </c>
      <c r="R8" s="110"/>
      <c r="S8" s="111"/>
    </row>
    <row r="9" spans="1:19" ht="18" x14ac:dyDescent="0.35">
      <c r="A9" s="71" t="s">
        <v>11</v>
      </c>
      <c r="B9" s="84"/>
      <c r="C9" s="18">
        <v>2804</v>
      </c>
      <c r="O9" s="32" t="s">
        <v>70</v>
      </c>
      <c r="P9" s="21">
        <f>P5</f>
        <v>5192.9245283018872</v>
      </c>
      <c r="Q9" s="22">
        <f>F24*H45^2+G24*H45+H24</f>
        <v>-5.0179514901434947</v>
      </c>
      <c r="R9" s="110"/>
      <c r="S9" s="111"/>
    </row>
    <row r="10" spans="1:19" x14ac:dyDescent="0.25">
      <c r="A10" s="71" t="s">
        <v>14</v>
      </c>
      <c r="B10" s="84"/>
      <c r="C10" s="18">
        <v>70</v>
      </c>
      <c r="O10" s="32" t="s">
        <v>71</v>
      </c>
      <c r="P10" s="21">
        <f>P5</f>
        <v>5192.9245283018872</v>
      </c>
      <c r="Q10" s="22">
        <f>(F25*H45^3+G25*H45^2+H25*H45+I25)</f>
        <v>1.4612848392538496</v>
      </c>
      <c r="R10" s="110"/>
      <c r="S10" s="111"/>
    </row>
    <row r="11" spans="1:19" x14ac:dyDescent="0.25">
      <c r="A11" s="71" t="s">
        <v>17</v>
      </c>
      <c r="B11" s="84"/>
      <c r="C11" s="18">
        <v>3460</v>
      </c>
      <c r="O11" s="107" t="s">
        <v>73</v>
      </c>
      <c r="P11" s="108"/>
      <c r="Q11" s="108"/>
      <c r="R11" s="108"/>
      <c r="S11" s="109"/>
    </row>
    <row r="12" spans="1:19" x14ac:dyDescent="0.25">
      <c r="A12" s="71" t="s">
        <v>18</v>
      </c>
      <c r="B12" s="84"/>
      <c r="C12" s="18">
        <v>800</v>
      </c>
      <c r="O12" s="33" t="s">
        <v>51</v>
      </c>
      <c r="P12" s="110" t="str">
        <f>B1 &amp; " " &amp;B2</f>
        <v>Hartzel A03-9-152BC-75STFCM2</v>
      </c>
      <c r="Q12" s="110"/>
      <c r="R12" s="110"/>
      <c r="S12" s="111"/>
    </row>
    <row r="13" spans="1:19" x14ac:dyDescent="0.25">
      <c r="A13" s="71" t="s">
        <v>19</v>
      </c>
      <c r="B13" s="64"/>
      <c r="C13" s="18">
        <v>7.5</v>
      </c>
      <c r="O13" s="33" t="s">
        <v>52</v>
      </c>
      <c r="P13" s="110" t="str">
        <f>"Flow Rate (" &amp; A15 &amp; ")"</f>
        <v>Flow Rate (ACFM @ 70°F)</v>
      </c>
      <c r="Q13" s="110"/>
      <c r="R13" s="110"/>
      <c r="S13" s="111"/>
    </row>
    <row r="14" spans="1:19" ht="17.25" x14ac:dyDescent="0.25">
      <c r="A14" s="71" t="s">
        <v>34</v>
      </c>
      <c r="B14" s="64"/>
      <c r="C14" s="18">
        <v>1.3</v>
      </c>
      <c r="O14" s="34" t="s">
        <v>53</v>
      </c>
      <c r="P14" s="98" t="s">
        <v>54</v>
      </c>
      <c r="Q14" s="98"/>
      <c r="R14" s="98"/>
      <c r="S14" s="99"/>
    </row>
    <row r="15" spans="1:19" x14ac:dyDescent="0.25">
      <c r="A15" s="15" t="str">
        <f>"ACFM @ " &amp; C10 &amp; "°F"</f>
        <v>ACFM @ 70°F</v>
      </c>
      <c r="B15" s="16" t="s">
        <v>0</v>
      </c>
      <c r="C15" s="17" t="s">
        <v>1</v>
      </c>
    </row>
    <row r="16" spans="1:19" x14ac:dyDescent="0.25">
      <c r="A16" s="7">
        <v>0</v>
      </c>
      <c r="B16" s="3">
        <v>6.2</v>
      </c>
      <c r="C16" s="8">
        <v>1.25</v>
      </c>
    </row>
    <row r="17" spans="1:18" x14ac:dyDescent="0.25">
      <c r="A17" s="9">
        <v>500</v>
      </c>
      <c r="B17" s="4">
        <v>7.2</v>
      </c>
      <c r="C17" s="10">
        <v>1.7</v>
      </c>
    </row>
    <row r="18" spans="1:18" ht="15.75" thickBot="1" x14ac:dyDescent="0.3">
      <c r="A18" s="9">
        <v>1000</v>
      </c>
      <c r="B18" s="4">
        <v>7.5</v>
      </c>
      <c r="C18" s="10">
        <v>2.4</v>
      </c>
    </row>
    <row r="19" spans="1:18" ht="15.75" x14ac:dyDescent="0.25">
      <c r="A19" s="9">
        <v>1500</v>
      </c>
      <c r="B19" s="4">
        <v>7.5</v>
      </c>
      <c r="C19" s="10">
        <v>2.7</v>
      </c>
      <c r="E19" s="80" t="s">
        <v>12</v>
      </c>
      <c r="F19" s="81"/>
      <c r="G19" s="81"/>
      <c r="H19" s="81"/>
      <c r="I19" s="82"/>
      <c r="K19" s="65" t="s">
        <v>29</v>
      </c>
      <c r="L19" s="66"/>
      <c r="M19" s="67"/>
    </row>
    <row r="20" spans="1:18" ht="15" customHeight="1" x14ac:dyDescent="0.25">
      <c r="A20" s="9">
        <v>2000</v>
      </c>
      <c r="B20" s="4">
        <v>6.85</v>
      </c>
      <c r="C20" s="10">
        <v>3.125</v>
      </c>
      <c r="E20" s="100" t="s">
        <v>21</v>
      </c>
      <c r="F20" s="101"/>
      <c r="G20" s="101"/>
      <c r="H20" s="101"/>
      <c r="I20" s="102"/>
      <c r="K20" s="68" t="s">
        <v>32</v>
      </c>
      <c r="L20" s="69"/>
      <c r="M20" s="70"/>
      <c r="P20" s="44"/>
    </row>
    <row r="21" spans="1:18" ht="18" x14ac:dyDescent="0.35">
      <c r="A21" s="9">
        <v>2500</v>
      </c>
      <c r="B21" s="4">
        <v>6</v>
      </c>
      <c r="C21" s="10">
        <v>3.6</v>
      </c>
      <c r="E21" s="60"/>
      <c r="F21" s="61"/>
      <c r="G21" s="61"/>
      <c r="H21" s="61"/>
      <c r="I21" s="62"/>
      <c r="K21" s="71" t="s">
        <v>59</v>
      </c>
      <c r="L21" s="64"/>
      <c r="M21" s="19">
        <f>I29*M39</f>
        <v>5192.9245283018872</v>
      </c>
    </row>
    <row r="22" spans="1:18" ht="18" x14ac:dyDescent="0.35">
      <c r="A22" s="9">
        <v>3000</v>
      </c>
      <c r="B22" s="4">
        <v>4.5999999999999996</v>
      </c>
      <c r="C22" s="10">
        <v>3.75</v>
      </c>
      <c r="D22" s="1"/>
      <c r="E22" s="103" t="s">
        <v>56</v>
      </c>
      <c r="F22" s="104"/>
      <c r="G22" s="104"/>
      <c r="H22" s="104"/>
      <c r="I22" s="105"/>
      <c r="K22" s="71" t="s">
        <v>72</v>
      </c>
      <c r="L22" s="64"/>
      <c r="M22" s="23">
        <f>I30</f>
        <v>0.5</v>
      </c>
      <c r="O22" s="38"/>
    </row>
    <row r="23" spans="1:18" ht="18" x14ac:dyDescent="0.35">
      <c r="A23" s="9">
        <v>3500</v>
      </c>
      <c r="B23" s="4">
        <v>3.25</v>
      </c>
      <c r="C23" s="10">
        <v>3.6</v>
      </c>
      <c r="D23" s="1"/>
      <c r="E23" s="11"/>
      <c r="F23" s="2" t="s">
        <v>22</v>
      </c>
      <c r="G23" s="2" t="s">
        <v>23</v>
      </c>
      <c r="H23" s="2" t="s">
        <v>24</v>
      </c>
      <c r="I23" s="6" t="s">
        <v>25</v>
      </c>
      <c r="K23" s="103" t="s">
        <v>57</v>
      </c>
      <c r="L23" s="106"/>
      <c r="M23" s="19">
        <f>(H45/H47)*C9</f>
        <v>3458.203444528624</v>
      </c>
      <c r="O23" s="38"/>
    </row>
    <row r="24" spans="1:18" ht="18" x14ac:dyDescent="0.35">
      <c r="A24" s="9">
        <v>4000</v>
      </c>
      <c r="B24" s="4">
        <v>1.4</v>
      </c>
      <c r="C24" s="10">
        <v>3.4</v>
      </c>
      <c r="D24" s="1"/>
      <c r="E24" s="5" t="s">
        <v>50</v>
      </c>
      <c r="F24" s="35">
        <v>-7.6774890000000001E-7</v>
      </c>
      <c r="G24" s="35">
        <v>1.792662E-3</v>
      </c>
      <c r="H24" s="35">
        <v>6.3763639999999997</v>
      </c>
      <c r="I24" s="10"/>
      <c r="K24" s="103" t="s">
        <v>58</v>
      </c>
      <c r="L24" s="106"/>
      <c r="M24" s="20">
        <f>(M23/C9)^3*H49/M38</f>
        <v>5.9692981149333377</v>
      </c>
      <c r="O24" s="42"/>
    </row>
    <row r="25" spans="1:18" x14ac:dyDescent="0.25">
      <c r="A25" s="9">
        <v>4500</v>
      </c>
      <c r="B25" s="4"/>
      <c r="C25" s="10"/>
      <c r="D25" s="1"/>
      <c r="E25" s="5" t="s">
        <v>2</v>
      </c>
      <c r="F25" s="36">
        <v>-5.9595999999999998E-11</v>
      </c>
      <c r="G25" s="36">
        <v>1.3463000000000001E-7</v>
      </c>
      <c r="H25" s="36">
        <v>9.4910000000000003E-4</v>
      </c>
      <c r="I25" s="37">
        <v>1.2477</v>
      </c>
      <c r="K25" s="103" t="s">
        <v>75</v>
      </c>
      <c r="L25" s="104"/>
      <c r="M25" s="19">
        <f>M21/C14</f>
        <v>3994.5573294629899</v>
      </c>
    </row>
    <row r="26" spans="1:18" ht="15.75" thickBot="1" x14ac:dyDescent="0.3">
      <c r="A26" s="14">
        <v>5000</v>
      </c>
      <c r="B26" s="12"/>
      <c r="C26" s="13"/>
      <c r="E26" s="95" t="s">
        <v>15</v>
      </c>
      <c r="F26" s="96"/>
      <c r="G26" s="96"/>
      <c r="H26" s="96"/>
      <c r="I26" s="97"/>
      <c r="K26" s="72" t="s">
        <v>27</v>
      </c>
      <c r="L26" s="73"/>
      <c r="M26" s="74"/>
    </row>
    <row r="27" spans="1:18" ht="15.75" thickBot="1" x14ac:dyDescent="0.3">
      <c r="A27" s="1"/>
      <c r="B27" s="1"/>
      <c r="C27" s="1"/>
    </row>
    <row r="28" spans="1:18" ht="15.75" x14ac:dyDescent="0.25">
      <c r="E28" s="89" t="s">
        <v>13</v>
      </c>
      <c r="F28" s="90"/>
      <c r="G28" s="90"/>
      <c r="H28" s="90"/>
      <c r="I28" s="91"/>
      <c r="K28" s="89" t="s">
        <v>36</v>
      </c>
      <c r="L28" s="90"/>
      <c r="M28" s="91"/>
      <c r="O28" s="92" t="s">
        <v>44</v>
      </c>
      <c r="P28" s="93"/>
      <c r="Q28" s="93"/>
      <c r="R28" s="94"/>
    </row>
    <row r="29" spans="1:18" ht="18" x14ac:dyDescent="0.35">
      <c r="E29" s="71" t="s">
        <v>81</v>
      </c>
      <c r="F29" s="64"/>
      <c r="G29" s="64"/>
      <c r="H29" s="84"/>
      <c r="I29" s="8">
        <v>5450</v>
      </c>
      <c r="K29" s="47" t="s">
        <v>40</v>
      </c>
      <c r="L29" s="85"/>
      <c r="M29" s="8">
        <v>5</v>
      </c>
      <c r="O29" s="63" t="s">
        <v>43</v>
      </c>
      <c r="P29" s="64"/>
      <c r="Q29" s="27">
        <v>45</v>
      </c>
      <c r="R29" s="28">
        <f>(Q29-32)*5/9</f>
        <v>7.2222222222222223</v>
      </c>
    </row>
    <row r="30" spans="1:18" ht="18" x14ac:dyDescent="0.35">
      <c r="E30" s="71" t="s">
        <v>80</v>
      </c>
      <c r="F30" s="64"/>
      <c r="G30" s="64"/>
      <c r="H30" s="84"/>
      <c r="I30" s="10">
        <v>0.5</v>
      </c>
      <c r="K30" s="47" t="s">
        <v>67</v>
      </c>
      <c r="L30" s="85"/>
      <c r="M30" s="10">
        <v>2</v>
      </c>
      <c r="O30" s="63" t="s">
        <v>45</v>
      </c>
      <c r="P30" s="64"/>
      <c r="Q30" s="26">
        <v>20</v>
      </c>
      <c r="R30" s="29">
        <f>Q30*0.0254</f>
        <v>0.50800000000000001</v>
      </c>
    </row>
    <row r="31" spans="1:18" ht="18" thickBot="1" x14ac:dyDescent="0.3">
      <c r="E31" s="86" t="s">
        <v>79</v>
      </c>
      <c r="F31" s="87"/>
      <c r="G31" s="87"/>
      <c r="H31" s="88"/>
      <c r="I31" s="13">
        <v>45</v>
      </c>
      <c r="K31" s="47" t="s">
        <v>37</v>
      </c>
      <c r="L31" s="85"/>
      <c r="M31" s="19">
        <f>M29*M30</f>
        <v>10</v>
      </c>
      <c r="O31" s="63" t="s">
        <v>46</v>
      </c>
      <c r="P31" s="64"/>
      <c r="Q31" s="24">
        <f>PI()*(Q30/(2*12))^2</f>
        <v>2.1816615649929121</v>
      </c>
      <c r="R31" s="29">
        <f>PI()*(R30/2)^2</f>
        <v>0.20268299163899911</v>
      </c>
    </row>
    <row r="32" spans="1:18" ht="18.75" thickBot="1" x14ac:dyDescent="0.4">
      <c r="K32" s="47" t="s">
        <v>39</v>
      </c>
      <c r="L32" s="77"/>
      <c r="M32" s="19">
        <f>M21/M31</f>
        <v>519.29245283018872</v>
      </c>
      <c r="O32" s="63" t="s">
        <v>33</v>
      </c>
      <c r="P32" s="64"/>
      <c r="Q32" s="78">
        <f>(Q29+460)/(70+460)</f>
        <v>0.95283018867924529</v>
      </c>
      <c r="R32" s="79"/>
    </row>
    <row r="33" spans="5:20" ht="16.5" thickBot="1" x14ac:dyDescent="0.3">
      <c r="E33" s="80" t="s">
        <v>26</v>
      </c>
      <c r="F33" s="81"/>
      <c r="G33" s="81"/>
      <c r="H33" s="81"/>
      <c r="I33" s="82"/>
      <c r="K33" s="51" t="s">
        <v>38</v>
      </c>
      <c r="L33" s="83"/>
      <c r="M33" s="39">
        <f>M32*0.00508</f>
        <v>2.6380056603773587</v>
      </c>
      <c r="O33" s="63" t="s">
        <v>48</v>
      </c>
      <c r="P33" s="64"/>
      <c r="Q33" s="25">
        <f>I29</f>
        <v>5450</v>
      </c>
      <c r="R33" s="30">
        <f>Q33*28.3168/60</f>
        <v>2572.1093333333333</v>
      </c>
      <c r="T33" s="38"/>
    </row>
    <row r="34" spans="5:20" x14ac:dyDescent="0.25">
      <c r="E34" s="60" t="s">
        <v>31</v>
      </c>
      <c r="F34" s="61"/>
      <c r="G34" s="61"/>
      <c r="H34" s="61"/>
      <c r="I34" s="62"/>
      <c r="O34" s="63" t="s">
        <v>49</v>
      </c>
      <c r="P34" s="64"/>
      <c r="Q34" s="25">
        <f>Q32*Q33</f>
        <v>5192.9245283018872</v>
      </c>
      <c r="R34" s="30">
        <f>Q32*R33</f>
        <v>2450.7834213836477</v>
      </c>
    </row>
    <row r="35" spans="5:20" ht="15.75" thickBot="1" x14ac:dyDescent="0.3">
      <c r="E35" s="60"/>
      <c r="F35" s="61"/>
      <c r="G35" s="61"/>
      <c r="H35" s="61"/>
      <c r="I35" s="62"/>
      <c r="O35" s="63" t="s">
        <v>47</v>
      </c>
      <c r="P35" s="64"/>
      <c r="Q35" s="25">
        <f>Q34/Q31</f>
        <v>2380.2612704132953</v>
      </c>
      <c r="R35" s="46">
        <f>R34/R31/1000</f>
        <v>12.091707358201841</v>
      </c>
    </row>
    <row r="36" spans="5:20" ht="16.5" thickBot="1" x14ac:dyDescent="0.3">
      <c r="E36" s="60"/>
      <c r="F36" s="61"/>
      <c r="G36" s="61"/>
      <c r="H36" s="61"/>
      <c r="I36" s="62"/>
      <c r="K36" s="65" t="s">
        <v>55</v>
      </c>
      <c r="L36" s="66"/>
      <c r="M36" s="67"/>
      <c r="O36" s="75" t="s">
        <v>83</v>
      </c>
      <c r="P36" s="76" t="s">
        <v>82</v>
      </c>
      <c r="Q36" s="31">
        <f>R36*2.2046</f>
        <v>6.8287735680861266</v>
      </c>
      <c r="R36" s="45">
        <f>R33*1.20426893626448/1000</f>
        <v>3.0975113708092743</v>
      </c>
    </row>
    <row r="37" spans="5:20" x14ac:dyDescent="0.25">
      <c r="E37" s="60"/>
      <c r="F37" s="61"/>
      <c r="G37" s="61"/>
      <c r="H37" s="61"/>
      <c r="I37" s="62"/>
      <c r="K37" s="68" t="s">
        <v>32</v>
      </c>
      <c r="L37" s="69"/>
      <c r="M37" s="70"/>
    </row>
    <row r="38" spans="5:20" ht="18" x14ac:dyDescent="0.35">
      <c r="E38" s="60"/>
      <c r="F38" s="61"/>
      <c r="G38" s="61"/>
      <c r="H38" s="61"/>
      <c r="I38" s="62"/>
      <c r="K38" s="71" t="s">
        <v>60</v>
      </c>
      <c r="L38" s="64"/>
      <c r="M38" s="23">
        <f>((70+460)/(C10+460))</f>
        <v>1</v>
      </c>
    </row>
    <row r="39" spans="5:20" ht="18" x14ac:dyDescent="0.35">
      <c r="E39" s="60"/>
      <c r="F39" s="61"/>
      <c r="G39" s="61"/>
      <c r="H39" s="61"/>
      <c r="I39" s="62"/>
      <c r="K39" s="71" t="s">
        <v>61</v>
      </c>
      <c r="L39" s="64"/>
      <c r="M39" s="23">
        <f>(I31+460)/(70+460)</f>
        <v>0.95283018867924529</v>
      </c>
    </row>
    <row r="40" spans="5:20" ht="15.75" thickBot="1" x14ac:dyDescent="0.3">
      <c r="E40" s="60"/>
      <c r="F40" s="61"/>
      <c r="G40" s="61"/>
      <c r="H40" s="61"/>
      <c r="I40" s="62"/>
      <c r="K40" s="72" t="s">
        <v>27</v>
      </c>
      <c r="L40" s="73"/>
      <c r="M40" s="74"/>
    </row>
    <row r="41" spans="5:20" x14ac:dyDescent="0.25">
      <c r="E41" s="60"/>
      <c r="F41" s="61"/>
      <c r="G41" s="61"/>
      <c r="H41" s="61"/>
      <c r="I41" s="62"/>
    </row>
    <row r="42" spans="5:20" x14ac:dyDescent="0.25">
      <c r="E42" s="60"/>
      <c r="F42" s="61"/>
      <c r="G42" s="61"/>
      <c r="H42" s="61"/>
      <c r="I42" s="62"/>
    </row>
    <row r="43" spans="5:20" x14ac:dyDescent="0.25">
      <c r="E43" s="60"/>
      <c r="F43" s="61"/>
      <c r="G43" s="61"/>
      <c r="H43" s="61"/>
      <c r="I43" s="62"/>
    </row>
    <row r="44" spans="5:20" ht="17.25" customHeight="1" x14ac:dyDescent="0.25">
      <c r="E44" s="60"/>
      <c r="F44" s="61"/>
      <c r="G44" s="61"/>
      <c r="H44" s="61"/>
      <c r="I44" s="62"/>
    </row>
    <row r="45" spans="5:20" ht="18" x14ac:dyDescent="0.35">
      <c r="E45" s="47" t="s">
        <v>74</v>
      </c>
      <c r="F45" s="48"/>
      <c r="G45" s="48"/>
      <c r="H45" s="56">
        <f>I29*M39</f>
        <v>5192.9245283018872</v>
      </c>
      <c r="I45" s="57"/>
    </row>
    <row r="46" spans="5:20" ht="18.75" x14ac:dyDescent="0.35">
      <c r="E46" s="47" t="s">
        <v>16</v>
      </c>
      <c r="F46" s="48"/>
      <c r="G46" s="48"/>
      <c r="H46" s="58">
        <f>(I30*M38*M39)/H45^2</f>
        <v>1.7666946393317891E-8</v>
      </c>
      <c r="I46" s="59"/>
    </row>
    <row r="47" spans="5:20" ht="18" x14ac:dyDescent="0.35">
      <c r="E47" s="47" t="s">
        <v>63</v>
      </c>
      <c r="F47" s="48"/>
      <c r="G47" s="48"/>
      <c r="H47" s="56">
        <f>(-G24-SQRT(G24^2-(4*(F24-H46)*H24)))/(2*(F24-H46))</f>
        <v>4210.5563223575027</v>
      </c>
      <c r="I47" s="57"/>
    </row>
    <row r="48" spans="5:20" ht="18" x14ac:dyDescent="0.35">
      <c r="E48" s="47" t="s">
        <v>64</v>
      </c>
      <c r="F48" s="48"/>
      <c r="G48" s="48"/>
      <c r="H48" s="49">
        <f>F24*H47^2+G24*H47+H24</f>
        <v>0.31321348615302025</v>
      </c>
      <c r="I48" s="50"/>
    </row>
    <row r="49" spans="5:9" ht="18.75" thickBot="1" x14ac:dyDescent="0.4">
      <c r="E49" s="51" t="s">
        <v>66</v>
      </c>
      <c r="F49" s="52"/>
      <c r="G49" s="53"/>
      <c r="H49" s="54">
        <f>(F25*H47^3+G25*H47^2+H25*H47+I25)</f>
        <v>3.182040328293902</v>
      </c>
      <c r="I49" s="55"/>
    </row>
  </sheetData>
  <mergeCells count="70">
    <mergeCell ref="A10:B10"/>
    <mergeCell ref="R10:S10"/>
    <mergeCell ref="O2:S2"/>
    <mergeCell ref="A3:C3"/>
    <mergeCell ref="R3:S3"/>
    <mergeCell ref="R4:S4"/>
    <mergeCell ref="A5:C5"/>
    <mergeCell ref="R5:S5"/>
    <mergeCell ref="A6:C8"/>
    <mergeCell ref="O6:S6"/>
    <mergeCell ref="R8:S8"/>
    <mergeCell ref="A9:B9"/>
    <mergeCell ref="R9:S9"/>
    <mergeCell ref="A11:B11"/>
    <mergeCell ref="O11:S11"/>
    <mergeCell ref="A12:B12"/>
    <mergeCell ref="P12:S12"/>
    <mergeCell ref="A13:B13"/>
    <mergeCell ref="P13:S13"/>
    <mergeCell ref="E26:I26"/>
    <mergeCell ref="K26:M26"/>
    <mergeCell ref="A14:B14"/>
    <mergeCell ref="P14:S14"/>
    <mergeCell ref="E19:I19"/>
    <mergeCell ref="K19:M19"/>
    <mergeCell ref="E20:I21"/>
    <mergeCell ref="K20:M20"/>
    <mergeCell ref="K21:L21"/>
    <mergeCell ref="E22:I22"/>
    <mergeCell ref="K22:L22"/>
    <mergeCell ref="K23:L23"/>
    <mergeCell ref="K24:L24"/>
    <mergeCell ref="K25:L25"/>
    <mergeCell ref="E28:I28"/>
    <mergeCell ref="K28:M28"/>
    <mergeCell ref="O28:R28"/>
    <mergeCell ref="E29:H29"/>
    <mergeCell ref="K29:L29"/>
    <mergeCell ref="O29:P29"/>
    <mergeCell ref="E33:I33"/>
    <mergeCell ref="K33:L33"/>
    <mergeCell ref="O33:P33"/>
    <mergeCell ref="E30:H30"/>
    <mergeCell ref="K30:L30"/>
    <mergeCell ref="O30:P30"/>
    <mergeCell ref="E31:H31"/>
    <mergeCell ref="K31:L31"/>
    <mergeCell ref="O31:P31"/>
    <mergeCell ref="K39:L39"/>
    <mergeCell ref="K40:M40"/>
    <mergeCell ref="K32:L32"/>
    <mergeCell ref="O32:P32"/>
    <mergeCell ref="Q32:R32"/>
    <mergeCell ref="O36:P36"/>
    <mergeCell ref="O34:P34"/>
    <mergeCell ref="O35:P35"/>
    <mergeCell ref="K36:M36"/>
    <mergeCell ref="K37:M37"/>
    <mergeCell ref="K38:L38"/>
    <mergeCell ref="E48:G48"/>
    <mergeCell ref="H48:I48"/>
    <mergeCell ref="E49:G49"/>
    <mergeCell ref="H49:I49"/>
    <mergeCell ref="E34:I44"/>
    <mergeCell ref="E45:G45"/>
    <mergeCell ref="H45:I45"/>
    <mergeCell ref="E46:G46"/>
    <mergeCell ref="H46:I46"/>
    <mergeCell ref="E47:G47"/>
    <mergeCell ref="H47:I47"/>
  </mergeCells>
  <conditionalFormatting sqref="M23">
    <cfRule type="cellIs" dxfId="2" priority="4" operator="greaterThan">
      <formula>$C$11</formula>
    </cfRule>
  </conditionalFormatting>
  <conditionalFormatting sqref="M24">
    <cfRule type="cellIs" dxfId="1" priority="2" operator="greaterThan">
      <formula>$C$13</formula>
    </cfRule>
  </conditionalFormatting>
  <conditionalFormatting sqref="I31">
    <cfRule type="cellIs" dxfId="0" priority="1" operator="greaterThan">
      <formula>$C$12</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vt:lpstr>
      <vt:lpstr>Hartzel A03-9-152BC-75STFCM2</vt:lpstr>
      <vt:lpstr>Hartzel A03-9-152BC-75STFCM 70F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Lanning</dc:creator>
  <cp:lastModifiedBy>David Meissner</cp:lastModifiedBy>
  <dcterms:created xsi:type="dcterms:W3CDTF">2017-05-09T14:15:09Z</dcterms:created>
  <dcterms:modified xsi:type="dcterms:W3CDTF">2021-06-01T21:36:04Z</dcterms:modified>
</cp:coreProperties>
</file>