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m/Documents/myrepos/ClassesRelated/2021-2022/Winter/docs/CO Analysis/"/>
    </mc:Choice>
  </mc:AlternateContent>
  <xr:revisionPtr revIDLastSave="0" documentId="13_ncr:1_{A57D5104-9DCD-6445-A979-1050DB9FB177}" xr6:coauthVersionLast="47" xr6:coauthVersionMax="47" xr10:uidLastSave="{00000000-0000-0000-0000-000000000000}"/>
  <bookViews>
    <workbookView xWindow="0" yWindow="1780" windowWidth="25600" windowHeight="14080" activeTab="1" xr2:uid="{E294D3C2-A43B-0C48-BAF7-877B19F7C0E7}"/>
  </bookViews>
  <sheets>
    <sheet name="to be filled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 s="1"/>
  <c r="A1" i="2"/>
  <c r="G18" i="2"/>
  <c r="G19" i="2"/>
  <c r="G20" i="2"/>
  <c r="G22" i="2" s="1"/>
  <c r="G21" i="2"/>
  <c r="F18" i="2"/>
  <c r="F19" i="2"/>
  <c r="F20" i="2"/>
  <c r="F21" i="2"/>
  <c r="E18" i="2"/>
  <c r="E19" i="2"/>
  <c r="E20" i="2"/>
  <c r="E21" i="2"/>
  <c r="D18" i="2"/>
  <c r="D19" i="2"/>
  <c r="D20" i="2"/>
  <c r="D21" i="2"/>
  <c r="B19" i="2"/>
  <c r="B20" i="2"/>
  <c r="B21" i="2"/>
  <c r="B18" i="2"/>
  <c r="D4" i="2"/>
  <c r="D5" i="2"/>
  <c r="D6" i="2"/>
  <c r="D7" i="2"/>
  <c r="D8" i="2"/>
  <c r="D9" i="2"/>
  <c r="D10" i="2"/>
  <c r="D11" i="2"/>
  <c r="D12" i="2"/>
  <c r="D13" i="2"/>
  <c r="D14" i="2"/>
  <c r="D15" i="2"/>
  <c r="D3" i="2"/>
  <c r="D2" i="2"/>
  <c r="L22" i="1"/>
  <c r="J22" i="1"/>
  <c r="H22" i="1"/>
  <c r="D22" i="2" l="1"/>
  <c r="E22" i="2"/>
  <c r="F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Vijayakumar</author>
  </authors>
  <commentList>
    <comment ref="C13" authorId="0" shapeId="0" xr:uid="{F14AE900-D075-CB48-84E3-7CA2134EF359}">
      <text>
        <r>
          <rPr>
            <sz val="9"/>
            <color rgb="FF000000"/>
            <rFont val="Tahoma"/>
            <family val="2"/>
          </rPr>
          <t>Includes Course Outcomes for Laboratory, Project components if there</t>
        </r>
      </text>
    </comment>
    <comment ref="C14" authorId="0" shapeId="0" xr:uid="{A976FACB-2CF0-184B-8C2E-3A8BC036B677}">
      <text>
        <r>
          <rPr>
            <sz val="9"/>
            <color rgb="FF000000"/>
            <rFont val="Tahoma"/>
            <family val="2"/>
          </rPr>
          <t xml:space="preserve">Variable based on the course.
</t>
        </r>
        <r>
          <rPr>
            <sz val="9"/>
            <color rgb="FF000000"/>
            <rFont val="Tahoma"/>
            <family val="2"/>
          </rPr>
          <t>Should be the same for all the components of the course</t>
        </r>
      </text>
    </comment>
  </commentList>
</comments>
</file>

<file path=xl/sharedStrings.xml><?xml version="1.0" encoding="utf-8"?>
<sst xmlns="http://schemas.openxmlformats.org/spreadsheetml/2006/main" count="67" uniqueCount="47">
  <si>
    <t>Assessment Type</t>
  </si>
  <si>
    <t>Student Strength</t>
  </si>
  <si>
    <t>CO1</t>
  </si>
  <si>
    <t>CO2</t>
  </si>
  <si>
    <t>CO3</t>
  </si>
  <si>
    <t>CO4</t>
  </si>
  <si>
    <t>CO5</t>
  </si>
  <si>
    <t>CAT I</t>
  </si>
  <si>
    <t>CAT II</t>
  </si>
  <si>
    <t>FAT</t>
  </si>
  <si>
    <t>Achieved Score (CO1)</t>
  </si>
  <si>
    <t>Maximum Possible Score (CO1)</t>
  </si>
  <si>
    <t>Achieved Score (CO2)</t>
  </si>
  <si>
    <t>Maximum Possible Score (CO2)</t>
  </si>
  <si>
    <t>Achieved Score (CO3)</t>
  </si>
  <si>
    <t>Maximum Possible Score (CO3)</t>
  </si>
  <si>
    <t>Achieved Score (CO4)</t>
  </si>
  <si>
    <t>Maximum Possible Score (CO4)</t>
  </si>
  <si>
    <t>Achieved Score (CO5)</t>
  </si>
  <si>
    <t>Maximum Possible Score (CO5)</t>
  </si>
  <si>
    <t xml:space="preserve"> </t>
  </si>
  <si>
    <t>School Name</t>
  </si>
  <si>
    <t>School of Advanced Sciences</t>
  </si>
  <si>
    <t>Programme Degree</t>
  </si>
  <si>
    <t>B.Tech</t>
  </si>
  <si>
    <t>Branch</t>
  </si>
  <si>
    <t>Academic year</t>
  </si>
  <si>
    <t>Semester</t>
  </si>
  <si>
    <t>Class No</t>
  </si>
  <si>
    <t>Faculty ERP ID</t>
  </si>
  <si>
    <t>Slot</t>
  </si>
  <si>
    <t>Faculty Name</t>
  </si>
  <si>
    <t>Course Code</t>
  </si>
  <si>
    <t>Course Name</t>
  </si>
  <si>
    <t>Applications of Differential and Difference Equations</t>
  </si>
  <si>
    <t>Total No of Course Outcomes</t>
  </si>
  <si>
    <t>Course Attainment Percentage</t>
  </si>
  <si>
    <t>Total Student Strength</t>
  </si>
  <si>
    <t>Basic Details:</t>
  </si>
  <si>
    <t>MAT1014</t>
  </si>
  <si>
    <t>A1</t>
  </si>
  <si>
    <t>Indirect CO Analysis Survey</t>
  </si>
  <si>
    <t xml:space="preserve">  </t>
  </si>
  <si>
    <t>2021-22</t>
  </si>
  <si>
    <t>Fall</t>
  </si>
  <si>
    <t>Overall Attainment</t>
  </si>
  <si>
    <t>Dr. David Raj Micheal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</si>
</sst>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14"/>
      <color theme="0"/>
      <name val="Roboto"/>
    </font>
    <font>
      <sz val="12"/>
      <color theme="1"/>
      <name val="Roboto"/>
    </font>
    <font>
      <b/>
      <sz val="12"/>
      <color theme="1"/>
      <name val="Roboto"/>
    </font>
    <font>
      <sz val="12"/>
      <color theme="0"/>
      <name val="Roboto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3" borderId="1" xfId="0" applyFill="1" applyBorder="1" applyAlignment="1" applyProtection="1">
      <alignment horizontal="left" vertical="top"/>
      <protection locked="0"/>
    </xf>
    <xf numFmtId="0" fontId="0" fillId="3" borderId="1" xfId="0" applyFill="1" applyBorder="1" applyAlignment="1" applyProtection="1">
      <alignment horizontal="left" vertical="top" wrapText="1"/>
      <protection locked="0"/>
    </xf>
    <xf numFmtId="0" fontId="6" fillId="0" borderId="0" xfId="0" applyFont="1"/>
    <xf numFmtId="0" fontId="8" fillId="4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10" fontId="6" fillId="0" borderId="4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5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shrinkToFi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name val="Roboto"/>
        <scheme val="none"/>
      </font>
      <numFmt numFmtId="164" formatCode="0.0%"/>
      <alignment horizontal="general" vertical="center" textRotation="0" wrapText="1" indent="0" justifyLastLine="0" shrinkToFit="0" readingOrder="0"/>
      <border diagonalUp="0" diagonalDown="0" outline="0">
        <left style="thin">
          <color theme="8" tint="-0.499984740745262"/>
        </left>
        <right/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name val="Roboto"/>
        <scheme val="none"/>
      </font>
      <numFmt numFmtId="164" formatCode="0.0%"/>
      <alignment horizontal="general" vertical="center" textRotation="0" wrapText="1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name val="Roboto"/>
        <scheme val="none"/>
      </font>
      <numFmt numFmtId="164" formatCode="0.0%"/>
      <alignment horizontal="general" vertical="center" textRotation="0" wrapText="1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name val="Roboto"/>
        <scheme val="none"/>
      </font>
      <numFmt numFmtId="164" formatCode="0.0%"/>
      <alignment horizontal="general" vertical="center" textRotation="0" wrapText="1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name val="Roboto"/>
        <scheme val="none"/>
      </font>
      <numFmt numFmtId="164" formatCode="0.0%"/>
      <alignment horizontal="general" vertical="center" textRotation="0" wrapText="1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name val="Roboto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name val="Roboto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name val="Roboto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Roboto"/>
        <scheme val="none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/>
        <bottom/>
      </border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264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39412301107639"/>
          <c:y val="0.18560467665326999"/>
          <c:w val="0.77656645093157195"/>
          <c:h val="0.723250169633070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report!$A$18</c:f>
              <c:strCache>
                <c:ptCount val="1"/>
                <c:pt idx="0">
                  <c:v>CAT I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report!$C$17:$G$17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report!$C$18:$G$18</c:f>
              <c:numCache>
                <c:formatCode>0.0%</c:formatCode>
                <c:ptCount val="5"/>
                <c:pt idx="0">
                  <c:v>0.84833333333333338</c:v>
                </c:pt>
                <c:pt idx="1">
                  <c:v>0.79</c:v>
                </c:pt>
                <c:pt idx="2">
                  <c:v>0.76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F-AD4D-9007-AF259DC941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68909871"/>
        <c:axId val="968911551"/>
      </c:barChart>
      <c:catAx>
        <c:axId val="96890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968911551"/>
        <c:crosses val="autoZero"/>
        <c:auto val="1"/>
        <c:lblAlgn val="ctr"/>
        <c:lblOffset val="100"/>
        <c:noMultiLvlLbl val="0"/>
      </c:catAx>
      <c:valAx>
        <c:axId val="968911551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9689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GB" sz="1000" b="1">
                <a:latin typeface="Roboto" panose="02000000000000000000" pitchFamily="2" charset="0"/>
                <a:ea typeface="Roboto" panose="02000000000000000000" pitchFamily="2" charset="0"/>
              </a:rPr>
              <a:t>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196945405451E-2"/>
          <c:y val="0.18783497048041553"/>
          <c:w val="0.9150704764579709"/>
          <c:h val="0.7834533404922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report!$C$17</c:f>
              <c:strCache>
                <c:ptCount val="1"/>
                <c:pt idx="0">
                  <c:v>CO1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rgbClr val="5B9BD5">
                    <a:lumMod val="50000"/>
                  </a:srgbClr>
                </a:solidFill>
                <a:ln>
                  <a:noFill/>
                </a:ln>
                <a:effectLst>
                  <a:outerShdw blurRad="50800" dist="38100" dir="2700000" sx="89000" sy="89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D93D-474B-8F67-5ED6CD196F3D}"/>
                </c:ext>
              </c:extLst>
            </c:dLbl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report!$C$20</c:f>
              <c:numCache>
                <c:formatCode>0.0%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D-474B-8F67-5ED6CD196F3D}"/>
            </c:ext>
          </c:extLst>
        </c:ser>
        <c:ser>
          <c:idx val="1"/>
          <c:order val="1"/>
          <c:tx>
            <c:strRef>
              <c:f>report!$D$17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report!$D$20</c:f>
              <c:numCache>
                <c:formatCode>0.0%</c:formatCode>
                <c:ptCount val="1"/>
                <c:pt idx="0">
                  <c:v>0.69166666666666665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3D-474B-8F67-5ED6CD196F3D}"/>
            </c:ext>
          </c:extLst>
        </c:ser>
        <c:ser>
          <c:idx val="2"/>
          <c:order val="2"/>
          <c:tx>
            <c:strRef>
              <c:f>report!$E$17</c:f>
              <c:strCache>
                <c:ptCount val="1"/>
                <c:pt idx="0">
                  <c:v>CO3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report!$E$20</c:f>
              <c:numCache>
                <c:formatCode>0.0%</c:formatCode>
                <c:ptCount val="1"/>
                <c:pt idx="0">
                  <c:v>0.68166666666666664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3D-474B-8F67-5ED6CD196F3D}"/>
            </c:ext>
          </c:extLst>
        </c:ser>
        <c:ser>
          <c:idx val="3"/>
          <c:order val="3"/>
          <c:tx>
            <c:strRef>
              <c:f>report!$F$17</c:f>
              <c:strCache>
                <c:ptCount val="1"/>
                <c:pt idx="0">
                  <c:v>CO4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report!$F$20</c:f>
              <c:numCache>
                <c:formatCode>0.0%</c:formatCode>
                <c:ptCount val="1"/>
                <c:pt idx="0">
                  <c:v>0.65416666666666667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3D-474B-8F67-5ED6CD196F3D}"/>
            </c:ext>
          </c:extLst>
        </c:ser>
        <c:ser>
          <c:idx val="4"/>
          <c:order val="4"/>
          <c:tx>
            <c:strRef>
              <c:f>report!$G$17</c:f>
              <c:strCache>
                <c:ptCount val="1"/>
                <c:pt idx="0">
                  <c:v>CO5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report!$G$20</c:f>
              <c:numCache>
                <c:formatCode>0.0%</c:formatCode>
                <c:ptCount val="1"/>
                <c:pt idx="0">
                  <c:v>0.7533333333333333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3D-474B-8F67-5ED6CD19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63536639"/>
        <c:axId val="563538319"/>
      </c:barChart>
      <c:catAx>
        <c:axId val="56353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3538319"/>
        <c:crosses val="autoZero"/>
        <c:auto val="1"/>
        <c:lblAlgn val="ctr"/>
        <c:lblOffset val="100"/>
        <c:noMultiLvlLbl val="0"/>
      </c:catAx>
      <c:valAx>
        <c:axId val="56353831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6353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GB" sz="1000" b="1"/>
              <a:t>CAT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39412301107639"/>
          <c:y val="0.16903283052351376"/>
          <c:w val="0.77656645093157195"/>
          <c:h val="0.739822015762826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report!$C$19</c:f>
              <c:strCache>
                <c:ptCount val="1"/>
              </c:strCache>
            </c:strRef>
          </c:tx>
          <c:spPr>
            <a:solidFill>
              <a:srgbClr val="26447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report!$D$17:$G$17</c:f>
              <c:strCache>
                <c:ptCount val="4"/>
                <c:pt idx="0">
                  <c:v>CO2</c:v>
                </c:pt>
                <c:pt idx="1">
                  <c:v>CO3</c:v>
                </c:pt>
                <c:pt idx="2">
                  <c:v>CO4</c:v>
                </c:pt>
                <c:pt idx="3">
                  <c:v>CO5</c:v>
                </c:pt>
              </c:strCache>
            </c:strRef>
          </c:cat>
          <c:val>
            <c:numRef>
              <c:f>report!$D$19:$G$19</c:f>
              <c:numCache>
                <c:formatCode>0.0%</c:formatCode>
                <c:ptCount val="4"/>
                <c:pt idx="0">
                  <c:v>0.75</c:v>
                </c:pt>
                <c:pt idx="1">
                  <c:v>0.92</c:v>
                </c:pt>
                <c:pt idx="2">
                  <c:v>0.6333333333333333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5449-B2CC-2C1974A293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68909871"/>
        <c:axId val="968911551"/>
      </c:barChart>
      <c:catAx>
        <c:axId val="96890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968911551"/>
        <c:crosses val="autoZero"/>
        <c:auto val="1"/>
        <c:lblAlgn val="ctr"/>
        <c:lblOffset val="100"/>
        <c:noMultiLvlLbl val="0"/>
      </c:catAx>
      <c:valAx>
        <c:axId val="968911551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9689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Overall Attainment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report!$C$17</c:f>
              <c:strCache>
                <c:ptCount val="1"/>
                <c:pt idx="0">
                  <c:v>CO1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264478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report!$C$17:$G$17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report!$C$22</c:f>
              <c:numCache>
                <c:formatCode>0.00%</c:formatCode>
                <c:ptCount val="1"/>
                <c:pt idx="0">
                  <c:v>0.79265686274509806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AA-CB41-AE11-D6B88BDA91BD}"/>
            </c:ext>
          </c:extLst>
        </c:ser>
        <c:ser>
          <c:idx val="1"/>
          <c:order val="1"/>
          <c:tx>
            <c:strRef>
              <c:f>report!$D$17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264478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report!$D$22</c:f>
              <c:numCache>
                <c:formatCode>0.00%</c:formatCode>
                <c:ptCount val="1"/>
                <c:pt idx="0">
                  <c:v>0.733421568627451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AA-CB41-AE11-D6B88BDA91BD}"/>
            </c:ext>
          </c:extLst>
        </c:ser>
        <c:ser>
          <c:idx val="2"/>
          <c:order val="2"/>
          <c:tx>
            <c:strRef>
              <c:f>report!$E$17</c:f>
              <c:strCache>
                <c:ptCount val="1"/>
                <c:pt idx="0">
                  <c:v>CO3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264478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report!$E$22</c:f>
              <c:numCache>
                <c:formatCode>0.00%</c:formatCode>
                <c:ptCount val="1"/>
                <c:pt idx="0">
                  <c:v>0.79869607843137258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AA-CB41-AE11-D6B88BDA91BD}"/>
            </c:ext>
          </c:extLst>
        </c:ser>
        <c:ser>
          <c:idx val="3"/>
          <c:order val="3"/>
          <c:tx>
            <c:strRef>
              <c:f>report!$F$17</c:f>
              <c:strCache>
                <c:ptCount val="1"/>
                <c:pt idx="0">
                  <c:v>CO4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264478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report!$F$22</c:f>
              <c:numCache>
                <c:formatCode>0.00%</c:formatCode>
                <c:ptCount val="1"/>
                <c:pt idx="0">
                  <c:v>0.67310049019607854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AA-CB41-AE11-D6B88BDA91BD}"/>
            </c:ext>
          </c:extLst>
        </c:ser>
        <c:ser>
          <c:idx val="4"/>
          <c:order val="4"/>
          <c:tx>
            <c:strRef>
              <c:f>report!$G$17</c:f>
              <c:strCache>
                <c:ptCount val="1"/>
                <c:pt idx="0">
                  <c:v>CO5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264478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report!$G$22</c:f>
              <c:numCache>
                <c:formatCode>0.00%</c:formatCode>
                <c:ptCount val="1"/>
                <c:pt idx="0">
                  <c:v>0.71211764705882352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AA-CB41-AE11-D6B88BDA9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63536639"/>
        <c:axId val="563538319"/>
      </c:barChart>
      <c:catAx>
        <c:axId val="56353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3538319"/>
        <c:crosses val="autoZero"/>
        <c:auto val="1"/>
        <c:lblAlgn val="ctr"/>
        <c:lblOffset val="100"/>
        <c:noMultiLvlLbl val="0"/>
      </c:catAx>
      <c:valAx>
        <c:axId val="56353831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635366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23824</xdr:rowOff>
    </xdr:from>
    <xdr:to>
      <xdr:col>2</xdr:col>
      <xdr:colOff>320975</xdr:colOff>
      <xdr:row>30</xdr:row>
      <xdr:rowOff>141221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99292F-1C49-854C-8B83-F698C9F25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352565</xdr:colOff>
      <xdr:row>23</xdr:row>
      <xdr:rowOff>19086</xdr:rowOff>
    </xdr:from>
    <xdr:to>
      <xdr:col>4</xdr:col>
      <xdr:colOff>592666</xdr:colOff>
      <xdr:row>38</xdr:row>
      <xdr:rowOff>112221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28C6BB-98F8-9948-B1C0-173789FD3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184339</xdr:rowOff>
    </xdr:from>
    <xdr:to>
      <xdr:col>2</xdr:col>
      <xdr:colOff>320975</xdr:colOff>
      <xdr:row>38</xdr:row>
      <xdr:rowOff>99547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934760-AD2A-4C40-B571-7CCD86BA8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638713</xdr:colOff>
      <xdr:row>23</xdr:row>
      <xdr:rowOff>14853</xdr:rowOff>
    </xdr:from>
    <xdr:to>
      <xdr:col>7</xdr:col>
      <xdr:colOff>232673</xdr:colOff>
      <xdr:row>38</xdr:row>
      <xdr:rowOff>107988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72770D-AC64-A441-AA2F-138C50FD1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194A6-96C3-AF4D-A496-776B4A7236D7}" name="CO_Entry_Table" displayName="CO_Entry_Table" ref="A18:L22" totalsRowShown="0" headerRowDxfId="9">
  <autoFilter ref="A18:L22" xr:uid="{1DB194A6-96C3-AF4D-A496-776B4A7236D7}"/>
  <tableColumns count="12">
    <tableColumn id="1" xr3:uid="{CD3607F4-D1FB-E24B-A73F-BEDE78867DD3}" name="Assessment Type"/>
    <tableColumn id="2" xr3:uid="{15CBCB48-D006-6E4B-82C8-071C49A30A6D}" name="Student Strength"/>
    <tableColumn id="3" xr3:uid="{DE06FC3D-DC8A-A34B-963D-6646E25F5E63}" name="Achieved Score (CO1)"/>
    <tableColumn id="4" xr3:uid="{43364643-5C15-4B4E-9DC2-A787D11216F1}" name="Maximum Possible Score (CO1)"/>
    <tableColumn id="5" xr3:uid="{AC18BC12-8563-FC41-AC01-3A40A607791E}" name="Achieved Score (CO2)"/>
    <tableColumn id="6" xr3:uid="{DE217840-9AA2-4345-BFF0-39B902D9ECEE}" name="Maximum Possible Score (CO2)"/>
    <tableColumn id="7" xr3:uid="{B773AD9F-83A9-FA4B-9FE2-AB0E70848A18}" name="Achieved Score (CO3)"/>
    <tableColumn id="8" xr3:uid="{7F5B73C4-FBDE-BE4D-8C4A-037F488A19FC}" name="Maximum Possible Score (CO3)"/>
    <tableColumn id="9" xr3:uid="{42877204-6D8D-6645-A4F4-E29FBFED50B4}" name="Achieved Score (CO4)"/>
    <tableColumn id="10" xr3:uid="{2268DF5D-8FAE-E64D-BE56-8F34E0A69C26}" name="Maximum Possible Score (CO4)"/>
    <tableColumn id="11" xr3:uid="{B56D1528-C2B5-4A44-84F3-5B57273DBD00}" name="Achieved Score (CO5)"/>
    <tableColumn id="12" xr3:uid="{2A8A8D74-E4AF-944C-87DC-C04B93053E68}" name="Maximum Possible Score (CO5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C0274F-0CD8-C14A-8AAC-F404E6FEBDC8}" name="CO_Direct" displayName="CO_Direct" ref="A17:G22" totalsRowShown="0" headerRowDxfId="8" dataDxfId="7">
  <autoFilter ref="A17:G22" xr:uid="{16C0274F-0CD8-C14A-8AAC-F404E6FEBDC8}"/>
  <tableColumns count="7">
    <tableColumn id="1" xr3:uid="{165C1053-9BDB-1545-9C3D-012939BFC98D}" name="Assessment Type" dataDxfId="6"/>
    <tableColumn id="2" xr3:uid="{53BD2FDB-7D39-234A-8552-82CBE3081E30}" name="Student Strength" dataDxfId="5">
      <calculatedColumnFormula>VLOOKUP(CO_Direct[[#This Row],[Assessment Type]],CO_Entry_Table[],2,0)</calculatedColumnFormula>
    </tableColumn>
    <tableColumn id="3" xr3:uid="{2029E38A-B872-0B44-AC8C-C24504CBAE2E}" name="CO1" dataDxfId="4">
      <calculatedColumnFormula>IFERROR(VLOOKUP(CO_Direct[[#This Row],[Assessment Type]],CO_Entry_Table[],3,0)/VLOOKUP(CO_Direct[[#This Row],[Assessment Type]],CO_Entry_Table[],4,0),"")</calculatedColumnFormula>
    </tableColumn>
    <tableColumn id="4" xr3:uid="{A3E891C3-4C25-7D41-A6D8-AAD1E30A0250}" name="CO2" dataDxfId="3">
      <calculatedColumnFormula>IFERROR(VLOOKUP(CO_Direct[[#This Row],[Assessment Type]],CO_Entry_Table[],5,0)/VLOOKUP(CO_Direct[[#This Row],[Assessment Type]],CO_Entry_Table[],6,0),"")</calculatedColumnFormula>
    </tableColumn>
    <tableColumn id="5" xr3:uid="{D203F618-E253-4A4E-B765-63FDAC22D5EA}" name="CO3" dataDxfId="2">
      <calculatedColumnFormula>IFERROR(VLOOKUP(CO_Direct[[#This Row],[Assessment Type]],CO_Entry_Table[],7,0)/VLOOKUP(CO_Direct[[#This Row],[Assessment Type]],CO_Entry_Table[],8,0),"")</calculatedColumnFormula>
    </tableColumn>
    <tableColumn id="6" xr3:uid="{F72F40D9-9720-534F-B48B-74C6B4B4EA76}" name="CO4" dataDxfId="1">
      <calculatedColumnFormula>IFERROR(VLOOKUP(CO_Direct[[#This Row],[Assessment Type]],CO_Entry_Table[],9,0)/VLOOKUP(CO_Direct[[#This Row],[Assessment Type]],CO_Entry_Table[],10,0),"")</calculatedColumnFormula>
    </tableColumn>
    <tableColumn id="7" xr3:uid="{23D3EC5C-7CC7-7543-BD04-8A0F8C6331FF}" name="CO5" dataDxfId="0">
      <calculatedColumnFormula>IFERROR(VLOOKUP(CO_Direct[[#This Row],[Assessment Type]],CO_Entry_Table[],11,0)/VLOOKUP(CO_Direct[[#This Row],[Assessment Type]],CO_Entry_Table[],12,0),"")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D4CC-1963-914B-8B9A-EFA850AEE908}">
  <dimension ref="A1:L40"/>
  <sheetViews>
    <sheetView topLeftCell="A17" zoomScale="126" zoomScaleNormal="126" workbookViewId="0">
      <selection activeCell="D27" sqref="D27"/>
    </sheetView>
  </sheetViews>
  <sheetFormatPr baseColWidth="10" defaultRowHeight="16" x14ac:dyDescent="0.2"/>
  <cols>
    <col min="1" max="2" width="15.83203125" customWidth="1"/>
    <col min="3" max="3" width="23" customWidth="1"/>
    <col min="4" max="12" width="15.83203125" customWidth="1"/>
  </cols>
  <sheetData>
    <row r="1" spans="1:3" x14ac:dyDescent="0.2">
      <c r="A1" s="13" t="s">
        <v>38</v>
      </c>
      <c r="B1" s="13"/>
      <c r="C1" s="13"/>
    </row>
    <row r="2" spans="1:3" ht="38" customHeight="1" x14ac:dyDescent="0.2">
      <c r="A2" s="11" t="s">
        <v>21</v>
      </c>
      <c r="B2" s="12"/>
      <c r="C2" s="4" t="s">
        <v>22</v>
      </c>
    </row>
    <row r="3" spans="1:3" x14ac:dyDescent="0.2">
      <c r="A3" s="11" t="s">
        <v>23</v>
      </c>
      <c r="B3" s="12"/>
      <c r="C3" s="4" t="s">
        <v>24</v>
      </c>
    </row>
    <row r="4" spans="1:3" x14ac:dyDescent="0.2">
      <c r="A4" s="11" t="s">
        <v>25</v>
      </c>
      <c r="B4" s="12"/>
      <c r="C4" s="4" t="s">
        <v>42</v>
      </c>
    </row>
    <row r="5" spans="1:3" x14ac:dyDescent="0.2">
      <c r="A5" s="11" t="s">
        <v>26</v>
      </c>
      <c r="B5" s="12"/>
      <c r="C5" s="4" t="s">
        <v>43</v>
      </c>
    </row>
    <row r="6" spans="1:3" x14ac:dyDescent="0.2">
      <c r="A6" s="11" t="s">
        <v>27</v>
      </c>
      <c r="B6" s="12"/>
      <c r="C6" s="4" t="s">
        <v>44</v>
      </c>
    </row>
    <row r="7" spans="1:3" x14ac:dyDescent="0.2">
      <c r="A7" s="11" t="s">
        <v>29</v>
      </c>
      <c r="B7" s="12"/>
      <c r="C7" s="4">
        <v>51942</v>
      </c>
    </row>
    <row r="8" spans="1:3" x14ac:dyDescent="0.2">
      <c r="A8" s="11" t="s">
        <v>31</v>
      </c>
      <c r="B8" s="12"/>
      <c r="C8" s="4" t="s">
        <v>46</v>
      </c>
    </row>
    <row r="9" spans="1:3" x14ac:dyDescent="0.2">
      <c r="A9" s="11" t="s">
        <v>32</v>
      </c>
      <c r="B9" s="12"/>
      <c r="C9" s="4" t="s">
        <v>39</v>
      </c>
    </row>
    <row r="10" spans="1:3" ht="35" customHeight="1" x14ac:dyDescent="0.2">
      <c r="A10" s="11" t="s">
        <v>33</v>
      </c>
      <c r="B10" s="12"/>
      <c r="C10" s="5" t="s">
        <v>34</v>
      </c>
    </row>
    <row r="11" spans="1:3" x14ac:dyDescent="0.2">
      <c r="A11" s="11" t="s">
        <v>28</v>
      </c>
      <c r="B11" s="12"/>
      <c r="C11" s="4"/>
    </row>
    <row r="12" spans="1:3" x14ac:dyDescent="0.2">
      <c r="A12" s="11" t="s">
        <v>30</v>
      </c>
      <c r="B12" s="12"/>
      <c r="C12" s="4" t="s">
        <v>40</v>
      </c>
    </row>
    <row r="13" spans="1:3" x14ac:dyDescent="0.2">
      <c r="A13" s="11" t="s">
        <v>35</v>
      </c>
      <c r="B13" s="12"/>
      <c r="C13" s="4">
        <v>5</v>
      </c>
    </row>
    <row r="14" spans="1:3" ht="16" customHeight="1" x14ac:dyDescent="0.2">
      <c r="A14" s="11" t="s">
        <v>36</v>
      </c>
      <c r="B14" s="12"/>
      <c r="C14" s="4">
        <v>60</v>
      </c>
    </row>
    <row r="15" spans="1:3" x14ac:dyDescent="0.2">
      <c r="A15" s="11" t="s">
        <v>37</v>
      </c>
      <c r="B15" s="12"/>
      <c r="C15" s="4">
        <v>60</v>
      </c>
    </row>
    <row r="18" spans="1:12" s="2" customFormat="1" ht="51" x14ac:dyDescent="0.2">
      <c r="A18" s="3" t="s">
        <v>0</v>
      </c>
      <c r="B18" s="3" t="s">
        <v>1</v>
      </c>
      <c r="C18" s="3" t="s">
        <v>10</v>
      </c>
      <c r="D18" s="3" t="s">
        <v>11</v>
      </c>
      <c r="E18" s="3" t="s">
        <v>12</v>
      </c>
      <c r="F18" s="3" t="s">
        <v>13</v>
      </c>
      <c r="G18" s="3" t="s">
        <v>14</v>
      </c>
      <c r="H18" s="3" t="s">
        <v>15</v>
      </c>
      <c r="I18" s="3" t="s">
        <v>16</v>
      </c>
      <c r="J18" s="3" t="s">
        <v>17</v>
      </c>
      <c r="K18" s="3" t="s">
        <v>18</v>
      </c>
      <c r="L18" s="3" t="s">
        <v>19</v>
      </c>
    </row>
    <row r="19" spans="1:12" x14ac:dyDescent="0.2">
      <c r="A19" t="s">
        <v>7</v>
      </c>
      <c r="B19">
        <v>59</v>
      </c>
      <c r="C19">
        <v>509</v>
      </c>
      <c r="D19">
        <v>600</v>
      </c>
      <c r="E19">
        <v>474</v>
      </c>
      <c r="F19">
        <v>600</v>
      </c>
      <c r="G19">
        <v>456</v>
      </c>
      <c r="H19">
        <v>600</v>
      </c>
    </row>
    <row r="20" spans="1:12" x14ac:dyDescent="0.2">
      <c r="A20" t="s">
        <v>8</v>
      </c>
      <c r="B20">
        <v>59</v>
      </c>
      <c r="E20">
        <v>450</v>
      </c>
      <c r="F20">
        <v>600</v>
      </c>
      <c r="G20">
        <v>552</v>
      </c>
      <c r="H20">
        <v>600</v>
      </c>
      <c r="I20">
        <v>380</v>
      </c>
      <c r="J20">
        <v>600</v>
      </c>
    </row>
    <row r="21" spans="1:12" x14ac:dyDescent="0.2">
      <c r="A21" t="s">
        <v>9</v>
      </c>
      <c r="B21">
        <v>59</v>
      </c>
      <c r="C21">
        <v>425</v>
      </c>
      <c r="D21">
        <v>600</v>
      </c>
      <c r="E21">
        <v>830</v>
      </c>
      <c r="F21">
        <v>1200</v>
      </c>
      <c r="G21">
        <v>409</v>
      </c>
      <c r="H21">
        <v>600</v>
      </c>
      <c r="I21">
        <v>785</v>
      </c>
      <c r="J21">
        <v>1200</v>
      </c>
      <c r="K21">
        <v>452</v>
      </c>
      <c r="L21">
        <v>600</v>
      </c>
    </row>
    <row r="22" spans="1:12" x14ac:dyDescent="0.2">
      <c r="A22" t="s">
        <v>41</v>
      </c>
      <c r="B22">
        <v>51</v>
      </c>
      <c r="C22">
        <v>235</v>
      </c>
      <c r="D22">
        <v>255</v>
      </c>
      <c r="E22">
        <v>163</v>
      </c>
      <c r="F22">
        <v>255</v>
      </c>
      <c r="G22">
        <v>230</v>
      </c>
      <c r="H22">
        <f>CO_Entry_Table[[#This Row],[Student Strength]]*5</f>
        <v>255</v>
      </c>
      <c r="I22">
        <v>239</v>
      </c>
      <c r="J22">
        <f>CO_Entry_Table[[#This Row],[Student Strength]]*5</f>
        <v>255</v>
      </c>
      <c r="K22">
        <v>87</v>
      </c>
      <c r="L22">
        <f>CO_Entry_Table[[#This Row],[Student Strength]]*5</f>
        <v>255</v>
      </c>
    </row>
    <row r="25" spans="1:12" x14ac:dyDescent="0.2">
      <c r="A25" s="1"/>
    </row>
    <row r="26" spans="1:12" x14ac:dyDescent="0.2">
      <c r="A26" s="1"/>
    </row>
    <row r="27" spans="1:12" x14ac:dyDescent="0.2">
      <c r="A27" s="1"/>
    </row>
    <row r="40" spans="3:3" x14ac:dyDescent="0.2">
      <c r="C40" t="s">
        <v>20</v>
      </c>
    </row>
  </sheetData>
  <mergeCells count="15">
    <mergeCell ref="A11:B11"/>
    <mergeCell ref="A12:B12"/>
    <mergeCell ref="A1:C1"/>
    <mergeCell ref="A14:B14"/>
    <mergeCell ref="A15:B15"/>
    <mergeCell ref="A3:B3"/>
    <mergeCell ref="A4:B4"/>
    <mergeCell ref="A5:B5"/>
    <mergeCell ref="A6:B6"/>
    <mergeCell ref="A9:B9"/>
    <mergeCell ref="A10:B10"/>
    <mergeCell ref="A13:B13"/>
    <mergeCell ref="A7:B7"/>
    <mergeCell ref="A8:B8"/>
    <mergeCell ref="A2:B2"/>
  </mergeCells>
  <phoneticPr fontId="1" type="noConversion"/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E25A-0DE4-924E-8789-F4340A766090}">
  <dimension ref="A1:H22"/>
  <sheetViews>
    <sheetView tabSelected="1" showRuler="0" topLeftCell="A20" zoomScale="171" zoomScaleNormal="171" zoomScaleSheetLayoutView="215" zoomScalePageLayoutView="144" workbookViewId="0">
      <selection activeCell="D8" sqref="D8:G8"/>
    </sheetView>
  </sheetViews>
  <sheetFormatPr baseColWidth="10" defaultRowHeight="16" x14ac:dyDescent="0.2"/>
  <cols>
    <col min="1" max="1" width="13.5" style="6" customWidth="1"/>
    <col min="2" max="2" width="10" style="6" customWidth="1"/>
    <col min="3" max="3" width="9.5" style="6" customWidth="1"/>
    <col min="4" max="4" width="10.83203125" style="6"/>
    <col min="5" max="5" width="9.83203125" style="6" customWidth="1"/>
    <col min="6" max="6" width="10" style="6" customWidth="1"/>
    <col min="7" max="7" width="8.83203125" style="6" customWidth="1"/>
    <col min="8" max="16384" width="10.83203125" style="6"/>
  </cols>
  <sheetData>
    <row r="1" spans="1:8" ht="36" customHeight="1" x14ac:dyDescent="0.2">
      <c r="A1" s="16" t="str">
        <f>"CO Analysis of "&amp;'to be filled'!C9&amp;" "&amp;'to be filled'!C6&amp;" "&amp;'to be filled'!C5</f>
        <v>CO Analysis of MAT1014 Fall 2021-22</v>
      </c>
      <c r="B1" s="16"/>
      <c r="C1" s="16"/>
      <c r="D1" s="16"/>
      <c r="E1" s="16"/>
      <c r="F1" s="16"/>
      <c r="G1" s="16"/>
      <c r="H1" s="16"/>
    </row>
    <row r="2" spans="1:8" x14ac:dyDescent="0.2">
      <c r="A2" s="15" t="s">
        <v>21</v>
      </c>
      <c r="B2" s="15"/>
      <c r="C2" s="15"/>
      <c r="D2" s="14" t="str">
        <f>IF(TRIM('to be filled'!C2 )= "","NA",'to be filled'!C2)</f>
        <v>School of Advanced Sciences</v>
      </c>
      <c r="E2" s="14"/>
      <c r="F2" s="14"/>
      <c r="G2" s="14"/>
    </row>
    <row r="3" spans="1:8" x14ac:dyDescent="0.2">
      <c r="A3" s="15" t="s">
        <v>23</v>
      </c>
      <c r="B3" s="15"/>
      <c r="C3" s="15"/>
      <c r="D3" s="14" t="str">
        <f>IF(TRIM('to be filled'!C3 )= "","NA",'to be filled'!C3)</f>
        <v>B.Tech</v>
      </c>
      <c r="E3" s="14"/>
      <c r="F3" s="14"/>
      <c r="G3" s="14"/>
    </row>
    <row r="4" spans="1:8" x14ac:dyDescent="0.2">
      <c r="A4" s="15" t="s">
        <v>25</v>
      </c>
      <c r="B4" s="15"/>
      <c r="C4" s="15"/>
      <c r="D4" s="14" t="str">
        <f>IF(TRIM('to be filled'!C4 )= "","NA",'to be filled'!C4)</f>
        <v>NA</v>
      </c>
      <c r="E4" s="14"/>
      <c r="F4" s="14"/>
      <c r="G4" s="14"/>
    </row>
    <row r="5" spans="1:8" x14ac:dyDescent="0.2">
      <c r="A5" s="15" t="s">
        <v>26</v>
      </c>
      <c r="B5" s="15"/>
      <c r="C5" s="15"/>
      <c r="D5" s="14" t="str">
        <f>IF(TRIM('to be filled'!C5 )= "","NA",'to be filled'!C5)</f>
        <v>2021-22</v>
      </c>
      <c r="E5" s="14"/>
      <c r="F5" s="14"/>
      <c r="G5" s="14"/>
    </row>
    <row r="6" spans="1:8" x14ac:dyDescent="0.2">
      <c r="A6" s="15" t="s">
        <v>27</v>
      </c>
      <c r="B6" s="15"/>
      <c r="C6" s="15"/>
      <c r="D6" s="14" t="str">
        <f>IF(TRIM('to be filled'!C6 )= "","NA",'to be filled'!C6)</f>
        <v>Fall</v>
      </c>
      <c r="E6" s="14"/>
      <c r="F6" s="14"/>
      <c r="G6" s="14"/>
    </row>
    <row r="7" spans="1:8" x14ac:dyDescent="0.2">
      <c r="A7" s="15" t="s">
        <v>29</v>
      </c>
      <c r="B7" s="15"/>
      <c r="C7" s="15"/>
      <c r="D7" s="14">
        <f>IF(TRIM('to be filled'!C7 )= "","NA",'to be filled'!C7)</f>
        <v>51942</v>
      </c>
      <c r="E7" s="14"/>
      <c r="F7" s="14"/>
      <c r="G7" s="14"/>
    </row>
    <row r="8" spans="1:8" x14ac:dyDescent="0.2">
      <c r="A8" s="15" t="s">
        <v>31</v>
      </c>
      <c r="B8" s="15"/>
      <c r="C8" s="15"/>
      <c r="D8" s="14" t="str">
        <f>IF(TRIM('to be filled'!C8 )= "","NA",'to be filled'!C8)</f>
        <v>Dr. David Raj Micheal</v>
      </c>
      <c r="E8" s="14"/>
      <c r="F8" s="14"/>
      <c r="G8" s="14"/>
    </row>
    <row r="9" spans="1:8" x14ac:dyDescent="0.2">
      <c r="A9" s="15" t="s">
        <v>32</v>
      </c>
      <c r="B9" s="15"/>
      <c r="C9" s="15"/>
      <c r="D9" s="14" t="str">
        <f>IF(TRIM('to be filled'!C9 )= "","NA",'to be filled'!C9)</f>
        <v>MAT1014</v>
      </c>
      <c r="E9" s="14"/>
      <c r="F9" s="14"/>
      <c r="G9" s="14"/>
    </row>
    <row r="10" spans="1:8" x14ac:dyDescent="0.2">
      <c r="A10" s="15" t="s">
        <v>33</v>
      </c>
      <c r="B10" s="15"/>
      <c r="C10" s="15"/>
      <c r="D10" s="17" t="str">
        <f>IF(TRIM('to be filled'!C10 )= "","NA",'to be filled'!C10)</f>
        <v>Applications of Differential and Difference Equations</v>
      </c>
      <c r="E10" s="17"/>
      <c r="F10" s="17"/>
      <c r="G10" s="17"/>
      <c r="H10" s="17"/>
    </row>
    <row r="11" spans="1:8" x14ac:dyDescent="0.2">
      <c r="A11" s="15" t="s">
        <v>28</v>
      </c>
      <c r="B11" s="15"/>
      <c r="C11" s="15"/>
      <c r="D11" s="14" t="str">
        <f>IF(TRIM('to be filled'!C11 )= "","NA",'to be filled'!C11)</f>
        <v>NA</v>
      </c>
      <c r="E11" s="14"/>
      <c r="F11" s="14"/>
      <c r="G11" s="14"/>
    </row>
    <row r="12" spans="1:8" x14ac:dyDescent="0.2">
      <c r="A12" s="15" t="s">
        <v>30</v>
      </c>
      <c r="B12" s="15"/>
      <c r="C12" s="15"/>
      <c r="D12" s="14" t="str">
        <f>IF(TRIM('to be filled'!C12 )= "","NA",'to be filled'!C12)</f>
        <v>A1</v>
      </c>
      <c r="E12" s="14"/>
      <c r="F12" s="14"/>
      <c r="G12" s="14"/>
    </row>
    <row r="13" spans="1:8" x14ac:dyDescent="0.2">
      <c r="A13" s="15" t="s">
        <v>35</v>
      </c>
      <c r="B13" s="15"/>
      <c r="C13" s="15"/>
      <c r="D13" s="14">
        <f>IF(TRIM('to be filled'!C13 )= "","NA",'to be filled'!C13)</f>
        <v>5</v>
      </c>
      <c r="E13" s="14"/>
      <c r="F13" s="14"/>
      <c r="G13" s="14"/>
    </row>
    <row r="14" spans="1:8" x14ac:dyDescent="0.2">
      <c r="A14" s="15" t="s">
        <v>36</v>
      </c>
      <c r="B14" s="15"/>
      <c r="C14" s="15"/>
      <c r="D14" s="14">
        <f>IF(TRIM('to be filled'!C14 )= "","NA",'to be filled'!C14)</f>
        <v>60</v>
      </c>
      <c r="E14" s="14"/>
      <c r="F14" s="14"/>
      <c r="G14" s="14"/>
    </row>
    <row r="15" spans="1:8" x14ac:dyDescent="0.2">
      <c r="A15" s="15" t="s">
        <v>37</v>
      </c>
      <c r="B15" s="15"/>
      <c r="C15" s="15"/>
      <c r="D15" s="14">
        <f>IF(TRIM('to be filled'!C15 )= "","NA",'to be filled'!C15)</f>
        <v>60</v>
      </c>
      <c r="E15" s="14"/>
      <c r="F15" s="14"/>
      <c r="G15" s="14"/>
    </row>
    <row r="17" spans="1:7" ht="34" customHeight="1" x14ac:dyDescent="0.2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7" t="s">
        <v>6</v>
      </c>
    </row>
    <row r="18" spans="1:7" ht="17" x14ac:dyDescent="0.2">
      <c r="A18" s="8" t="s">
        <v>7</v>
      </c>
      <c r="B18" s="8">
        <f>VLOOKUP(CO_Direct[[#This Row],[Assessment Type]],CO_Entry_Table[],2,0)</f>
        <v>59</v>
      </c>
      <c r="C18" s="9">
        <f>IFERROR(VLOOKUP(CO_Direct[[#This Row],[Assessment Type]],CO_Entry_Table[],3,0)/VLOOKUP(CO_Direct[[#This Row],[Assessment Type]],CO_Entry_Table[],4,0),"")</f>
        <v>0.84833333333333338</v>
      </c>
      <c r="D18" s="9">
        <f>IFERROR(VLOOKUP(CO_Direct[[#This Row],[Assessment Type]],CO_Entry_Table[],5,0)/VLOOKUP(CO_Direct[[#This Row],[Assessment Type]],CO_Entry_Table[],6,0),"")</f>
        <v>0.79</v>
      </c>
      <c r="E18" s="9">
        <f>IFERROR(VLOOKUP(CO_Direct[[#This Row],[Assessment Type]],CO_Entry_Table[],7,0)/VLOOKUP(CO_Direct[[#This Row],[Assessment Type]],CO_Entry_Table[],8,0),"")</f>
        <v>0.76</v>
      </c>
      <c r="F18" s="9" t="str">
        <f>IFERROR(VLOOKUP(CO_Direct[[#This Row],[Assessment Type]],CO_Entry_Table[],9,0)/VLOOKUP(CO_Direct[[#This Row],[Assessment Type]],CO_Entry_Table[],10,0),"")</f>
        <v/>
      </c>
      <c r="G18" s="9" t="str">
        <f>IFERROR(VLOOKUP(CO_Direct[[#This Row],[Assessment Type]],CO_Entry_Table[],11,0)/VLOOKUP(CO_Direct[[#This Row],[Assessment Type]],CO_Entry_Table[],12,0),"")</f>
        <v/>
      </c>
    </row>
    <row r="19" spans="1:7" ht="17" x14ac:dyDescent="0.2">
      <c r="A19" s="8" t="s">
        <v>8</v>
      </c>
      <c r="B19" s="8">
        <f>VLOOKUP(CO_Direct[[#This Row],[Assessment Type]],CO_Entry_Table[],2,0)</f>
        <v>59</v>
      </c>
      <c r="C19" s="9" t="str">
        <f>IFERROR(VLOOKUP(CO_Direct[[#This Row],[Assessment Type]],CO_Entry_Table[],3,0)/VLOOKUP(CO_Direct[[#This Row],[Assessment Type]],CO_Entry_Table[],4,0),"")</f>
        <v/>
      </c>
      <c r="D19" s="9">
        <f>IFERROR(VLOOKUP(CO_Direct[[#This Row],[Assessment Type]],CO_Entry_Table[],5,0)/VLOOKUP(CO_Direct[[#This Row],[Assessment Type]],CO_Entry_Table[],6,0),"")</f>
        <v>0.75</v>
      </c>
      <c r="E19" s="9">
        <f>IFERROR(VLOOKUP(CO_Direct[[#This Row],[Assessment Type]],CO_Entry_Table[],7,0)/VLOOKUP(CO_Direct[[#This Row],[Assessment Type]],CO_Entry_Table[],8,0),"")</f>
        <v>0.92</v>
      </c>
      <c r="F19" s="9">
        <f>IFERROR(VLOOKUP(CO_Direct[[#This Row],[Assessment Type]],CO_Entry_Table[],9,0)/VLOOKUP(CO_Direct[[#This Row],[Assessment Type]],CO_Entry_Table[],10,0),"")</f>
        <v>0.6333333333333333</v>
      </c>
      <c r="G19" s="9" t="str">
        <f>IFERROR(VLOOKUP(CO_Direct[[#This Row],[Assessment Type]],CO_Entry_Table[],11,0)/VLOOKUP(CO_Direct[[#This Row],[Assessment Type]],CO_Entry_Table[],12,0),"")</f>
        <v/>
      </c>
    </row>
    <row r="20" spans="1:7" ht="17" x14ac:dyDescent="0.2">
      <c r="A20" s="8" t="s">
        <v>9</v>
      </c>
      <c r="B20" s="8">
        <f>VLOOKUP(CO_Direct[[#This Row],[Assessment Type]],CO_Entry_Table[],2,0)</f>
        <v>59</v>
      </c>
      <c r="C20" s="9">
        <f>IFERROR(VLOOKUP(CO_Direct[[#This Row],[Assessment Type]],CO_Entry_Table[],3,0)/VLOOKUP(CO_Direct[[#This Row],[Assessment Type]],CO_Entry_Table[],4,0),"")</f>
        <v>0.70833333333333337</v>
      </c>
      <c r="D20" s="9">
        <f>IFERROR(VLOOKUP(CO_Direct[[#This Row],[Assessment Type]],CO_Entry_Table[],5,0)/VLOOKUP(CO_Direct[[#This Row],[Assessment Type]],CO_Entry_Table[],6,0),"")</f>
        <v>0.69166666666666665</v>
      </c>
      <c r="E20" s="9">
        <f>IFERROR(VLOOKUP(CO_Direct[[#This Row],[Assessment Type]],CO_Entry_Table[],7,0)/VLOOKUP(CO_Direct[[#This Row],[Assessment Type]],CO_Entry_Table[],8,0),"")</f>
        <v>0.68166666666666664</v>
      </c>
      <c r="F20" s="9">
        <f>IFERROR(VLOOKUP(CO_Direct[[#This Row],[Assessment Type]],CO_Entry_Table[],9,0)/VLOOKUP(CO_Direct[[#This Row],[Assessment Type]],CO_Entry_Table[],10,0),"")</f>
        <v>0.65416666666666667</v>
      </c>
      <c r="G20" s="9">
        <f>IFERROR(VLOOKUP(CO_Direct[[#This Row],[Assessment Type]],CO_Entry_Table[],11,0)/VLOOKUP(CO_Direct[[#This Row],[Assessment Type]],CO_Entry_Table[],12,0),"")</f>
        <v>0.7533333333333333</v>
      </c>
    </row>
    <row r="21" spans="1:7" ht="51" x14ac:dyDescent="0.2">
      <c r="A21" s="8" t="s">
        <v>41</v>
      </c>
      <c r="B21" s="8">
        <f>VLOOKUP(CO_Direct[[#This Row],[Assessment Type]],CO_Entry_Table[],2,0)</f>
        <v>51</v>
      </c>
      <c r="C21" s="9">
        <f>IFERROR(VLOOKUP(CO_Direct[[#This Row],[Assessment Type]],CO_Entry_Table[],3,0)/VLOOKUP(CO_Direct[[#This Row],[Assessment Type]],CO_Entry_Table[],4,0),"")</f>
        <v>0.92156862745098034</v>
      </c>
      <c r="D21" s="9">
        <f>IFERROR(VLOOKUP(CO_Direct[[#This Row],[Assessment Type]],CO_Entry_Table[],5,0)/VLOOKUP(CO_Direct[[#This Row],[Assessment Type]],CO_Entry_Table[],6,0),"")</f>
        <v>0.63921568627450975</v>
      </c>
      <c r="E21" s="9">
        <f>IFERROR(VLOOKUP(CO_Direct[[#This Row],[Assessment Type]],CO_Entry_Table[],7,0)/VLOOKUP(CO_Direct[[#This Row],[Assessment Type]],CO_Entry_Table[],8,0),"")</f>
        <v>0.90196078431372551</v>
      </c>
      <c r="F21" s="9">
        <f>IFERROR(VLOOKUP(CO_Direct[[#This Row],[Assessment Type]],CO_Entry_Table[],9,0)/VLOOKUP(CO_Direct[[#This Row],[Assessment Type]],CO_Entry_Table[],10,0),"")</f>
        <v>0.93725490196078431</v>
      </c>
      <c r="G21" s="9">
        <f>IFERROR(VLOOKUP(CO_Direct[[#This Row],[Assessment Type]],CO_Entry_Table[],11,0)/VLOOKUP(CO_Direct[[#This Row],[Assessment Type]],CO_Entry_Table[],12,0),"")</f>
        <v>0.3411764705882353</v>
      </c>
    </row>
    <row r="22" spans="1:7" ht="34" x14ac:dyDescent="0.2">
      <c r="A22" s="8" t="s">
        <v>45</v>
      </c>
      <c r="B22" s="8"/>
      <c r="C22" s="10">
        <f>0.9*AVERAGE(C18:C20) + 0.1 *(C21)</f>
        <v>0.79265686274509806</v>
      </c>
      <c r="D22" s="10">
        <f t="shared" ref="D22:G22" si="0">0.9*AVERAGE(D18:D20) + 0.1 *(D21)</f>
        <v>0.733421568627451</v>
      </c>
      <c r="E22" s="10">
        <f t="shared" si="0"/>
        <v>0.79869607843137258</v>
      </c>
      <c r="F22" s="10">
        <f t="shared" si="0"/>
        <v>0.67310049019607854</v>
      </c>
      <c r="G22" s="10">
        <f t="shared" si="0"/>
        <v>0.71211764705882352</v>
      </c>
    </row>
  </sheetData>
  <mergeCells count="29">
    <mergeCell ref="A9:C9"/>
    <mergeCell ref="D2:G2"/>
    <mergeCell ref="D3:G3"/>
    <mergeCell ref="A4:C4"/>
    <mergeCell ref="A5:C5"/>
    <mergeCell ref="A6:C6"/>
    <mergeCell ref="A7:C7"/>
    <mergeCell ref="A8:C8"/>
    <mergeCell ref="A14:C14"/>
    <mergeCell ref="A15:C15"/>
    <mergeCell ref="D10:H10"/>
    <mergeCell ref="D14:G14"/>
    <mergeCell ref="D15:G15"/>
    <mergeCell ref="D13:G13"/>
    <mergeCell ref="A12:C12"/>
    <mergeCell ref="A13:C13"/>
    <mergeCell ref="A1:H1"/>
    <mergeCell ref="D9:G9"/>
    <mergeCell ref="A10:C10"/>
    <mergeCell ref="A11:C11"/>
    <mergeCell ref="D11:G11"/>
    <mergeCell ref="D12:G12"/>
    <mergeCell ref="D4:G4"/>
    <mergeCell ref="D5:G5"/>
    <mergeCell ref="D6:G6"/>
    <mergeCell ref="D7:G7"/>
    <mergeCell ref="D8:G8"/>
    <mergeCell ref="A2:C2"/>
    <mergeCell ref="A3:C3"/>
  </mergeCells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be filled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2022-02-14T05:16:31Z</cp:lastPrinted>
  <dcterms:created xsi:type="dcterms:W3CDTF">2022-02-03T07:43:27Z</dcterms:created>
  <dcterms:modified xsi:type="dcterms:W3CDTF">2022-02-14T09:13:04Z</dcterms:modified>
</cp:coreProperties>
</file>