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x=vt+x0" sheetId="2" state="visible" r:id="rId3"/>
    <sheet name="x=x0+v0 t + ¹₂ at²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<sst xmlns="http://schemas.openxmlformats.org/spreadsheetml/2006/main" count="63" uniqueCount="51">
  <si>
    <t xml:space="preserve">STATISTIČNE OBDELAVE</t>
  </si>
  <si>
    <t xml:space="preserve">n</t>
  </si>
  <si>
    <t xml:space="preserve">x [m] \ t[s]</t>
  </si>
  <si>
    <t xml:space="preserve">DavRih</t>
  </si>
  <si>
    <t xml:space="preserve">1. min. vrednost</t>
  </si>
  <si>
    <t xml:space="preserve">2. max. vrednost</t>
  </si>
  <si>
    <t xml:space="preserve">3. porazdelitev</t>
  </si>
  <si>
    <t xml:space="preserve">4. povprečeje meritev</t>
  </si>
  <si>
    <t xml:space="preserve">5. std. odklon</t>
  </si>
  <si>
    <t xml:space="preserve">6. std. nap. oc. pov. vr. (N)!</t>
  </si>
  <si>
    <t xml:space="preserve">7. z_95%</t>
  </si>
  <si>
    <t xml:space="preserve">8a. int. zaupanja</t>
  </si>
  <si>
    <t xml:space="preserve">8b. abs. napaka vzor.</t>
  </si>
  <si>
    <t xml:space="preserve">9. rel. napaka</t>
  </si>
  <si>
    <t xml:space="preserve">10. Zapis podatka</t>
  </si>
  <si>
    <t xml:space="preserve">v1 (n3-n2)</t>
  </si>
  <si>
    <t xml:space="preserve">v2 (n10-n1)</t>
  </si>
  <si>
    <t xml:space="preserve">NUMERIČNO ODVAJANJE</t>
  </si>
  <si>
    <t xml:space="preserve">v1 (majhen dt)</t>
  </si>
  <si>
    <t xml:space="preserve">v1 =</t>
  </si>
  <si>
    <t xml:space="preserve">m/s</t>
  </si>
  <si>
    <t xml:space="preserve">v2 (večji dt)</t>
  </si>
  <si>
    <t xml:space="preserve">v2 =</t>
  </si>
  <si>
    <t xml:space="preserve">std.odklon</t>
  </si>
  <si>
    <t xml:space="preserve">s1 =</t>
  </si>
  <si>
    <t xml:space="preserve">s2 =</t>
  </si>
  <si>
    <t xml:space="preserve">INTERVAL ZAUPANJA</t>
  </si>
  <si>
    <t xml:space="preserve">abs. napaka (95%)</t>
  </si>
  <si>
    <t xml:space="preserve">E1 =</t>
  </si>
  <si>
    <t xml:space="preserve">E2 =</t>
  </si>
  <si>
    <t xml:space="preserve">rel. napaka</t>
  </si>
  <si>
    <t xml:space="preserve">e1 =</t>
  </si>
  <si>
    <t xml:space="preserve">e2 =</t>
  </si>
  <si>
    <t xml:space="preserve">LINEARIZACIJA</t>
  </si>
  <si>
    <t xml:space="preserve">11. y=kx+n =&gt; k</t>
  </si>
  <si>
    <t xml:space="preserve">12. y=kx+n =&gt; n</t>
  </si>
  <si>
    <t xml:space="preserve">m</t>
  </si>
  <si>
    <t xml:space="preserve">13. abs. napaka</t>
  </si>
  <si>
    <t xml:space="preserve">14. kor. Pearss. r</t>
  </si>
  <si>
    <t xml:space="preserve">Vse te podatke dobite z</t>
  </si>
  <si>
    <t xml:space="preserve">k</t>
  </si>
  <si>
    <t xml:space="preserve">se_k</t>
  </si>
  <si>
    <t xml:space="preserve">se_n</t>
  </si>
  <si>
    <t xml:space="preserve">r²</t>
  </si>
  <si>
    <t xml:space="preserve">SE_y</t>
  </si>
  <si>
    <t xml:space="preserve">F</t>
  </si>
  <si>
    <t xml:space="preserve">df</t>
  </si>
  <si>
    <t xml:space="preserve">ss²</t>
  </si>
  <si>
    <t xml:space="preserve">ssr²</t>
  </si>
  <si>
    <t xml:space="preserve">x</t>
  </si>
  <si>
    <t xml:space="preserve">v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</si>
</sst>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.0000"/>
    <numFmt numFmtId="167" formatCode="0.000"/>
    <numFmt numFmtId="168" formatCode="0.00%"/>
    <numFmt numFmtId="169" formatCode="General"/>
    <numFmt numFmtId="170" formatCode="MM:SS.0"/>
    <numFmt numFmtId="171" formatCode="MM:SS.0;@"/>
    <numFmt numFmtId="172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4.86"/>
    <col collapsed="false" customWidth="true" hidden="false" outlineLevel="0" max="4" min="3" style="0" width="12.14"/>
    <col collapsed="false" customWidth="true" hidden="false" outlineLevel="0" max="5" min="5" style="1" width="12.14"/>
    <col collapsed="false" customWidth="true" hidden="false" outlineLevel="0" max="10" min="6" style="0" width="10"/>
  </cols>
  <sheetData>
    <row r="1" customFormat="false" ht="15" hidden="false" customHeight="false" outlineLevel="0" collapsed="false">
      <c r="A1" s="2" t="s">
        <v>0</v>
      </c>
      <c r="E1" s="3" t="s">
        <v>1</v>
      </c>
      <c r="F1" s="4" t="s">
        <v>2</v>
      </c>
      <c r="G1" s="0" t="s">
        <v>3</v>
      </c>
      <c r="H1" s="0" t="s">
        <v>3</v>
      </c>
    </row>
    <row r="2" customFormat="false" ht="13.8" hidden="false" customHeight="false" outlineLevel="0" collapsed="false">
      <c r="A2" s="0" t="s">
        <v>4</v>
      </c>
      <c r="B2" s="0" t="str">
        <f aca="false">"=MIN(range)"</f>
        <v>=MIN(range)</v>
      </c>
      <c r="C2" s="5"/>
      <c r="E2" s="1" t="n">
        <v>1</v>
      </c>
      <c r="F2" s="1" t="n">
        <v>-8</v>
      </c>
      <c r="G2" s="0" t="n">
        <v>4.476</v>
      </c>
      <c r="H2" s="0" t="n">
        <v>4.55</v>
      </c>
    </row>
    <row r="3" customFormat="false" ht="13.8" hidden="false" customHeight="false" outlineLevel="0" collapsed="false">
      <c r="A3" s="0" t="s">
        <v>5</v>
      </c>
      <c r="B3" s="0" t="str">
        <f aca="false">"=MAX(range)"</f>
        <v>=MAX(range)</v>
      </c>
      <c r="C3" s="5"/>
      <c r="E3" s="1" t="n">
        <v>2</v>
      </c>
      <c r="F3" s="1" t="n">
        <v>-6</v>
      </c>
      <c r="G3" s="0" t="n">
        <v>9.239</v>
      </c>
      <c r="H3" s="0" t="n">
        <v>9.438</v>
      </c>
    </row>
    <row r="4" customFormat="false" ht="13.8" hidden="false" customHeight="false" outlineLevel="0" collapsed="false">
      <c r="A4" s="0" t="s">
        <v>6</v>
      </c>
      <c r="B4" s="0" t="str">
        <f aca="false">"=FREQUENCY(data,rang)"</f>
        <v>=FREQUENCY(data,rang)</v>
      </c>
      <c r="C4" s="5"/>
      <c r="E4" s="1" t="n">
        <v>3</v>
      </c>
      <c r="F4" s="1" t="n">
        <v>-4</v>
      </c>
      <c r="G4" s="0" t="n">
        <v>13.846</v>
      </c>
      <c r="H4" s="0" t="n">
        <v>13.86</v>
      </c>
    </row>
    <row r="5" customFormat="false" ht="13.8" hidden="false" customHeight="false" outlineLevel="0" collapsed="false">
      <c r="A5" s="0" t="s">
        <v>7</v>
      </c>
      <c r="B5" s="0" t="str">
        <f aca="false">"=AVERAGE(range)"</f>
        <v>=AVERAGE(range)</v>
      </c>
      <c r="C5" s="6" t="n">
        <f aca="false">AVERAGE(G2:H2)</f>
        <v>4.513</v>
      </c>
      <c r="E5" s="1" t="n">
        <v>4</v>
      </c>
      <c r="F5" s="1" t="n">
        <v>-2</v>
      </c>
      <c r="G5" s="0" t="n">
        <v>18.284</v>
      </c>
      <c r="H5" s="0" t="n">
        <v>18.261</v>
      </c>
    </row>
    <row r="6" customFormat="false" ht="13.8" hidden="false" customHeight="false" outlineLevel="0" collapsed="false">
      <c r="A6" s="0" t="s">
        <v>8</v>
      </c>
      <c r="B6" s="0" t="str">
        <f aca="false">"=STDEV(range)"</f>
        <v>=STDEV(range)</v>
      </c>
      <c r="C6" s="7" t="n">
        <f aca="false">STDEV(G2:H2)</f>
        <v>0.0523259018078044</v>
      </c>
      <c r="E6" s="1" t="n">
        <v>5</v>
      </c>
      <c r="F6" s="1" t="n">
        <v>0</v>
      </c>
      <c r="G6" s="0" t="n">
        <v>22.364</v>
      </c>
      <c r="H6" s="0" t="n">
        <v>22.493</v>
      </c>
    </row>
    <row r="7" customFormat="false" ht="13.8" hidden="false" customHeight="false" outlineLevel="0" collapsed="false">
      <c r="A7" s="0" t="s">
        <v>9</v>
      </c>
      <c r="B7" s="0" t="str">
        <f aca="false">"=\sigma / sqrt(N)"</f>
        <v>=\sigma / sqrt(N)</v>
      </c>
      <c r="C7" s="5" t="n">
        <f aca="false">C6/SQRT(2)</f>
        <v>0.0369999999999999</v>
      </c>
      <c r="E7" s="1" t="n">
        <v>6</v>
      </c>
      <c r="F7" s="1" t="n">
        <v>2</v>
      </c>
      <c r="G7" s="0" t="n">
        <v>26.52</v>
      </c>
      <c r="H7" s="0" t="n">
        <v>26.629</v>
      </c>
    </row>
    <row r="8" customFormat="false" ht="13.8" hidden="false" customHeight="false" outlineLevel="0" collapsed="false">
      <c r="A8" s="0" t="s">
        <v>10</v>
      </c>
      <c r="B8" s="0" t="str">
        <f aca="false">"=NORM.SINV(verjetnost)"</f>
        <v>=NORM.SINV(verjetnost)</v>
      </c>
      <c r="C8" s="6" t="n">
        <f aca="false">_xlfn.NORM.S.INV(0.975)</f>
        <v>1.95996398454005</v>
      </c>
      <c r="E8" s="1" t="n">
        <v>7</v>
      </c>
      <c r="F8" s="1" t="n">
        <v>4</v>
      </c>
      <c r="G8" s="0" t="n">
        <v>30.924</v>
      </c>
      <c r="H8" s="0" t="n">
        <v>30.989</v>
      </c>
    </row>
    <row r="9" customFormat="false" ht="13.8" hidden="false" customHeight="false" outlineLevel="0" collapsed="false">
      <c r="A9" s="0" t="s">
        <v>11</v>
      </c>
      <c r="B9" s="0" t="str">
        <f aca="false">"=CONFIDENCE(alpha,stdev,N)"</f>
        <v>=CONFIDENCE(alpha,stdev,N)</v>
      </c>
      <c r="C9" s="8" t="n">
        <f aca="false">CONFIDENCE(0.05,C6,2)</f>
        <v>0.0725186674279818</v>
      </c>
      <c r="E9" s="1" t="n">
        <v>8</v>
      </c>
      <c r="F9" s="1" t="n">
        <v>6</v>
      </c>
      <c r="G9" s="0" t="n">
        <v>35.644</v>
      </c>
      <c r="H9" s="0" t="n">
        <v>35.799</v>
      </c>
    </row>
    <row r="10" customFormat="false" ht="13.8" hidden="false" customHeight="false" outlineLevel="0" collapsed="false">
      <c r="A10" s="0" t="s">
        <v>12</v>
      </c>
      <c r="C10" s="9" t="str">
        <f aca="false">"±" &amp; ROUND(C8*C7,3)</f>
        <v>±0.073</v>
      </c>
      <c r="E10" s="1" t="n">
        <v>9</v>
      </c>
      <c r="F10" s="1" t="n">
        <v>8</v>
      </c>
      <c r="G10" s="0" t="n">
        <v>40.756</v>
      </c>
      <c r="H10" s="0" t="n">
        <v>40.834</v>
      </c>
    </row>
    <row r="11" customFormat="false" ht="13.8" hidden="false" customHeight="false" outlineLevel="0" collapsed="false">
      <c r="A11" s="0" t="s">
        <v>13</v>
      </c>
      <c r="C11" s="10" t="n">
        <f aca="false">C9/C5</f>
        <v>0.0160688383399029</v>
      </c>
      <c r="E11" s="1" t="n">
        <v>10</v>
      </c>
      <c r="F11" s="1" t="n">
        <v>10</v>
      </c>
      <c r="G11" s="0" t="n">
        <v>46.225</v>
      </c>
      <c r="H11" s="0" t="n">
        <v>46.431</v>
      </c>
      <c r="M11" s="11"/>
    </row>
    <row r="12" customFormat="false" ht="13.8" hidden="false" customHeight="false" outlineLevel="0" collapsed="false">
      <c r="A12" s="2" t="s">
        <v>14</v>
      </c>
      <c r="B12" s="2"/>
      <c r="C12" s="12" t="str">
        <f aca="false">ROUND(C5,2)&amp;" ± " &amp; ROUND(C9,2) &amp; " s"</f>
        <v>4.51 ± 0.07 s</v>
      </c>
      <c r="F12" s="1"/>
      <c r="G12" s="13"/>
      <c r="M12" s="11"/>
    </row>
    <row r="13" customFormat="false" ht="15" hidden="false" customHeight="false" outlineLevel="0" collapsed="false">
      <c r="F13" s="1" t="s">
        <v>15</v>
      </c>
      <c r="G13" s="0" t="n">
        <f aca="false">($F$4-$F$3)/(G4-G3)</f>
        <v>0.434121988278706</v>
      </c>
      <c r="H13" s="0" t="n">
        <f aca="false">($F$4-$F$3)/(H4-H3)</f>
        <v>0.452284034373587</v>
      </c>
    </row>
    <row r="14" customFormat="false" ht="15" hidden="false" customHeight="false" outlineLevel="0" collapsed="false">
      <c r="F14" s="1" t="s">
        <v>16</v>
      </c>
      <c r="G14" s="0" t="n">
        <f aca="false">($F$11-$F$2)/(G11-G2)</f>
        <v>0.431148051450334</v>
      </c>
      <c r="H14" s="0" t="n">
        <f aca="false">($F$11-$F$2)/(H11-H2)</f>
        <v>0.429789164537618</v>
      </c>
    </row>
    <row r="15" customFormat="false" ht="15" hidden="false" customHeight="false" outlineLevel="0" collapsed="false">
      <c r="A15" s="2" t="s">
        <v>17</v>
      </c>
      <c r="H15" s="14"/>
    </row>
    <row r="16" customFormat="false" ht="13.8" hidden="false" customHeight="false" outlineLevel="0" collapsed="false">
      <c r="A16" s="0" t="s">
        <v>18</v>
      </c>
      <c r="B16" s="3" t="s">
        <v>19</v>
      </c>
      <c r="C16" s="15" t="n">
        <f aca="false">AVERAGE(G13:H13)</f>
        <v>0.443203011326147</v>
      </c>
      <c r="D16" s="0" t="s">
        <v>20</v>
      </c>
      <c r="E16" s="13"/>
      <c r="F16" s="11"/>
      <c r="H16" s="14"/>
      <c r="I16" s="16"/>
    </row>
    <row r="17" customFormat="false" ht="13.8" hidden="false" customHeight="false" outlineLevel="0" collapsed="false">
      <c r="A17" s="0" t="s">
        <v>21</v>
      </c>
      <c r="B17" s="3" t="s">
        <v>22</v>
      </c>
      <c r="C17" s="15" t="n">
        <f aca="false">AVERAGE(G14:H14)</f>
        <v>0.430468607993976</v>
      </c>
      <c r="D17" s="0" t="s">
        <v>20</v>
      </c>
      <c r="E17" s="13"/>
      <c r="H17" s="14"/>
      <c r="I17" s="16"/>
    </row>
    <row r="18" customFormat="false" ht="13.8" hidden="false" customHeight="false" outlineLevel="0" collapsed="false">
      <c r="A18" s="0" t="s">
        <v>23</v>
      </c>
      <c r="B18" s="3" t="s">
        <v>24</v>
      </c>
      <c r="C18" s="15" t="n">
        <f aca="false">STDEV(G13:H13)</f>
        <v>0.0128425059539125</v>
      </c>
      <c r="D18" s="0" t="s">
        <v>20</v>
      </c>
      <c r="E18" s="14"/>
      <c r="H18" s="14"/>
      <c r="I18" s="16"/>
    </row>
    <row r="19" customFormat="false" ht="13.8" hidden="false" customHeight="false" outlineLevel="0" collapsed="false">
      <c r="B19" s="3" t="s">
        <v>25</v>
      </c>
      <c r="C19" s="15" t="n">
        <f aca="false">STDEV(G14:H14)</f>
        <v>0.000960878150846873</v>
      </c>
      <c r="D19" s="0" t="s">
        <v>20</v>
      </c>
      <c r="E19" s="17" t="s">
        <v>26</v>
      </c>
      <c r="F19" s="17"/>
      <c r="G19" s="17"/>
      <c r="H19" s="18"/>
      <c r="I19" s="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3.8" hidden="false" customHeight="false" outlineLevel="0" collapsed="false">
      <c r="A20" s="0" t="s">
        <v>27</v>
      </c>
      <c r="B20" s="3" t="s">
        <v>28</v>
      </c>
      <c r="C20" s="20" t="n">
        <f aca="false">CONFIDENCE(0.05,C18,2)</f>
        <v>0.0177984781157609</v>
      </c>
      <c r="D20" s="0" t="s">
        <v>20</v>
      </c>
      <c r="E20" s="21" t="n">
        <f aca="false">C16-C20</f>
        <v>0.425404533210386</v>
      </c>
      <c r="F20" s="22" t="n">
        <f aca="false">C16+C20</f>
        <v>0.461001489441907</v>
      </c>
      <c r="G20" s="23" t="s">
        <v>20</v>
      </c>
      <c r="H20" s="14"/>
      <c r="I20" s="16"/>
    </row>
    <row r="21" customFormat="false" ht="13.8" hidden="false" customHeight="false" outlineLevel="0" collapsed="false">
      <c r="B21" s="3" t="s">
        <v>29</v>
      </c>
      <c r="C21" s="20" t="n">
        <f aca="false">CONFIDENCE(0.05,C19,2)</f>
        <v>0.00133168470399273</v>
      </c>
      <c r="D21" s="0" t="s">
        <v>20</v>
      </c>
      <c r="E21" s="21" t="n">
        <f aca="false">C17-C21</f>
        <v>0.429136923289984</v>
      </c>
      <c r="F21" s="22" t="n">
        <f aca="false">C17+C21</f>
        <v>0.431800292697969</v>
      </c>
      <c r="G21" s="23" t="s">
        <v>20</v>
      </c>
      <c r="H21" s="14"/>
      <c r="I21" s="16"/>
    </row>
    <row r="22" customFormat="false" ht="13.8" hidden="false" customHeight="false" outlineLevel="0" collapsed="false">
      <c r="A22" s="0" t="s">
        <v>30</v>
      </c>
      <c r="B22" s="3" t="s">
        <v>31</v>
      </c>
      <c r="C22" s="24" t="n">
        <f aca="false">C18/C16</f>
        <v>0.0289765764801221</v>
      </c>
      <c r="E22" s="14"/>
      <c r="H22" s="14"/>
      <c r="I22" s="16"/>
    </row>
    <row r="23" customFormat="false" ht="13.8" hidden="false" customHeight="false" outlineLevel="0" collapsed="false">
      <c r="B23" s="3" t="s">
        <v>32</v>
      </c>
      <c r="C23" s="24" t="n">
        <f aca="false">C21/C17</f>
        <v>0.00309356984287078</v>
      </c>
      <c r="E23" s="14"/>
      <c r="H23" s="14"/>
      <c r="I23" s="16"/>
    </row>
    <row r="24" customFormat="false" ht="15" hidden="false" customHeight="false" outlineLevel="0" collapsed="false">
      <c r="A24" s="2" t="s">
        <v>33</v>
      </c>
      <c r="B24" s="3"/>
      <c r="E24" s="14"/>
      <c r="H24" s="25"/>
      <c r="I24" s="16"/>
    </row>
    <row r="25" customFormat="false" ht="13.8" hidden="false" customHeight="false" outlineLevel="0" collapsed="false">
      <c r="A25" s="0" t="s">
        <v>34</v>
      </c>
      <c r="B25" s="0" t="str">
        <f aca="false">"=SLOPE(y,x)"</f>
        <v>=SLOPE(y,x)</v>
      </c>
      <c r="C25" s="15" t="n">
        <f aca="false">SLOPE(F2:F11,G2:G11)</f>
        <v>0.440890853913736</v>
      </c>
      <c r="D25" s="0" t="s">
        <v>20</v>
      </c>
      <c r="H25" s="25"/>
      <c r="I25" s="16"/>
    </row>
    <row r="26" customFormat="false" ht="13.8" hidden="false" customHeight="false" outlineLevel="0" collapsed="false">
      <c r="A26" s="0" t="s">
        <v>35</v>
      </c>
      <c r="B26" s="0" t="str">
        <f aca="false">"=INTERCEPT(y,x)"</f>
        <v>=INTERCEPT(y,x)</v>
      </c>
      <c r="C26" s="26" t="n">
        <f aca="false">INTERCEPT(F2:F11,G2:G11)</f>
        <v>-9.94634994279946</v>
      </c>
      <c r="D26" s="0" t="s">
        <v>36</v>
      </c>
    </row>
    <row r="27" customFormat="false" ht="13.8" hidden="false" customHeight="false" outlineLevel="0" collapsed="false">
      <c r="A27" s="0" t="s">
        <v>37</v>
      </c>
      <c r="B27" s="13" t="str">
        <f aca="false">"=STEYX(y,x)"</f>
        <v>=STEYX(y,x)</v>
      </c>
      <c r="C27" s="27" t="n">
        <f aca="false">STEYX(F2:F11,G2:G11)</f>
        <v>0.241534837723196</v>
      </c>
      <c r="D27" s="13"/>
    </row>
    <row r="28" customFormat="false" ht="13.8" hidden="false" customHeight="false" outlineLevel="0" collapsed="false">
      <c r="A28" s="0" t="s">
        <v>38</v>
      </c>
      <c r="B28" s="13" t="str">
        <f aca="false">"=CORREL(y,x)"</f>
        <v>=CORREL(y,x)</v>
      </c>
      <c r="C28" s="27" t="n">
        <f aca="false">CORREL(F2:F11,G2:G11)</f>
        <v>0.999292609461932</v>
      </c>
    </row>
    <row r="29" customFormat="false" ht="15" hidden="false" customHeight="false" outlineLevel="0" collapsed="false">
      <c r="B29" s="13"/>
      <c r="C29" s="14"/>
    </row>
    <row r="30" customFormat="false" ht="13.8" hidden="false" customHeight="false" outlineLevel="0" collapsed="false">
      <c r="A30" s="0" t="s">
        <v>39</v>
      </c>
      <c r="B30" s="13" t="str">
        <f aca="false">"=LINSEST(y,x)"</f>
        <v>=LINSEST(y,x)</v>
      </c>
      <c r="C30" s="28" t="n">
        <f aca="false" t="array" ref="C30:D34">LINEST(F2:F11,G2:G11,1,1)</f>
        <v>0.440890853913736</v>
      </c>
      <c r="D30" s="29" t="n">
        <v>-9.94634994279946</v>
      </c>
      <c r="E30" s="30" t="s">
        <v>40</v>
      </c>
      <c r="F30" s="3" t="s">
        <v>1</v>
      </c>
    </row>
    <row r="31" customFormat="false" ht="13.8" hidden="false" customHeight="false" outlineLevel="0" collapsed="false">
      <c r="B31" s="13"/>
      <c r="C31" s="31" t="n">
        <v>0.00586625887452513</v>
      </c>
      <c r="D31" s="29" t="n">
        <v>0.164458970854169</v>
      </c>
      <c r="E31" s="30" t="s">
        <v>41</v>
      </c>
      <c r="F31" s="3" t="s">
        <v>42</v>
      </c>
    </row>
    <row r="32" customFormat="false" ht="13.8" hidden="false" customHeight="false" outlineLevel="0" collapsed="false">
      <c r="B32" s="13"/>
      <c r="C32" s="28" t="n">
        <v>0.998585719325237</v>
      </c>
      <c r="D32" s="29" t="n">
        <v>0.24153483772318</v>
      </c>
      <c r="E32" s="30" t="s">
        <v>43</v>
      </c>
      <c r="F32" s="3" t="s">
        <v>44</v>
      </c>
    </row>
    <row r="33" customFormat="false" ht="13.8" hidden="false" customHeight="false" outlineLevel="0" collapsed="false">
      <c r="B33" s="13"/>
      <c r="C33" s="32" t="n">
        <v>5648.58581267266</v>
      </c>
      <c r="D33" s="33" t="n">
        <v>8</v>
      </c>
      <c r="E33" s="30" t="s">
        <v>45</v>
      </c>
      <c r="F33" s="3" t="s">
        <v>46</v>
      </c>
    </row>
    <row r="34" customFormat="false" ht="13.8" hidden="false" customHeight="false" outlineLevel="0" collapsed="false">
      <c r="B34" s="13"/>
      <c r="C34" s="31" t="n">
        <v>329.533287377328</v>
      </c>
      <c r="D34" s="29" t="n">
        <v>0.466712622671702</v>
      </c>
      <c r="E34" s="30" t="s">
        <v>47</v>
      </c>
      <c r="F34" s="3" t="s">
        <v>48</v>
      </c>
    </row>
    <row r="35" customFormat="false" ht="15" hidden="false" customHeight="false" outlineLevel="0" collapsed="false">
      <c r="B35" s="13"/>
      <c r="C35" s="14"/>
    </row>
    <row r="36" customFormat="false" ht="15" hidden="false" customHeight="false" outlineLevel="0" collapsed="false">
      <c r="F36" s="13"/>
    </row>
    <row r="39" customFormat="false" ht="15" hidden="false" customHeight="false" outlineLevel="0" collapsed="false">
      <c r="F39" s="13"/>
    </row>
    <row r="42" customFormat="false" ht="15" hidden="false" customHeight="false" outlineLevel="0" collapsed="false">
      <c r="F42" s="13"/>
    </row>
    <row r="45" customFormat="false" ht="15" hidden="false" customHeight="false" outlineLevel="0" collapsed="false">
      <c r="F45" s="13"/>
    </row>
  </sheetData>
  <mergeCells count="1">
    <mergeCell ref="E19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C1" s="0" t="s">
        <v>3</v>
      </c>
      <c r="D1" s="0" t="s">
        <v>49</v>
      </c>
      <c r="E1" s="0" t="s">
        <v>3</v>
      </c>
      <c r="F1" s="0" t="s">
        <v>50</v>
      </c>
    </row>
    <row r="2" customFormat="false" ht="15" hidden="false" customHeight="false" outlineLevel="0" collapsed="false">
      <c r="C2" s="0" t="n">
        <v>2.925</v>
      </c>
      <c r="D2" s="0" t="n">
        <v>-8</v>
      </c>
      <c r="E2" s="0" t="n">
        <v>2.925</v>
      </c>
      <c r="F2" s="0" t="n">
        <f aca="false">(D3-D2)/(C3-C2)</f>
        <v>0.526177321757432</v>
      </c>
    </row>
    <row r="3" customFormat="false" ht="15" hidden="false" customHeight="false" outlineLevel="0" collapsed="false">
      <c r="C3" s="0" t="n">
        <v>6.726</v>
      </c>
      <c r="D3" s="0" t="n">
        <v>-6</v>
      </c>
      <c r="E3" s="0" t="n">
        <v>6.726</v>
      </c>
      <c r="F3" s="0" t="n">
        <f aca="false">(D4-D3)/(C4-C3)</f>
        <v>0.72992700729927</v>
      </c>
    </row>
    <row r="4" customFormat="false" ht="15" hidden="false" customHeight="false" outlineLevel="0" collapsed="false">
      <c r="C4" s="0" t="n">
        <v>9.466</v>
      </c>
      <c r="D4" s="0" t="n">
        <v>-4</v>
      </c>
      <c r="E4" s="0" t="n">
        <v>9.466</v>
      </c>
      <c r="F4" s="0" t="n">
        <f aca="false">(D5-D4)/(C5-C4)</f>
        <v>0.87070091423596</v>
      </c>
    </row>
    <row r="5" customFormat="false" ht="15" hidden="false" customHeight="false" outlineLevel="0" collapsed="false">
      <c r="C5" s="0" t="n">
        <v>11.763</v>
      </c>
      <c r="D5" s="0" t="n">
        <v>-2</v>
      </c>
      <c r="E5" s="0" t="n">
        <v>11.763</v>
      </c>
      <c r="F5" s="0" t="n">
        <f aca="false">(D6-D5)/(C6-C5)</f>
        <v>1.13636363636364</v>
      </c>
    </row>
    <row r="6" customFormat="false" ht="15" hidden="false" customHeight="false" outlineLevel="0" collapsed="false">
      <c r="C6" s="0" t="n">
        <v>13.523</v>
      </c>
      <c r="D6" s="0" t="n">
        <v>0</v>
      </c>
      <c r="E6" s="0" t="n">
        <v>13.523</v>
      </c>
      <c r="F6" s="0" t="n">
        <f aca="false">(D7-D6)/(C7-C6)</f>
        <v>1.17164616285882</v>
      </c>
    </row>
    <row r="7" customFormat="false" ht="15" hidden="false" customHeight="false" outlineLevel="0" collapsed="false">
      <c r="C7" s="0" t="n">
        <v>15.23</v>
      </c>
      <c r="D7" s="0" t="n">
        <v>2</v>
      </c>
      <c r="E7" s="0" t="n">
        <v>15.23</v>
      </c>
      <c r="F7" s="0" t="n">
        <f aca="false">(D8-D7)/(C8-C7)</f>
        <v>1.21802679658953</v>
      </c>
    </row>
    <row r="8" customFormat="false" ht="15" hidden="false" customHeight="false" outlineLevel="0" collapsed="false">
      <c r="C8" s="0" t="n">
        <v>16.872</v>
      </c>
      <c r="D8" s="0" t="n">
        <v>4</v>
      </c>
      <c r="E8" s="0" t="n">
        <v>16.872</v>
      </c>
      <c r="F8" s="0" t="n">
        <f aca="false">(D9-D8)/(C9-C8)</f>
        <v>1.36518771331058</v>
      </c>
    </row>
    <row r="9" customFormat="false" ht="15" hidden="false" customHeight="false" outlineLevel="0" collapsed="false">
      <c r="C9" s="0" t="n">
        <v>18.337</v>
      </c>
      <c r="D9" s="0" t="n">
        <v>6</v>
      </c>
      <c r="E9" s="0" t="n">
        <v>18.337</v>
      </c>
      <c r="F9" s="0" t="n">
        <f aca="false">(D10-D9)/(C10-C9)</f>
        <v>1.08813928182807</v>
      </c>
    </row>
    <row r="10" customFormat="false" ht="15" hidden="false" customHeight="false" outlineLevel="0" collapsed="false">
      <c r="C10" s="0" t="n">
        <v>20.175</v>
      </c>
      <c r="D10" s="0" t="n">
        <v>8</v>
      </c>
      <c r="E10" s="0" t="n">
        <v>20.175</v>
      </c>
      <c r="F10" s="0" t="n">
        <f aca="false">(D11-D10)/(C11-C10)</f>
        <v>1.39958012596221</v>
      </c>
    </row>
    <row r="11" customFormat="false" ht="15" hidden="false" customHeight="false" outlineLevel="0" collapsed="false">
      <c r="C11" s="0" t="n">
        <v>21.604</v>
      </c>
      <c r="D11" s="0" t="n">
        <v>10</v>
      </c>
      <c r="E11" s="0" t="n">
        <v>21.604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662167003CD24782C7A90251B2262B" ma:contentTypeVersion="4" ma:contentTypeDescription="Create a new document." ma:contentTypeScope="" ma:versionID="c4f892c23c55a0eb128b0d8378462bed">
  <xsd:schema xmlns:xsd="http://www.w3.org/2001/XMLSchema" xmlns:xs="http://www.w3.org/2001/XMLSchema" xmlns:p="http://schemas.microsoft.com/office/2006/metadata/properties" xmlns:ns2="765cc553-cbe1-4111-af64-b0b6643556ff" xmlns:ns3="3a97d52c-5496-45e6-a55b-4bd8e842a131" targetNamespace="http://schemas.microsoft.com/office/2006/metadata/properties" ma:root="true" ma:fieldsID="37458cb28507d10c9b0cdb44bc44606a" ns2:_="" ns3:_="">
    <xsd:import namespace="765cc553-cbe1-4111-af64-b0b6643556ff"/>
    <xsd:import namespace="3a97d52c-5496-45e6-a55b-4bd8e842a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5cc553-cbe1-4111-af64-b0b6643556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7d52c-5496-45e6-a55b-4bd8e842a13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0B83B4-3B1D-462B-B6F5-B2F266883F9F}"/>
</file>

<file path=customXml/itemProps2.xml><?xml version="1.0" encoding="utf-8"?>
<ds:datastoreItem xmlns:ds="http://schemas.openxmlformats.org/officeDocument/2006/customXml" ds:itemID="{4E5923EF-C7B7-4458-A100-2503BAE7677A}"/>
</file>

<file path=customXml/itemProps3.xml><?xml version="1.0" encoding="utf-8"?>
<ds:datastoreItem xmlns:ds="http://schemas.openxmlformats.org/officeDocument/2006/customXml" ds:itemID="{8C875555-CE05-4B1E-9575-ACEF3C4DF38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LibreOffice/6.3.2.1$Linux_X86_64 LibreOffice_project/db810050ff08fd4774137f693d5a01d22f324dfd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2020-04-07T09:15:24Z</dcterms:created>
  <dc:creator/>
  <dc:description/>
  <dc:language>en-GB</dc:language>
  <cp:lastModifiedBy/>
  <dcterms:modified xsi:type="dcterms:W3CDTF">2020-04-07T19:14:08Z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0x01010091662167003CD24782C7A90251B2262B</vt:lpwstr>
  </property>
</Properties>
</file>