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vid.rynes/Desktop/_DESKTOP/_CODE/kalkulacka-nms/docs/"/>
    </mc:Choice>
  </mc:AlternateContent>
  <xr:revisionPtr revIDLastSave="0" documentId="13_ncr:1_{A17367E4-00DD-8D4F-AAD0-0FE4F65ABB10}" xr6:coauthVersionLast="47" xr6:coauthVersionMax="47" xr10:uidLastSave="{00000000-0000-0000-0000-000000000000}"/>
  <bookViews>
    <workbookView xWindow="0" yWindow="880" windowWidth="17320" windowHeight="18960" xr2:uid="{E1F9C5D0-CA47-415D-A4FF-B4F213A2DF1C}"/>
  </bookViews>
  <sheets>
    <sheet name="INTERAKTIVNÍ SIMULATOR" sheetId="11" r:id="rId1"/>
    <sheet name="kalkulace výpočtu" sheetId="12" r:id="rId2"/>
    <sheet name="odpovědi stran" sheetId="8" r:id="rId3"/>
    <sheet name="váhy pro výpočet" sheetId="4" r:id="rId4"/>
    <sheet name="POMOCNÉ - data za strany" sheetId="5" r:id="rId5"/>
    <sheet name="POMOCNÉ - vyroky" sheetId="6" r:id="rId6"/>
    <sheet name="POMOCNÉ - vyroky_komplet" sheetId="7" r:id="rId7"/>
    <sheet name="POMOCNÉ - hodnoty odpovědí" sheetId="9" r:id="rId8"/>
  </sheets>
  <definedNames>
    <definedName name="_xlnm._FilterDatabase" localSheetId="5" hidden="1">'POMOCNÉ - vyroky'!$A$1:$C$17</definedName>
    <definedName name="_xlnm._FilterDatabase" localSheetId="6" hidden="1">'POMOCNÉ - vyroky_komplet'!$A$1:$B$1</definedName>
    <definedName name="dulezitost">'POMOCNÉ - hodnoty odpovědí'!$D$1:$D$2</definedName>
    <definedName name="souhlas">'POMOCNÉ - hodnoty odpovědí'!$A$1:$A$4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6" l="1"/>
  <c r="B12" i="11" s="1"/>
  <c r="H2" i="11"/>
  <c r="B16" i="12"/>
  <c r="Z16" i="12" s="1"/>
  <c r="B15" i="12"/>
  <c r="Z15" i="12" s="1"/>
  <c r="B14" i="12"/>
  <c r="Z14" i="12" s="1"/>
  <c r="B13" i="12"/>
  <c r="Z13" i="12" s="1"/>
  <c r="B12" i="12"/>
  <c r="Z12" i="12" s="1"/>
  <c r="B11" i="12"/>
  <c r="Z11" i="12" s="1"/>
  <c r="B10" i="12"/>
  <c r="Z10" i="12" s="1"/>
  <c r="B9" i="12"/>
  <c r="Z9" i="12" s="1"/>
  <c r="B8" i="12"/>
  <c r="Z8" i="12" s="1"/>
  <c r="B7" i="12"/>
  <c r="Z7" i="12" s="1"/>
  <c r="B6" i="12"/>
  <c r="Z6" i="12" s="1"/>
  <c r="B5" i="12"/>
  <c r="Z5" i="12" s="1"/>
  <c r="B4" i="12"/>
  <c r="Z4" i="12" s="1"/>
  <c r="B3" i="12"/>
  <c r="Z3" i="12" s="1"/>
  <c r="B2" i="12"/>
  <c r="Z2" i="12" s="1"/>
  <c r="A16" i="12"/>
  <c r="A15" i="12"/>
  <c r="A14" i="12"/>
  <c r="A13" i="12"/>
  <c r="A12" i="12"/>
  <c r="A11" i="12"/>
  <c r="A10" i="12"/>
  <c r="A9" i="12"/>
  <c r="A8" i="12"/>
  <c r="A7" i="12"/>
  <c r="A6" i="12"/>
  <c r="A5" i="12"/>
  <c r="A4" i="12"/>
  <c r="A3" i="12"/>
  <c r="A2" i="12"/>
  <c r="B16" i="11"/>
  <c r="B15" i="11"/>
  <c r="B14" i="11"/>
  <c r="B13" i="11"/>
  <c r="B11" i="11"/>
  <c r="B10" i="11"/>
  <c r="B9" i="11"/>
  <c r="B8" i="11"/>
  <c r="C30" i="6"/>
  <c r="G2" i="8" s="1" a="1"/>
  <c r="G2" i="8" s="1"/>
  <c r="I1" i="12" s="1"/>
  <c r="T1" i="12" s="1"/>
  <c r="T25" i="12" s="1"/>
  <c r="B16" i="6"/>
  <c r="B15" i="6"/>
  <c r="B14" i="6"/>
  <c r="B13" i="6"/>
  <c r="B11" i="6"/>
  <c r="B10" i="6"/>
  <c r="B9" i="6"/>
  <c r="B8" i="6"/>
  <c r="B7" i="6"/>
  <c r="B7" i="11" s="1"/>
  <c r="B6" i="6"/>
  <c r="B6" i="11" s="1"/>
  <c r="B5" i="6"/>
  <c r="B5" i="11" s="1"/>
  <c r="B4" i="6"/>
  <c r="B4" i="11" s="1"/>
  <c r="B3" i="6"/>
  <c r="B3" i="11" s="1"/>
  <c r="B2" i="6"/>
  <c r="B2" i="11" s="1"/>
  <c r="C8" i="6"/>
  <c r="J9" i="8" s="1" a="1"/>
  <c r="J9" i="8" s="1"/>
  <c r="L8" i="12" s="1"/>
  <c r="C9" i="6"/>
  <c r="I10" i="8" s="1" a="1"/>
  <c r="I10" i="8" s="1"/>
  <c r="K9" i="12" s="1"/>
  <c r="C3" i="6"/>
  <c r="G4" i="8" s="1" a="1"/>
  <c r="G4" i="8" s="1"/>
  <c r="I3" i="12" s="1"/>
  <c r="C7" i="6"/>
  <c r="K8" i="8" s="1" a="1"/>
  <c r="K8" i="8" s="1"/>
  <c r="M7" i="12" s="1"/>
  <c r="C4" i="6"/>
  <c r="F5" i="8" s="1" a="1"/>
  <c r="F5" i="8" s="1"/>
  <c r="H4" i="12" s="1"/>
  <c r="C11" i="6"/>
  <c r="G12" i="8" s="1" a="1"/>
  <c r="G12" i="8" s="1"/>
  <c r="I11" i="12" s="1"/>
  <c r="C6" i="6"/>
  <c r="D7" i="8" s="1" a="1"/>
  <c r="D7" i="8" s="1"/>
  <c r="F6" i="12" s="1"/>
  <c r="C15" i="6"/>
  <c r="D16" i="8" s="1" a="1"/>
  <c r="D16" i="8" s="1"/>
  <c r="F15" i="12" s="1"/>
  <c r="C5" i="6"/>
  <c r="E6" i="8" s="1" a="1"/>
  <c r="E6" i="8" s="1"/>
  <c r="G5" i="12" s="1"/>
  <c r="C16" i="6"/>
  <c r="K17" i="8" s="1" a="1"/>
  <c r="K17" i="8" s="1"/>
  <c r="M16" i="12" s="1"/>
  <c r="C14" i="6"/>
  <c r="E15" i="8" s="1" a="1"/>
  <c r="E15" i="8" s="1"/>
  <c r="G14" i="12" s="1"/>
  <c r="C12" i="6"/>
  <c r="G13" i="8" s="1" a="1"/>
  <c r="G13" i="8" s="1"/>
  <c r="I12" i="12" s="1"/>
  <c r="C10" i="6"/>
  <c r="H11" i="8" s="1" a="1"/>
  <c r="H11" i="8" s="1"/>
  <c r="J10" i="12" s="1"/>
  <c r="C2" i="6"/>
  <c r="H3" i="8" s="1" a="1"/>
  <c r="H3" i="8" s="1"/>
  <c r="J2" i="12" s="1"/>
  <c r="C13" i="6"/>
  <c r="F14" i="8" s="1" a="1"/>
  <c r="F14" i="8" s="1"/>
  <c r="H13" i="12" s="1"/>
  <c r="Z17" i="12" l="1"/>
  <c r="H2" i="8" a="1"/>
  <c r="H2" i="8" s="1"/>
  <c r="J1" i="12" s="1"/>
  <c r="U1" i="12" s="1"/>
  <c r="U25" i="12" s="1"/>
  <c r="B8" i="8" a="1"/>
  <c r="B8" i="8" s="1"/>
  <c r="D7" i="12" s="1"/>
  <c r="B16" i="8" a="1"/>
  <c r="B16" i="8" s="1"/>
  <c r="D15" i="12" s="1"/>
  <c r="I3" i="8" a="1"/>
  <c r="I3" i="8" s="1"/>
  <c r="K2" i="12" s="1"/>
  <c r="H4" i="8" a="1"/>
  <c r="H4" i="8" s="1"/>
  <c r="J3" i="12" s="1"/>
  <c r="G5" i="8" a="1"/>
  <c r="G5" i="8" s="1"/>
  <c r="I4" i="12" s="1"/>
  <c r="T4" i="12" s="1" a="1"/>
  <c r="T4" i="12" s="1"/>
  <c r="F6" i="8" a="1"/>
  <c r="F6" i="8" s="1"/>
  <c r="H5" i="12" s="1"/>
  <c r="E7" i="8" a="1"/>
  <c r="E7" i="8" s="1"/>
  <c r="G6" i="12" s="1"/>
  <c r="R6" i="12" s="1" a="1"/>
  <c r="R6" i="12" s="1"/>
  <c r="D8" i="8" a="1"/>
  <c r="D8" i="8" s="1"/>
  <c r="F7" i="12" s="1"/>
  <c r="C9" i="8" a="1"/>
  <c r="C9" i="8" s="1"/>
  <c r="E8" i="12" s="1"/>
  <c r="K9" i="8" a="1"/>
  <c r="K9" i="8" s="1"/>
  <c r="M8" i="12" s="1"/>
  <c r="J10" i="8" a="1"/>
  <c r="J10" i="8" s="1"/>
  <c r="L9" i="12" s="1"/>
  <c r="I11" i="8" a="1"/>
  <c r="I11" i="8" s="1"/>
  <c r="K10" i="12" s="1"/>
  <c r="I12" i="8" a="1"/>
  <c r="I12" i="8" s="1"/>
  <c r="K11" i="12" s="1"/>
  <c r="V11" i="12" s="1" a="1"/>
  <c r="V11" i="12" s="1"/>
  <c r="H13" i="8" a="1"/>
  <c r="H13" i="8" s="1"/>
  <c r="J12" i="12" s="1"/>
  <c r="G14" i="8" a="1"/>
  <c r="G14" i="8" s="1"/>
  <c r="I13" i="12" s="1"/>
  <c r="T13" i="12" s="1" a="1"/>
  <c r="T13" i="12" s="1"/>
  <c r="F15" i="8" a="1"/>
  <c r="F15" i="8" s="1"/>
  <c r="H14" i="12" s="1"/>
  <c r="E16" i="8" a="1"/>
  <c r="E16" i="8" s="1"/>
  <c r="G15" i="12" s="1"/>
  <c r="D17" i="8" a="1"/>
  <c r="D17" i="8" s="1"/>
  <c r="F16" i="12" s="1"/>
  <c r="B3" i="8" a="1"/>
  <c r="B3" i="8" s="1"/>
  <c r="D2" i="12" s="1"/>
  <c r="O2" i="12" s="1" a="1"/>
  <c r="O2" i="12" s="1"/>
  <c r="I2" i="8" a="1"/>
  <c r="I2" i="8" s="1"/>
  <c r="K1" i="12" s="1"/>
  <c r="V1" i="12" s="1"/>
  <c r="V25" i="12" s="1"/>
  <c r="B9" i="8" a="1"/>
  <c r="B9" i="8" s="1"/>
  <c r="D8" i="12" s="1"/>
  <c r="O8" i="12" s="1" a="1"/>
  <c r="O8" i="12" s="1"/>
  <c r="B17" i="8" a="1"/>
  <c r="B17" i="8" s="1"/>
  <c r="D16" i="12" s="1"/>
  <c r="J3" i="8" a="1"/>
  <c r="J3" i="8" s="1"/>
  <c r="L2" i="12" s="1"/>
  <c r="W2" i="12" s="1" a="1"/>
  <c r="W2" i="12" s="1"/>
  <c r="I4" i="8" a="1"/>
  <c r="I4" i="8" s="1"/>
  <c r="K3" i="12" s="1"/>
  <c r="H5" i="8" a="1"/>
  <c r="H5" i="8" s="1"/>
  <c r="J4" i="12" s="1"/>
  <c r="G6" i="8" a="1"/>
  <c r="G6" i="8" s="1"/>
  <c r="I5" i="12" s="1"/>
  <c r="F7" i="8" a="1"/>
  <c r="F7" i="8" s="1"/>
  <c r="H6" i="12" s="1"/>
  <c r="E8" i="8" a="1"/>
  <c r="E8" i="8" s="1"/>
  <c r="G7" i="12" s="1"/>
  <c r="R7" i="12" s="1" a="1"/>
  <c r="R7" i="12" s="1"/>
  <c r="D9" i="8" a="1"/>
  <c r="D9" i="8" s="1"/>
  <c r="F8" i="12" s="1"/>
  <c r="C10" i="8" a="1"/>
  <c r="C10" i="8" s="1"/>
  <c r="E9" i="12" s="1"/>
  <c r="K10" i="8" a="1"/>
  <c r="K10" i="8" s="1"/>
  <c r="M9" i="12" s="1"/>
  <c r="X9" i="12" s="1" a="1"/>
  <c r="X9" i="12" s="1"/>
  <c r="J11" i="8" a="1"/>
  <c r="J11" i="8" s="1"/>
  <c r="L10" i="12" s="1"/>
  <c r="J12" i="8" a="1"/>
  <c r="J12" i="8" s="1"/>
  <c r="L11" i="12" s="1"/>
  <c r="I13" i="8" a="1"/>
  <c r="I13" i="8" s="1"/>
  <c r="K12" i="12" s="1"/>
  <c r="H14" i="8" a="1"/>
  <c r="H14" i="8" s="1"/>
  <c r="J13" i="12" s="1"/>
  <c r="G15" i="8" a="1"/>
  <c r="G15" i="8" s="1"/>
  <c r="I14" i="12" s="1"/>
  <c r="F16" i="8" a="1"/>
  <c r="F16" i="8" s="1"/>
  <c r="H15" i="12" s="1"/>
  <c r="S15" i="12" s="1" a="1"/>
  <c r="S15" i="12" s="1"/>
  <c r="E17" i="8" a="1"/>
  <c r="E17" i="8" s="1"/>
  <c r="G16" i="12" s="1"/>
  <c r="H12" i="8" a="1"/>
  <c r="H12" i="8" s="1"/>
  <c r="J11" i="12" s="1"/>
  <c r="U11" i="12" s="1" a="1"/>
  <c r="U11" i="12" s="1"/>
  <c r="B2" i="8" a="1"/>
  <c r="B2" i="8" s="1"/>
  <c r="D1" i="12" s="1"/>
  <c r="O1" i="12" s="1"/>
  <c r="O25" i="12" s="1"/>
  <c r="J2" i="8" a="1"/>
  <c r="J2" i="8" s="1"/>
  <c r="L1" i="12" s="1"/>
  <c r="W1" i="12" s="1"/>
  <c r="W25" i="12" s="1"/>
  <c r="B10" i="8" a="1"/>
  <c r="B10" i="8" s="1"/>
  <c r="D9" i="12" s="1"/>
  <c r="C3" i="8" a="1"/>
  <c r="C3" i="8" s="1"/>
  <c r="E2" i="12" s="1"/>
  <c r="P2" i="12" s="1" a="1"/>
  <c r="P2" i="12" s="1"/>
  <c r="K3" i="8" a="1"/>
  <c r="K3" i="8" s="1"/>
  <c r="M2" i="12" s="1"/>
  <c r="J4" i="8" a="1"/>
  <c r="J4" i="8" s="1"/>
  <c r="L3" i="12" s="1"/>
  <c r="W3" i="12" s="1" a="1"/>
  <c r="W3" i="12" s="1"/>
  <c r="I5" i="8" a="1"/>
  <c r="I5" i="8" s="1"/>
  <c r="K4" i="12" s="1"/>
  <c r="H6" i="8" a="1"/>
  <c r="H6" i="8" s="1"/>
  <c r="J5" i="12" s="1"/>
  <c r="U5" i="12" s="1" a="1"/>
  <c r="U5" i="12" s="1"/>
  <c r="G7" i="8" a="1"/>
  <c r="G7" i="8" s="1"/>
  <c r="I6" i="12" s="1"/>
  <c r="F8" i="8" a="1"/>
  <c r="F8" i="8" s="1"/>
  <c r="H7" i="12" s="1"/>
  <c r="E9" i="8" a="1"/>
  <c r="E9" i="8" s="1"/>
  <c r="G8" i="12" s="1"/>
  <c r="R8" i="12" s="1" a="1"/>
  <c r="R8" i="12" s="1"/>
  <c r="D10" i="8" a="1"/>
  <c r="D10" i="8" s="1"/>
  <c r="F9" i="12" s="1"/>
  <c r="C11" i="8" a="1"/>
  <c r="C11" i="8" s="1"/>
  <c r="E10" i="12" s="1"/>
  <c r="K11" i="8" a="1"/>
  <c r="K11" i="8" s="1"/>
  <c r="M10" i="12" s="1"/>
  <c r="X10" i="12" s="1" a="1"/>
  <c r="X10" i="12" s="1"/>
  <c r="K12" i="8" a="1"/>
  <c r="K12" i="8" s="1"/>
  <c r="M11" i="12" s="1"/>
  <c r="J13" i="8" a="1"/>
  <c r="J13" i="8" s="1"/>
  <c r="L12" i="12" s="1"/>
  <c r="W12" i="12" s="1" a="1"/>
  <c r="W12" i="12" s="1"/>
  <c r="I14" i="8" a="1"/>
  <c r="I14" i="8" s="1"/>
  <c r="K13" i="12" s="1"/>
  <c r="V13" i="12" s="1" a="1"/>
  <c r="V13" i="12" s="1"/>
  <c r="H15" i="8" a="1"/>
  <c r="H15" i="8" s="1"/>
  <c r="J14" i="12" s="1"/>
  <c r="G16" i="8" a="1"/>
  <c r="G16" i="8" s="1"/>
  <c r="I15" i="12" s="1"/>
  <c r="T15" i="12" s="1" a="1"/>
  <c r="T15" i="12" s="1"/>
  <c r="F17" i="8" a="1"/>
  <c r="F17" i="8" s="1"/>
  <c r="H16" i="12" s="1"/>
  <c r="C2" i="8" a="1"/>
  <c r="C2" i="8" s="1"/>
  <c r="E1" i="12" s="1"/>
  <c r="P1" i="12" s="1"/>
  <c r="P25" i="12" s="1"/>
  <c r="K2" i="8" a="1"/>
  <c r="K2" i="8" s="1"/>
  <c r="M1" i="12" s="1"/>
  <c r="X1" i="12" s="1"/>
  <c r="X25" i="12" s="1"/>
  <c r="B11" i="8" a="1"/>
  <c r="B11" i="8" s="1"/>
  <c r="D10" i="12" s="1"/>
  <c r="D3" i="8" a="1"/>
  <c r="D3" i="8" s="1"/>
  <c r="F2" i="12" s="1"/>
  <c r="Q2" i="12" s="1" a="1"/>
  <c r="Q2" i="12" s="1"/>
  <c r="C4" i="8" a="1"/>
  <c r="C4" i="8" s="1"/>
  <c r="E3" i="12" s="1"/>
  <c r="P3" i="12" s="1" a="1"/>
  <c r="P3" i="12" s="1"/>
  <c r="K4" i="8" a="1"/>
  <c r="K4" i="8" s="1"/>
  <c r="M3" i="12" s="1"/>
  <c r="J5" i="8" a="1"/>
  <c r="J5" i="8" s="1"/>
  <c r="L4" i="12" s="1"/>
  <c r="I6" i="8" a="1"/>
  <c r="I6" i="8" s="1"/>
  <c r="K5" i="12" s="1"/>
  <c r="H7" i="8" a="1"/>
  <c r="H7" i="8" s="1"/>
  <c r="J6" i="12" s="1"/>
  <c r="G8" i="8" a="1"/>
  <c r="G8" i="8" s="1"/>
  <c r="I7" i="12" s="1"/>
  <c r="T7" i="12" s="1" a="1"/>
  <c r="T7" i="12" s="1"/>
  <c r="F9" i="8" a="1"/>
  <c r="F9" i="8" s="1"/>
  <c r="H8" i="12" s="1"/>
  <c r="E10" i="8" a="1"/>
  <c r="E10" i="8" s="1"/>
  <c r="G9" i="12" s="1"/>
  <c r="R9" i="12" s="1" a="1"/>
  <c r="R9" i="12" s="1"/>
  <c r="D11" i="8" a="1"/>
  <c r="D11" i="8" s="1"/>
  <c r="F10" i="12" s="1"/>
  <c r="C12" i="8" a="1"/>
  <c r="C12" i="8" s="1"/>
  <c r="E11" i="12" s="1"/>
  <c r="C13" i="8" a="1"/>
  <c r="C13" i="8" s="1"/>
  <c r="E12" i="12" s="1"/>
  <c r="P12" i="12" s="1" a="1"/>
  <c r="P12" i="12" s="1"/>
  <c r="K13" i="8" a="1"/>
  <c r="K13" i="8" s="1"/>
  <c r="M12" i="12" s="1"/>
  <c r="J14" i="8" a="1"/>
  <c r="J14" i="8" s="1"/>
  <c r="L13" i="12" s="1"/>
  <c r="I15" i="8" a="1"/>
  <c r="I15" i="8" s="1"/>
  <c r="K14" i="12" s="1"/>
  <c r="V14" i="12" s="1" a="1"/>
  <c r="V14" i="12" s="1"/>
  <c r="H16" i="8" a="1"/>
  <c r="H16" i="8" s="1"/>
  <c r="J15" i="12" s="1"/>
  <c r="U15" i="12" s="1" a="1"/>
  <c r="U15" i="12" s="1"/>
  <c r="G17" i="8" a="1"/>
  <c r="G17" i="8" s="1"/>
  <c r="I16" i="12" s="1"/>
  <c r="T16" i="12" s="1" a="1"/>
  <c r="T16" i="12" s="1"/>
  <c r="X3" i="12" a="1"/>
  <c r="X3" i="12" s="1"/>
  <c r="D2" i="8" a="1"/>
  <c r="D2" i="8" s="1"/>
  <c r="F1" i="12" s="1"/>
  <c r="Q1" i="12" s="1"/>
  <c r="Q25" i="12" s="1"/>
  <c r="B4" i="8" a="1"/>
  <c r="B4" i="8" s="1"/>
  <c r="D3" i="12" s="1"/>
  <c r="O3" i="12" s="1" a="1"/>
  <c r="O3" i="12" s="1"/>
  <c r="B12" i="8" a="1"/>
  <c r="B12" i="8" s="1"/>
  <c r="D11" i="12" s="1"/>
  <c r="E3" i="8" a="1"/>
  <c r="E3" i="8" s="1"/>
  <c r="G2" i="12" s="1"/>
  <c r="R2" i="12" s="1" a="1"/>
  <c r="R2" i="12" s="1"/>
  <c r="D4" i="8" a="1"/>
  <c r="D4" i="8" s="1"/>
  <c r="F3" i="12" s="1"/>
  <c r="Q3" i="12" s="1" a="1"/>
  <c r="Q3" i="12" s="1"/>
  <c r="C5" i="8" a="1"/>
  <c r="C5" i="8" s="1"/>
  <c r="E4" i="12" s="1"/>
  <c r="P4" i="12" s="1" a="1"/>
  <c r="P4" i="12" s="1"/>
  <c r="K5" i="8" a="1"/>
  <c r="K5" i="8" s="1"/>
  <c r="M4" i="12" s="1"/>
  <c r="X4" i="12" s="1" a="1"/>
  <c r="X4" i="12" s="1"/>
  <c r="J6" i="8" a="1"/>
  <c r="J6" i="8" s="1"/>
  <c r="L5" i="12" s="1"/>
  <c r="I7" i="8" a="1"/>
  <c r="I7" i="8" s="1"/>
  <c r="K6" i="12" s="1"/>
  <c r="H8" i="8" a="1"/>
  <c r="H8" i="8" s="1"/>
  <c r="J7" i="12" s="1"/>
  <c r="U7" i="12" s="1" a="1"/>
  <c r="U7" i="12" s="1"/>
  <c r="G9" i="8" a="1"/>
  <c r="G9" i="8" s="1"/>
  <c r="I8" i="12" s="1"/>
  <c r="F10" i="8" a="1"/>
  <c r="F10" i="8" s="1"/>
  <c r="H9" i="12" s="1"/>
  <c r="E11" i="8" a="1"/>
  <c r="E11" i="8" s="1"/>
  <c r="G10" i="12" s="1"/>
  <c r="D12" i="8" a="1"/>
  <c r="D12" i="8" s="1"/>
  <c r="F11" i="12" s="1"/>
  <c r="Q11" i="12" s="1" a="1"/>
  <c r="Q11" i="12" s="1"/>
  <c r="D13" i="8" a="1"/>
  <c r="D13" i="8" s="1"/>
  <c r="F12" i="12" s="1"/>
  <c r="Q12" i="12" s="1" a="1"/>
  <c r="Q12" i="12" s="1"/>
  <c r="C14" i="8" a="1"/>
  <c r="C14" i="8" s="1"/>
  <c r="E13" i="12" s="1"/>
  <c r="P13" i="12" s="1" a="1"/>
  <c r="P13" i="12" s="1"/>
  <c r="K14" i="8" a="1"/>
  <c r="K14" i="8" s="1"/>
  <c r="M13" i="12" s="1"/>
  <c r="J15" i="8" a="1"/>
  <c r="J15" i="8" s="1"/>
  <c r="L14" i="12" s="1"/>
  <c r="W14" i="12" s="1" a="1"/>
  <c r="W14" i="12" s="1"/>
  <c r="I16" i="8" a="1"/>
  <c r="I16" i="8" s="1"/>
  <c r="K15" i="12" s="1"/>
  <c r="H17" i="8" a="1"/>
  <c r="H17" i="8" s="1"/>
  <c r="J16" i="12" s="1"/>
  <c r="E2" i="8" a="1"/>
  <c r="E2" i="8" s="1"/>
  <c r="G1" i="12" s="1"/>
  <c r="R1" i="12" s="1"/>
  <c r="R25" i="12" s="1"/>
  <c r="B5" i="8" a="1"/>
  <c r="B5" i="8" s="1"/>
  <c r="D4" i="12" s="1"/>
  <c r="B13" i="8" a="1"/>
  <c r="B13" i="8" s="1"/>
  <c r="D12" i="12" s="1"/>
  <c r="O12" i="12" s="1" a="1"/>
  <c r="O12" i="12" s="1"/>
  <c r="F3" i="8" a="1"/>
  <c r="F3" i="8" s="1"/>
  <c r="H2" i="12" s="1"/>
  <c r="E4" i="8" a="1"/>
  <c r="E4" i="8" s="1"/>
  <c r="G3" i="12" s="1"/>
  <c r="D5" i="8" a="1"/>
  <c r="D5" i="8" s="1"/>
  <c r="F4" i="12" s="1"/>
  <c r="Q4" i="12" s="1" a="1"/>
  <c r="Q4" i="12" s="1"/>
  <c r="C6" i="8" a="1"/>
  <c r="C6" i="8" s="1"/>
  <c r="E5" i="12" s="1"/>
  <c r="K6" i="8" a="1"/>
  <c r="K6" i="8" s="1"/>
  <c r="M5" i="12" s="1"/>
  <c r="J7" i="8" a="1"/>
  <c r="J7" i="8" s="1"/>
  <c r="L6" i="12" s="1"/>
  <c r="W6" i="12" s="1" a="1"/>
  <c r="W6" i="12" s="1"/>
  <c r="I8" i="8" a="1"/>
  <c r="I8" i="8" s="1"/>
  <c r="K7" i="12" s="1"/>
  <c r="H9" i="8" a="1"/>
  <c r="H9" i="8" s="1"/>
  <c r="J8" i="12" s="1"/>
  <c r="U8" i="12" s="1" a="1"/>
  <c r="U8" i="12" s="1"/>
  <c r="G10" i="8" a="1"/>
  <c r="G10" i="8" s="1"/>
  <c r="I9" i="12" s="1"/>
  <c r="F11" i="8" a="1"/>
  <c r="F11" i="8" s="1"/>
  <c r="H10" i="12" s="1"/>
  <c r="E12" i="8" a="1"/>
  <c r="E12" i="8" s="1"/>
  <c r="G11" i="12" s="1"/>
  <c r="R11" i="12" s="1" a="1"/>
  <c r="R11" i="12" s="1"/>
  <c r="E13" i="8" a="1"/>
  <c r="E13" i="8" s="1"/>
  <c r="G12" i="12" s="1"/>
  <c r="D14" i="8" a="1"/>
  <c r="D14" i="8" s="1"/>
  <c r="F13" i="12" s="1"/>
  <c r="C15" i="8" a="1"/>
  <c r="C15" i="8" s="1"/>
  <c r="E14" i="12" s="1"/>
  <c r="P14" i="12" s="1" a="1"/>
  <c r="P14" i="12" s="1"/>
  <c r="K15" i="8" a="1"/>
  <c r="K15" i="8" s="1"/>
  <c r="M14" i="12" s="1"/>
  <c r="X14" i="12" s="1" a="1"/>
  <c r="X14" i="12" s="1"/>
  <c r="J16" i="8" a="1"/>
  <c r="J16" i="8" s="1"/>
  <c r="L15" i="12" s="1"/>
  <c r="W15" i="12" s="1" a="1"/>
  <c r="W15" i="12" s="1"/>
  <c r="I17" i="8" a="1"/>
  <c r="I17" i="8" s="1"/>
  <c r="K16" i="12" s="1"/>
  <c r="V16" i="12" s="1" a="1"/>
  <c r="V16" i="12" s="1"/>
  <c r="F2" i="8" a="1"/>
  <c r="F2" i="8" s="1"/>
  <c r="H1" i="12" s="1"/>
  <c r="S1" i="12" s="1"/>
  <c r="S25" i="12" s="1"/>
  <c r="B6" i="8" a="1"/>
  <c r="B6" i="8" s="1"/>
  <c r="D5" i="12" s="1"/>
  <c r="O5" i="12" s="1" a="1"/>
  <c r="O5" i="12" s="1"/>
  <c r="B14" i="8" a="1"/>
  <c r="B14" i="8" s="1"/>
  <c r="D13" i="12" s="1"/>
  <c r="G3" i="8" a="1"/>
  <c r="G3" i="8" s="1"/>
  <c r="I2" i="12" s="1"/>
  <c r="F4" i="8" a="1"/>
  <c r="F4" i="8" s="1"/>
  <c r="H3" i="12" s="1"/>
  <c r="S3" i="12" s="1" a="1"/>
  <c r="S3" i="12" s="1"/>
  <c r="E5" i="8" a="1"/>
  <c r="E5" i="8" s="1"/>
  <c r="G4" i="12" s="1"/>
  <c r="R4" i="12" s="1" a="1"/>
  <c r="R4" i="12" s="1"/>
  <c r="D6" i="8" a="1"/>
  <c r="D6" i="8" s="1"/>
  <c r="F5" i="12" s="1"/>
  <c r="Q5" i="12" s="1" a="1"/>
  <c r="Q5" i="12" s="1"/>
  <c r="C7" i="8" a="1"/>
  <c r="C7" i="8" s="1"/>
  <c r="E6" i="12" s="1"/>
  <c r="P6" i="12" s="1" a="1"/>
  <c r="P6" i="12" s="1"/>
  <c r="K7" i="8" a="1"/>
  <c r="K7" i="8" s="1"/>
  <c r="M6" i="12" s="1"/>
  <c r="J8" i="8" a="1"/>
  <c r="J8" i="8" s="1"/>
  <c r="L7" i="12" s="1"/>
  <c r="W7" i="12" s="1" a="1"/>
  <c r="W7" i="12" s="1"/>
  <c r="I9" i="8" a="1"/>
  <c r="I9" i="8" s="1"/>
  <c r="K8" i="12" s="1"/>
  <c r="H10" i="8" a="1"/>
  <c r="H10" i="8" s="1"/>
  <c r="J9" i="12" s="1"/>
  <c r="G11" i="8" a="1"/>
  <c r="G11" i="8" s="1"/>
  <c r="I10" i="12" s="1"/>
  <c r="T10" i="12" s="1" a="1"/>
  <c r="T10" i="12" s="1"/>
  <c r="F12" i="8" a="1"/>
  <c r="F12" i="8" s="1"/>
  <c r="H11" i="12" s="1"/>
  <c r="S11" i="12" s="1" a="1"/>
  <c r="S11" i="12" s="1"/>
  <c r="F13" i="8" a="1"/>
  <c r="F13" i="8" s="1"/>
  <c r="H12" i="12" s="1"/>
  <c r="S12" i="12" s="1" a="1"/>
  <c r="S12" i="12" s="1"/>
  <c r="E14" i="8" a="1"/>
  <c r="E14" i="8" s="1"/>
  <c r="G13" i="12" s="1"/>
  <c r="R13" i="12" s="1" a="1"/>
  <c r="R13" i="12" s="1"/>
  <c r="D15" i="8" a="1"/>
  <c r="D15" i="8" s="1"/>
  <c r="F14" i="12" s="1"/>
  <c r="C16" i="8" a="1"/>
  <c r="C16" i="8" s="1"/>
  <c r="E15" i="12" s="1"/>
  <c r="P15" i="12" s="1" a="1"/>
  <c r="P15" i="12" s="1"/>
  <c r="K16" i="8" a="1"/>
  <c r="K16" i="8" s="1"/>
  <c r="M15" i="12" s="1"/>
  <c r="X15" i="12" s="1" a="1"/>
  <c r="X15" i="12" s="1"/>
  <c r="J17" i="8" a="1"/>
  <c r="J17" i="8" s="1"/>
  <c r="L16" i="12" s="1"/>
  <c r="W16" i="12" s="1" a="1"/>
  <c r="W16" i="12" s="1"/>
  <c r="B7" i="8" a="1"/>
  <c r="B7" i="8" s="1"/>
  <c r="D6" i="12" s="1"/>
  <c r="O6" i="12" s="1" a="1"/>
  <c r="O6" i="12" s="1"/>
  <c r="B15" i="8" a="1"/>
  <c r="B15" i="8" s="1"/>
  <c r="D14" i="12" s="1"/>
  <c r="C8" i="8" a="1"/>
  <c r="C8" i="8" s="1"/>
  <c r="E7" i="12" s="1"/>
  <c r="P7" i="12" s="1" a="1"/>
  <c r="P7" i="12" s="1"/>
  <c r="C17" i="8" a="1"/>
  <c r="C17" i="8" s="1"/>
  <c r="E16" i="12" s="1"/>
  <c r="P16" i="12" s="1" a="1"/>
  <c r="P16" i="12" s="1"/>
  <c r="V15" i="12" a="1"/>
  <c r="V15" i="12" s="1"/>
  <c r="R15" i="12" a="1"/>
  <c r="R15" i="12" s="1"/>
  <c r="Q15" i="12" a="1"/>
  <c r="Q15" i="12" s="1"/>
  <c r="O15" i="12" a="1"/>
  <c r="O15" i="12" s="1"/>
  <c r="V9" i="12" a="1"/>
  <c r="V9" i="12" s="1"/>
  <c r="V3" i="12" a="1"/>
  <c r="V3" i="12" s="1"/>
  <c r="U3" i="12" a="1"/>
  <c r="U3" i="12" s="1"/>
  <c r="T3" i="12" a="1"/>
  <c r="T3" i="12" s="1"/>
  <c r="R3" i="12" a="1"/>
  <c r="R3" i="12" s="1"/>
  <c r="X16" i="12" a="1"/>
  <c r="X16" i="12" s="1"/>
  <c r="U16" i="12" a="1"/>
  <c r="U16" i="12" s="1"/>
  <c r="S16" i="12" a="1"/>
  <c r="S16" i="12" s="1"/>
  <c r="R16" i="12" a="1"/>
  <c r="R16" i="12" s="1"/>
  <c r="Q16" i="12" a="1"/>
  <c r="Q16" i="12" s="1"/>
  <c r="O16" i="12" a="1"/>
  <c r="O16" i="12" s="1"/>
  <c r="U14" i="12" a="1"/>
  <c r="U14" i="12" s="1"/>
  <c r="T14" i="12" a="1"/>
  <c r="T14" i="12" s="1"/>
  <c r="S14" i="12" a="1"/>
  <c r="S14" i="12" s="1"/>
  <c r="R14" i="12" a="1"/>
  <c r="R14" i="12" s="1"/>
  <c r="Q14" i="12" a="1"/>
  <c r="Q14" i="12" s="1"/>
  <c r="O14" i="12" a="1"/>
  <c r="O14" i="12" s="1"/>
  <c r="X13" i="12" a="1"/>
  <c r="X13" i="12" s="1"/>
  <c r="W13" i="12" a="1"/>
  <c r="W13" i="12" s="1"/>
  <c r="U13" i="12" a="1"/>
  <c r="U13" i="12" s="1"/>
  <c r="S13" i="12" a="1"/>
  <c r="S13" i="12" s="1"/>
  <c r="Q13" i="12" a="1"/>
  <c r="Q13" i="12" s="1"/>
  <c r="O13" i="12" a="1"/>
  <c r="O13" i="12" s="1"/>
  <c r="X12" i="12" a="1"/>
  <c r="X12" i="12" s="1"/>
  <c r="V12" i="12" a="1"/>
  <c r="V12" i="12" s="1"/>
  <c r="U12" i="12" a="1"/>
  <c r="U12" i="12" s="1"/>
  <c r="T12" i="12" a="1"/>
  <c r="T12" i="12" s="1"/>
  <c r="R12" i="12" a="1"/>
  <c r="R12" i="12" s="1"/>
  <c r="X11" i="12" a="1"/>
  <c r="X11" i="12" s="1"/>
  <c r="W11" i="12" a="1"/>
  <c r="W11" i="12" s="1"/>
  <c r="T11" i="12" a="1"/>
  <c r="T11" i="12" s="1"/>
  <c r="P11" i="12" a="1"/>
  <c r="P11" i="12" s="1"/>
  <c r="O11" i="12" a="1"/>
  <c r="O11" i="12" s="1"/>
  <c r="W10" i="12" a="1"/>
  <c r="W10" i="12" s="1"/>
  <c r="V10" i="12" a="1"/>
  <c r="V10" i="12" s="1"/>
  <c r="U10" i="12" a="1"/>
  <c r="U10" i="12" s="1"/>
  <c r="S10" i="12" a="1"/>
  <c r="S10" i="12" s="1"/>
  <c r="R10" i="12" a="1"/>
  <c r="R10" i="12" s="1"/>
  <c r="Q10" i="12" a="1"/>
  <c r="Q10" i="12" s="1"/>
  <c r="P10" i="12" a="1"/>
  <c r="P10" i="12" s="1"/>
  <c r="O10" i="12" a="1"/>
  <c r="O10" i="12" s="1"/>
  <c r="X8" i="12" a="1"/>
  <c r="X8" i="12" s="1"/>
  <c r="W8" i="12" a="1"/>
  <c r="W8" i="12" s="1"/>
  <c r="V8" i="12" a="1"/>
  <c r="V8" i="12" s="1"/>
  <c r="T8" i="12" a="1"/>
  <c r="T8" i="12" s="1"/>
  <c r="S8" i="12" a="1"/>
  <c r="S8" i="12" s="1"/>
  <c r="Q8" i="12" a="1"/>
  <c r="Q8" i="12" s="1"/>
  <c r="P8" i="12" a="1"/>
  <c r="P8" i="12" s="1"/>
  <c r="X7" i="12" a="1"/>
  <c r="X7" i="12" s="1"/>
  <c r="V7" i="12" a="1"/>
  <c r="V7" i="12" s="1"/>
  <c r="S7" i="12" a="1"/>
  <c r="S7" i="12" s="1"/>
  <c r="Q7" i="12" a="1"/>
  <c r="Q7" i="12" s="1"/>
  <c r="O7" i="12" a="1"/>
  <c r="O7" i="12" s="1"/>
  <c r="X6" i="12" a="1"/>
  <c r="X6" i="12" s="1"/>
  <c r="V6" i="12" a="1"/>
  <c r="V6" i="12" s="1"/>
  <c r="U6" i="12" a="1"/>
  <c r="U6" i="12" s="1"/>
  <c r="T6" i="12" a="1"/>
  <c r="T6" i="12" s="1"/>
  <c r="S6" i="12" a="1"/>
  <c r="S6" i="12" s="1"/>
  <c r="Q6" i="12" a="1"/>
  <c r="Q6" i="12" s="1"/>
  <c r="X5" i="12" a="1"/>
  <c r="X5" i="12" s="1"/>
  <c r="W5" i="12" a="1"/>
  <c r="W5" i="12" s="1"/>
  <c r="V5" i="12" a="1"/>
  <c r="V5" i="12" s="1"/>
  <c r="T5" i="12" a="1"/>
  <c r="T5" i="12" s="1"/>
  <c r="S5" i="12" a="1"/>
  <c r="S5" i="12" s="1"/>
  <c r="R5" i="12" a="1"/>
  <c r="R5" i="12" s="1"/>
  <c r="P5" i="12" a="1"/>
  <c r="P5" i="12" s="1"/>
  <c r="W4" i="12" a="1"/>
  <c r="W4" i="12" s="1"/>
  <c r="V4" i="12" a="1"/>
  <c r="V4" i="12" s="1"/>
  <c r="U4" i="12" a="1"/>
  <c r="U4" i="12" s="1"/>
  <c r="S4" i="12" a="1"/>
  <c r="S4" i="12" s="1"/>
  <c r="O4" i="12" a="1"/>
  <c r="O4" i="12" s="1"/>
  <c r="X2" i="12" a="1"/>
  <c r="X2" i="12" s="1"/>
  <c r="V2" i="12" a="1"/>
  <c r="V2" i="12" s="1"/>
  <c r="U2" i="12" a="1"/>
  <c r="U2" i="12" s="1"/>
  <c r="T2" i="12" a="1"/>
  <c r="T2" i="12" s="1"/>
  <c r="S2" i="12" a="1"/>
  <c r="S2" i="12" s="1"/>
  <c r="O9" i="12" a="1"/>
  <c r="O9" i="12" s="1"/>
  <c r="S9" i="12" a="1"/>
  <c r="S9" i="12" s="1"/>
  <c r="W9" i="12" a="1"/>
  <c r="W9" i="12" s="1"/>
  <c r="Q9" i="12" a="1"/>
  <c r="Q9" i="12" s="1"/>
  <c r="T9" i="12" a="1"/>
  <c r="T9" i="12" s="1"/>
  <c r="U9" i="12" a="1"/>
  <c r="U9" i="12" s="1"/>
  <c r="P9" i="12" a="1"/>
  <c r="P9" i="12" s="1"/>
  <c r="U27" i="12" l="1"/>
  <c r="R27" i="12"/>
  <c r="U26" i="12"/>
  <c r="Q26" i="12"/>
  <c r="Q27" i="12"/>
  <c r="X27" i="12"/>
  <c r="X26" i="12"/>
  <c r="T26" i="12"/>
  <c r="T27" i="12"/>
  <c r="P27" i="12"/>
  <c r="P26" i="12"/>
  <c r="R26" i="12"/>
  <c r="W27" i="12"/>
  <c r="W26" i="12"/>
  <c r="S27" i="12"/>
  <c r="S26" i="12"/>
  <c r="V27" i="12"/>
  <c r="V26" i="12"/>
  <c r="O27" i="12"/>
  <c r="O26" i="12"/>
  <c r="S28" i="12" l="1"/>
  <c r="S30" i="12" s="1"/>
  <c r="Q28" i="12"/>
  <c r="Q30" i="12" s="1"/>
  <c r="X28" i="12"/>
  <c r="X30" i="12" s="1"/>
  <c r="R28" i="12"/>
  <c r="R30" i="12" s="1"/>
  <c r="U28" i="12"/>
  <c r="U30" i="12" s="1"/>
  <c r="O28" i="12"/>
  <c r="O30" i="12" s="1"/>
  <c r="W28" i="12"/>
  <c r="W30" i="12" s="1"/>
  <c r="T28" i="12"/>
  <c r="T30" i="12" s="1"/>
  <c r="V28" i="12"/>
  <c r="V30" i="12" s="1"/>
  <c r="P28" i="12"/>
  <c r="P30" i="12" s="1"/>
  <c r="R31" i="12" l="1"/>
  <c r="O31" i="12"/>
  <c r="T31" i="12"/>
  <c r="Q31" i="12"/>
  <c r="V31" i="12"/>
  <c r="W31" i="12"/>
  <c r="S31" i="12"/>
  <c r="U31" i="12"/>
  <c r="P31" i="12"/>
  <c r="X31" i="12"/>
  <c r="Q33" i="12" l="1"/>
  <c r="A23" i="11" s="1"/>
  <c r="V33" i="12"/>
  <c r="A28" i="11" s="1"/>
  <c r="W33" i="12"/>
  <c r="A29" i="11" s="1"/>
  <c r="R33" i="12"/>
  <c r="A24" i="11" s="1"/>
  <c r="X33" i="12"/>
  <c r="A30" i="11" s="1"/>
  <c r="U33" i="12"/>
  <c r="A27" i="11" s="1"/>
  <c r="S33" i="12"/>
  <c r="A25" i="11" s="1"/>
  <c r="T33" i="12"/>
  <c r="A26" i="11" s="1"/>
  <c r="O33" i="12"/>
  <c r="A21" i="11" s="1"/>
  <c r="P33" i="12"/>
  <c r="A22" i="11" s="1"/>
  <c r="B28" i="11" l="1" a="1"/>
  <c r="B28" i="11" s="1"/>
  <c r="C25" i="11" a="1"/>
  <c r="C25" i="11" s="1"/>
  <c r="B25" i="11" a="1"/>
  <c r="B25" i="11" s="1"/>
  <c r="C24" i="11" a="1"/>
  <c r="C24" i="11" s="1"/>
  <c r="B24" i="11" a="1"/>
  <c r="B24" i="11" s="1"/>
  <c r="B22" i="11" a="1"/>
  <c r="B22" i="11" s="1"/>
  <c r="C22" i="11" a="1"/>
  <c r="C22" i="11" s="1"/>
  <c r="B21" i="11" a="1"/>
  <c r="B21" i="11" s="1"/>
  <c r="C21" i="11" a="1"/>
  <c r="C21" i="11" s="1"/>
  <c r="B23" i="11" a="1"/>
  <c r="B23" i="11" s="1"/>
  <c r="C23" i="11" a="1"/>
  <c r="C23" i="11" s="1"/>
  <c r="C28" i="11" a="1"/>
  <c r="C28" i="11" s="1"/>
  <c r="B27" i="11" a="1"/>
  <c r="B27" i="11" s="1"/>
  <c r="C27" i="11" a="1"/>
  <c r="C27" i="11" s="1"/>
  <c r="C30" i="11" a="1"/>
  <c r="C30" i="11" s="1"/>
  <c r="B30" i="11" a="1"/>
  <c r="B30" i="11" s="1"/>
  <c r="C29" i="11" a="1"/>
  <c r="C29" i="11" s="1"/>
  <c r="B29" i="11" a="1"/>
  <c r="B29" i="11" s="1"/>
  <c r="C26" i="11" a="1"/>
  <c r="C26" i="11" s="1"/>
  <c r="B26" i="11" a="1"/>
  <c r="B26" i="1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<sst xmlns="http://schemas.openxmlformats.org/spreadsheetml/2006/main" count="432" uniqueCount="355">
  <si>
    <t>project</t>
  </si>
  <si>
    <t>start</t>
  </si>
  <si>
    <t>end</t>
  </si>
  <si>
    <t>filling_time</t>
  </si>
  <si>
    <t>status</t>
  </si>
  <si>
    <t>respondent_id_external</t>
  </si>
  <si>
    <t>questionary_id_external</t>
  </si>
  <si>
    <t>respondent_id_internal</t>
  </si>
  <si>
    <t>questionary_version</t>
  </si>
  <si>
    <t>se2_version</t>
  </si>
  <si>
    <t>email</t>
  </si>
  <si>
    <t>phone</t>
  </si>
  <si>
    <t>groupId</t>
  </si>
  <si>
    <t>respondent_group_name</t>
  </si>
  <si>
    <t>fingerprint</t>
  </si>
  <si>
    <t>nQ01_r1</t>
  </si>
  <si>
    <t>nQ01_r2</t>
  </si>
  <si>
    <t>nQ02_r1</t>
  </si>
  <si>
    <t>nQ02_r2</t>
  </si>
  <si>
    <t>nQ03_r1</t>
  </si>
  <si>
    <t>nQ03_r2</t>
  </si>
  <si>
    <t>nQ04_r1</t>
  </si>
  <si>
    <t>nQ04_r2</t>
  </si>
  <si>
    <t>nQ05_r1</t>
  </si>
  <si>
    <t>nQ05_r2</t>
  </si>
  <si>
    <t>nQ06_r1</t>
  </si>
  <si>
    <t>nQ06_r2</t>
  </si>
  <si>
    <t>nQ07_r1</t>
  </si>
  <si>
    <t>nQ07_r2</t>
  </si>
  <si>
    <t>nQ08_r1</t>
  </si>
  <si>
    <t>nQ08_r2</t>
  </si>
  <si>
    <t>nQ09_r1</t>
  </si>
  <si>
    <t>nQ09_r2</t>
  </si>
  <si>
    <t>nQ10_r1</t>
  </si>
  <si>
    <t>nQ10_r2</t>
  </si>
  <si>
    <t>nQ11_r1</t>
  </si>
  <si>
    <t>nQ11_r2</t>
  </si>
  <si>
    <t>nQ12_r1</t>
  </si>
  <si>
    <t>nQ12_r2</t>
  </si>
  <si>
    <t>nQ13_r1</t>
  </si>
  <si>
    <t>nQ13_r2</t>
  </si>
  <si>
    <t>nQ14_r1</t>
  </si>
  <si>
    <t>nQ14_r2</t>
  </si>
  <si>
    <t>nQ15_r1</t>
  </si>
  <si>
    <t>nQ15_r2</t>
  </si>
  <si>
    <t>nQ16_r1</t>
  </si>
  <si>
    <t>nQ16_r2</t>
  </si>
  <si>
    <t>nQ17_r1</t>
  </si>
  <si>
    <t>nQ17_r2</t>
  </si>
  <si>
    <t>nQ18_r1</t>
  </si>
  <si>
    <t>nQ18_r2</t>
  </si>
  <si>
    <t>nQ19_r1</t>
  </si>
  <si>
    <t>nQ19_r2</t>
  </si>
  <si>
    <t>nQ20_r1</t>
  </si>
  <si>
    <t>nQ20_r2</t>
  </si>
  <si>
    <t>nQ21_r1</t>
  </si>
  <si>
    <t>nQ21_r2</t>
  </si>
  <si>
    <t>nQ22_r1</t>
  </si>
  <si>
    <t>nQ22_r2</t>
  </si>
  <si>
    <t>nQ23_r1</t>
  </si>
  <si>
    <t>nQ23_r2</t>
  </si>
  <si>
    <t>nQ24_r1</t>
  </si>
  <si>
    <t>nQ24_r2</t>
  </si>
  <si>
    <t>nQ25_r1</t>
  </si>
  <si>
    <t>nQ25_r2</t>
  </si>
  <si>
    <t>nQ26_r1</t>
  </si>
  <si>
    <t>nQ26_r2</t>
  </si>
  <si>
    <t>nQ27_r1</t>
  </si>
  <si>
    <t>nQ27_r2</t>
  </si>
  <si>
    <t>nQ28_r1</t>
  </si>
  <si>
    <t>nQ28_r2</t>
  </si>
  <si>
    <t>nQ29_r1</t>
  </si>
  <si>
    <t>nQ29_r2</t>
  </si>
  <si>
    <t>nQ30_r1</t>
  </si>
  <si>
    <t>nQ30_r2</t>
  </si>
  <si>
    <t>nQ31_r1</t>
  </si>
  <si>
    <t>nQ31_r2</t>
  </si>
  <si>
    <t>nQ32_r1</t>
  </si>
  <si>
    <t>nQ32_r2</t>
  </si>
  <si>
    <t>nQ33_r1</t>
  </si>
  <si>
    <t>nQ33_r2</t>
  </si>
  <si>
    <t>nQ34_r1</t>
  </si>
  <si>
    <t>nQ34_r2</t>
  </si>
  <si>
    <t>nQ35_r1</t>
  </si>
  <si>
    <t>nQ35_r2</t>
  </si>
  <si>
    <t>nQ36_r1</t>
  </si>
  <si>
    <t>nQ36_r2</t>
  </si>
  <si>
    <t>nQ37_r1</t>
  </si>
  <si>
    <t>nQ37_r2</t>
  </si>
  <si>
    <t>nQ38_r1</t>
  </si>
  <si>
    <t>nQ38_r2</t>
  </si>
  <si>
    <t>nQ39_r1</t>
  </si>
  <si>
    <t>nQ39_r2</t>
  </si>
  <si>
    <t>nQ40_r1</t>
  </si>
  <si>
    <t>nQ40_r2</t>
  </si>
  <si>
    <t>nQ41_r1</t>
  </si>
  <si>
    <t>nQ41_r2</t>
  </si>
  <si>
    <t>nQ42_r1</t>
  </si>
  <si>
    <t>nQ42_r2</t>
  </si>
  <si>
    <t>nQ43_r1</t>
  </si>
  <si>
    <t>nQ43_r2</t>
  </si>
  <si>
    <t>nQ44_r1</t>
  </si>
  <si>
    <t>nQ44_r2</t>
  </si>
  <si>
    <t>nQ45_r1</t>
  </si>
  <si>
    <t>nQ45_r2</t>
  </si>
  <si>
    <t>nQ46_r1</t>
  </si>
  <si>
    <t>nQ46_r2</t>
  </si>
  <si>
    <t>nQ47_r1</t>
  </si>
  <si>
    <t>nQ47_r2</t>
  </si>
  <si>
    <t>nQ48_r1</t>
  </si>
  <si>
    <t>nQ48_r2</t>
  </si>
  <si>
    <t>nQ49_r1</t>
  </si>
  <si>
    <t>nQ49_r2</t>
  </si>
  <si>
    <t>nQ50_r1</t>
  </si>
  <si>
    <t>nQ50_r2</t>
  </si>
  <si>
    <t>nQ51_r1</t>
  </si>
  <si>
    <t>nQ51_r2</t>
  </si>
  <si>
    <t>nQ52_0_1</t>
  </si>
  <si>
    <t>nQ52_1_1</t>
  </si>
  <si>
    <t>nQ52_2_0</t>
  </si>
  <si>
    <t>nQ53_0_1</t>
  </si>
  <si>
    <t>nQ53_1_1</t>
  </si>
  <si>
    <t>nQ53_2_0</t>
  </si>
  <si>
    <t>nQ54_0_1</t>
  </si>
  <si>
    <t>nQ54_1_1</t>
  </si>
  <si>
    <t>nQ54_2_0</t>
  </si>
  <si>
    <t>nQ55_0_1</t>
  </si>
  <si>
    <t>nQ55_1_1</t>
  </si>
  <si>
    <t>nQ55_2_0</t>
  </si>
  <si>
    <t>nQ56_0_1</t>
  </si>
  <si>
    <t>nQ56_1_1</t>
  </si>
  <si>
    <t>nQ56_2_0</t>
  </si>
  <si>
    <t>nQ57_0_1</t>
  </si>
  <si>
    <t>nQ57_1_1</t>
  </si>
  <si>
    <t>nQ57_2_0</t>
  </si>
  <si>
    <t>nQ58_0_1</t>
  </si>
  <si>
    <t>nQ58_1_1</t>
  </si>
  <si>
    <t>nQ58_2_0</t>
  </si>
  <si>
    <t>nQ59_0_1</t>
  </si>
  <si>
    <t>nQ59_1_1</t>
  </si>
  <si>
    <t>nQ59_2_0</t>
  </si>
  <si>
    <t>tQ64_0_0</t>
  </si>
  <si>
    <t>strana</t>
  </si>
  <si>
    <t>stranaT</t>
  </si>
  <si>
    <t>kod</t>
  </si>
  <si>
    <t>25190-01-CZ-NOV</t>
  </si>
  <si>
    <t>192:53:50</t>
  </si>
  <si>
    <t>FINISHED</t>
  </si>
  <si>
    <t>ce88b1b4-8c1f-4978-af28-3657c87c97f1</t>
  </si>
  <si>
    <t>gama</t>
  </si>
  <si>
    <t>pro strany</t>
  </si>
  <si>
    <t>553793506-109.81.87.135,4015249305-78.128.223.250,4015249305-176.114.240.52</t>
  </si>
  <si>
    <t>Přísaha</t>
  </si>
  <si>
    <t>pri</t>
  </si>
  <si>
    <t>157:26:28</t>
  </si>
  <si>
    <t>c753853d-3bde-4d59-9fd6-93baff767c2a</t>
  </si>
  <si>
    <t>941866472-46.13.169.96,1516743165-95.168.222.138,2669590066-95.168.222.136,2669590066-95.168.222.134</t>
  </si>
  <si>
    <t>Piráti</t>
  </si>
  <si>
    <t>pir</t>
  </si>
  <si>
    <t>22:01:47</t>
  </si>
  <si>
    <t>c30dcb92-ff20-4a1f-a672-84284e476d05</t>
  </si>
  <si>
    <t>3624826805-193.85.12.107,2206360175-90.182.150.72</t>
  </si>
  <si>
    <t>SPD</t>
  </si>
  <si>
    <t>spd</t>
  </si>
  <si>
    <t>55:48:18</t>
  </si>
  <si>
    <t>67ebc43b-249c-4ff2-a03b-15aa87a919c2</t>
  </si>
  <si>
    <t>69177311-194.149.100.251,245923753-85.193.7.40</t>
  </si>
  <si>
    <t>Zelení</t>
  </si>
  <si>
    <t>zel</t>
  </si>
  <si>
    <t>00:34:28</t>
  </si>
  <si>
    <t>34d0a66c-4d67-49d1-bcbc-fd89dcf9e4db</t>
  </si>
  <si>
    <t>306654532-82.142.122.74</t>
  </si>
  <si>
    <t>STAN</t>
  </si>
  <si>
    <t>stn</t>
  </si>
  <si>
    <t>00:23:10</t>
  </si>
  <si>
    <t>d17f4e81-1121-4b69-9df5-a79e133d5c3e</t>
  </si>
  <si>
    <t>Stačilo!</t>
  </si>
  <si>
    <t>stc</t>
  </si>
  <si>
    <t>00:21:08</t>
  </si>
  <si>
    <t>d79607a9-ff01-43b2-8f29-cb7cef5d605c</t>
  </si>
  <si>
    <t>Motoristé sobě</t>
  </si>
  <si>
    <t>Motoristé</t>
  </si>
  <si>
    <t>mot</t>
  </si>
  <si>
    <t>00:18:28</t>
  </si>
  <si>
    <t>c9a43444-4282-4ba3-bd18-e24eb43d4df6</t>
  </si>
  <si>
    <t>SOCDEM</t>
  </si>
  <si>
    <t>SocDem</t>
  </si>
  <si>
    <t>sde</t>
  </si>
  <si>
    <t>00:31:47</t>
  </si>
  <si>
    <t>8388c331-52a3-4759-b36d-7ff84b694174</t>
  </si>
  <si>
    <t>1365897958-82.142.122.74</t>
  </si>
  <si>
    <t>SPOLU</t>
  </si>
  <si>
    <t>Spolu</t>
  </si>
  <si>
    <t>spo</t>
  </si>
  <si>
    <t>fe774105-f0e5-4dd9-bf19-e22bbb7cb4fd</t>
  </si>
  <si>
    <t>ANO</t>
  </si>
  <si>
    <t>ano</t>
  </si>
  <si>
    <t>otázka</t>
  </si>
  <si>
    <t>výrok</t>
  </si>
  <si>
    <t>sloupec</t>
  </si>
  <si>
    <t>Q01</t>
  </si>
  <si>
    <t>Q03</t>
  </si>
  <si>
    <t>Q06</t>
  </si>
  <si>
    <t>Q09</t>
  </si>
  <si>
    <t>Q12</t>
  </si>
  <si>
    <t>Q15</t>
  </si>
  <si>
    <t>Q18</t>
  </si>
  <si>
    <t>Q21</t>
  </si>
  <si>
    <t>Q25</t>
  </si>
  <si>
    <t>Q28</t>
  </si>
  <si>
    <t>Q40</t>
  </si>
  <si>
    <t>Q42</t>
  </si>
  <si>
    <t>Q43</t>
  </si>
  <si>
    <t>Q48</t>
  </si>
  <si>
    <t>Q51</t>
  </si>
  <si>
    <t>název strany</t>
  </si>
  <si>
    <t>ČR by měla zastavit dodávku zbraní Ukrajině.</t>
  </si>
  <si>
    <t>Q02</t>
  </si>
  <si>
    <t>ČR by měla podporovat snahu Ukrajiny o vstup do EU.</t>
  </si>
  <si>
    <t>Vláda by v letech 2026-2030 měla postupně navýšit výdaje na obranu nejméně na 3 % HDP.</t>
  </si>
  <si>
    <t>Q04</t>
  </si>
  <si>
    <t>Povinná vojenská služba by měla být znovu zavedena.</t>
  </si>
  <si>
    <t>Q05</t>
  </si>
  <si>
    <t>Příchod a pobyt ukrajinských uprchlíků je pro ČR bezpečnostní hrozbou.</t>
  </si>
  <si>
    <t>Zdanění prázdných a investičních bytů by se mělo zvýšit.</t>
  </si>
  <si>
    <t>Q07</t>
  </si>
  <si>
    <t>Stát by měl zásadně navýšit investici do výstavby obecního bydlení.</t>
  </si>
  <si>
    <t>Q08</t>
  </si>
  <si>
    <t>Jsem pro opětovné zavedení systému elektronická evidence tržeb (EET).</t>
  </si>
  <si>
    <t>Daňová výjimka pro tichá vína a cidery by měla být zrušena.</t>
  </si>
  <si>
    <t>Q10</t>
  </si>
  <si>
    <t>Banky by měly odvádět vyšší daně.</t>
  </si>
  <si>
    <t>Q11</t>
  </si>
  <si>
    <t>OSVČ jsou nyní příliš daňově zvýhodněni oproti zaměstnancům.</t>
  </si>
  <si>
    <t>Zrušení superhrubé mzdy, které snížilo zdanění zaměstnanců, si státní rozpočet nemůže dovolit.</t>
  </si>
  <si>
    <t>Q13</t>
  </si>
  <si>
    <t>Stát by měl méně danit práci a více danit majetek.</t>
  </si>
  <si>
    <t>Q14</t>
  </si>
  <si>
    <t>Zdanění firem by se mělo snížit.</t>
  </si>
  <si>
    <t>Progresivní zdanění příjmů by mělo být rozšířeno.</t>
  </si>
  <si>
    <t>Q16</t>
  </si>
  <si>
    <t>Lidé s velkým majetkem by v ČR měli platit výrazně vyšší daně než doposud.</t>
  </si>
  <si>
    <t>Q17</t>
  </si>
  <si>
    <t>Na slazené nápoje a jiné nezdravé potraviny by měla být uvalena vyšší daň.</t>
  </si>
  <si>
    <t>Nadnárodní korporace by měly být v ČR mnohem více zdaněny.</t>
  </si>
  <si>
    <t>Q19</t>
  </si>
  <si>
    <t>Stát by měl zvýšit investice do rozvoje dálniční sítě.</t>
  </si>
  <si>
    <t>Q20</t>
  </si>
  <si>
    <t>Stát by měl zavést dotace na nákup elektromobilů i pro občany, nejen pro firmy.</t>
  </si>
  <si>
    <t>Minimální mzda by měla být vyšší.</t>
  </si>
  <si>
    <t>Q22</t>
  </si>
  <si>
    <t>ČR by měla zavést základní nepodmíněný příjem, který připadne všem lidem bez jakýchkoli podmínek.</t>
  </si>
  <si>
    <t>Q23</t>
  </si>
  <si>
    <t>ČR by měla zastropovat ceny základních potravin.</t>
  </si>
  <si>
    <t>Q24</t>
  </si>
  <si>
    <t>ČEZ by měl být zestátněn.</t>
  </si>
  <si>
    <t>ČR by měla odložit plánovaný odchod od uhlí.</t>
  </si>
  <si>
    <t>Q26</t>
  </si>
  <si>
    <t>Stát by měl zvýšit investice do podpory výstavby obnovitelných zdrojů energie (OZE).</t>
  </si>
  <si>
    <t>Q27</t>
  </si>
  <si>
    <t>Migrace je zásadní bezpečnostní hrozbou pro ČR.</t>
  </si>
  <si>
    <t>Zvýšení legální migrace je zásadní pro český trh práce a ekonomický růst.</t>
  </si>
  <si>
    <t>Q29</t>
  </si>
  <si>
    <t>Senát ČR by měl být zrušen.</t>
  </si>
  <si>
    <t>Q30</t>
  </si>
  <si>
    <t>Jednací řád Poslanecké sněmovny by měl omezit délku projevů poslanců.</t>
  </si>
  <si>
    <t>Q31</t>
  </si>
  <si>
    <t>Ministři vlády ČR by neměli zastávat více funkcí najednou a měli by se plně věnovat ministerskému postu.</t>
  </si>
  <si>
    <t>Q32</t>
  </si>
  <si>
    <t>Počet obcí v ČR (6258) by se měl snížit, aby došlo k úspoře veřejných výdajů.</t>
  </si>
  <si>
    <t>Q33</t>
  </si>
  <si>
    <t>Mělo by být vypsáno referendum o vystoupení ČR z NATO.</t>
  </si>
  <si>
    <t>Q34</t>
  </si>
  <si>
    <t>Lidé by měli mít možnost legálně si změnit pohlaví, aniž by museli předložit lékařskou diagnózu.</t>
  </si>
  <si>
    <t>Q35</t>
  </si>
  <si>
    <t>Pěstování měkkých drog pro osobní potřebu musí být legalizováno.</t>
  </si>
  <si>
    <t>Q36</t>
  </si>
  <si>
    <t>Jsem pro zavedení alespoň minimálního školného na veřejných vysokých školách.</t>
  </si>
  <si>
    <t>Q37</t>
  </si>
  <si>
    <t>Vláda by měla navýšit investice do školství o 50 miliard Kč, na úroveň průměru zemí OECD.</t>
  </si>
  <si>
    <t>Q38</t>
  </si>
  <si>
    <t>Vláda by měla zajistit bezplatné školní stravování pro všechny žáky základních škol.</t>
  </si>
  <si>
    <t>Q39</t>
  </si>
  <si>
    <t>Osmiletá a šestiletá gymnázia by měla být postupně rušena.</t>
  </si>
  <si>
    <t>Česká televize a Český rozhlas by se měly sloučit a být financovány přímo ze státního rozpočtu, nikoli z koncesionářských poplatků.</t>
  </si>
  <si>
    <t>Q41</t>
  </si>
  <si>
    <t>Veřejnoprávní média jsou zásadní pro kvalitu demokracie.</t>
  </si>
  <si>
    <t>ČR by měla do roku 2030 přijmout jednotnou evropskou měnu (Euro).</t>
  </si>
  <si>
    <t>Mělo by být vypsáno referendum o vystoupení ČR z EU.</t>
  </si>
  <si>
    <t>Q44</t>
  </si>
  <si>
    <t>Politika amerického prezidenta Donalda Trumpa poškozuje ČR.</t>
  </si>
  <si>
    <t>Q45</t>
  </si>
  <si>
    <t>Zdravotní pojišťovny by měly od pacientů, kteří nechodí na preventivní prohlídky, žádat vyšší spoluúčast na zdravotní péči.</t>
  </si>
  <si>
    <t>Q46</t>
  </si>
  <si>
    <t>Jsem pro rozšíření regulačních poplatků ve zdravotnictví.</t>
  </si>
  <si>
    <t>Q47</t>
  </si>
  <si>
    <t>Stát by měl omezit dostupnost alkoholu.</t>
  </si>
  <si>
    <t>Pacienti by měli mít možnost připlatit si za nadstandardní zdravotní péči v nemocnicích.</t>
  </si>
  <si>
    <t>Q49</t>
  </si>
  <si>
    <t>Dotace v zemědělství by měly být zastropovány, aby největší podniky nemohly čerpat nad určitou úroveň.</t>
  </si>
  <si>
    <t>Q50</t>
  </si>
  <si>
    <t>Klimatická krize je zásadní hrozbou pro ČR.</t>
  </si>
  <si>
    <t>ČR by měla usilovat o zrušení Green Dealu (Zelené dohody pro Evropu).</t>
  </si>
  <si>
    <t>řádek data</t>
  </si>
  <si>
    <t>výrok01</t>
  </si>
  <si>
    <t>výrok02</t>
  </si>
  <si>
    <t>výrok03</t>
  </si>
  <si>
    <t>výrok04</t>
  </si>
  <si>
    <t>výrok05</t>
  </si>
  <si>
    <t>výrok06</t>
  </si>
  <si>
    <t>výrok07</t>
  </si>
  <si>
    <t>výrok08</t>
  </si>
  <si>
    <t>výrok09</t>
  </si>
  <si>
    <t>výrok10</t>
  </si>
  <si>
    <t>výrok11</t>
  </si>
  <si>
    <t>výrok12</t>
  </si>
  <si>
    <t>výrok13</t>
  </si>
  <si>
    <t>výrok14</t>
  </si>
  <si>
    <t>výrok15</t>
  </si>
  <si>
    <t>Výrok</t>
  </si>
  <si>
    <t>Souhlas</t>
  </si>
  <si>
    <t>Důležitost</t>
  </si>
  <si>
    <t>Spíše ano</t>
  </si>
  <si>
    <t>Spíše ne</t>
  </si>
  <si>
    <t>Rozhodně ano</t>
  </si>
  <si>
    <t>Strana</t>
  </si>
  <si>
    <t>Míra
shody</t>
  </si>
  <si>
    <t>resp_odp</t>
  </si>
  <si>
    <t>resp_dul</t>
  </si>
  <si>
    <t>str_odp:</t>
  </si>
  <si>
    <t>body:</t>
  </si>
  <si>
    <t>sumace:</t>
  </si>
  <si>
    <t>pro:</t>
  </si>
  <si>
    <t>proti:</t>
  </si>
  <si>
    <t>pro%:</t>
  </si>
  <si>
    <t>krit</t>
  </si>
  <si>
    <t>rank</t>
  </si>
  <si>
    <t>co</t>
  </si>
  <si>
    <t>kde</t>
  </si>
  <si>
    <t>Ano</t>
  </si>
  <si>
    <t>Ne</t>
  </si>
  <si>
    <t>Rozhodně ne</t>
  </si>
  <si>
    <t>souhlas volič</t>
  </si>
  <si>
    <t>důležitost volič</t>
  </si>
  <si>
    <t>Param 5b</t>
  </si>
  <si>
    <t xml:space="preserve">ČITATEL Za každou otázku dle matice přiděleny body dle míry souhlasu strany a respondenta. </t>
  </si>
  <si>
    <t>ČITATEL Body pro a proti sečteme</t>
  </si>
  <si>
    <t>JMENOVATEL Výsledné skóre se vydělí maximálním možným skóre = 150 (15 otázek * 10 )</t>
  </si>
  <si>
    <t>JMENOVATEL Ke 150 přičteme 10 bodů za každou otázku, kde dal respondent dvojnásobnou váhu (otázka je tak započítána jako dvě identické)</t>
  </si>
  <si>
    <t>Výsledkem je škála souladu -100 % až +100 %</t>
  </si>
  <si>
    <t>Škálu vydělíme dvěma a vyjde -50 % až +50 %</t>
  </si>
  <si>
    <t>Ke škále přičteme 50 % a vyjde 0%-100 %</t>
  </si>
  <si>
    <t>Vzorec je pro% = "pro" - "proti" /(150+10 za každou váženou otázku)*2)+50%</t>
  </si>
  <si>
    <t>U Přísahy tedy pro% = (O26-O27)/((150+$Z$17)*2)+50%</t>
  </si>
  <si>
    <t>souhlas strana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</si>
</sst>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400]h:mm:ss\ AM/PM"/>
    <numFmt numFmtId="165" formatCode="\+0.0;\–0.0;\-"/>
    <numFmt numFmtId="166" formatCode="0.000%"/>
  </numFmts>
  <fonts count="1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  <font>
      <sz val="11"/>
      <color rgb="FF0070C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  <font>
      <sz val="11"/>
      <color theme="5" tint="-0.499984740745262"/>
      <name val="Aptos Narrow"/>
      <family val="2"/>
      <charset val="238"/>
      <scheme val="minor"/>
    </font>
    <font>
      <b/>
      <sz val="11"/>
      <color rgb="FF0070C0"/>
      <name val="Aptos Narrow"/>
      <family val="2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rgb="FF000000"/>
      <name val="Aptos Narrow"/>
      <family val="2"/>
      <charset val="238"/>
      <scheme val="minor"/>
    </font>
    <font>
      <sz val="11"/>
      <color rgb="FF00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  <xf numFmtId="0" fontId="5" fillId="0" borderId="0" xfId="0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10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2" fontId="6" fillId="2" borderId="5" xfId="0" applyNumberFormat="1" applyFont="1" applyFill="1" applyBorder="1" applyAlignment="1">
      <alignment horizontal="center" vertical="center"/>
    </xf>
    <xf numFmtId="2" fontId="6" fillId="2" borderId="8" xfId="0" applyNumberFormat="1" applyFont="1" applyFill="1" applyBorder="1" applyAlignment="1">
      <alignment horizontal="center" vertical="center"/>
    </xf>
    <xf numFmtId="0" fontId="0" fillId="0" borderId="6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165" fontId="6" fillId="0" borderId="9" xfId="0" applyNumberFormat="1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165" fontId="6" fillId="0" borderId="4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 vertical="center"/>
    </xf>
    <xf numFmtId="166" fontId="0" fillId="0" borderId="0" xfId="1" applyNumberFormat="1" applyFont="1" applyAlignment="1">
      <alignment horizontal="left" vertical="center"/>
    </xf>
    <xf numFmtId="0" fontId="9" fillId="0" borderId="0" xfId="0" applyFont="1"/>
    <xf numFmtId="10" fontId="7" fillId="2" borderId="0" xfId="1" applyNumberFormat="1" applyFont="1" applyFill="1" applyAlignment="1">
      <alignment horizontal="left" vertical="center"/>
    </xf>
    <xf numFmtId="0" fontId="10" fillId="0" borderId="0" xfId="0" applyFont="1"/>
    <xf numFmtId="0" fontId="11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10" fontId="7" fillId="0" borderId="0" xfId="0" applyNumberFormat="1" applyFont="1" applyAlignment="1">
      <alignment horizontal="left" vertical="center"/>
    </xf>
    <xf numFmtId="10" fontId="7" fillId="0" borderId="0" xfId="1" applyNumberFormat="1" applyFont="1" applyFill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ální" xfId="0" builtinId="0"/>
    <cellStyle name="Procenta" xfId="1" builtinId="5"/>
  </cellStyles>
  <dxfs count="11"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C00000"/>
        </patternFill>
      </fill>
    </dxf>
    <dxf>
      <font>
        <color auto="1"/>
      </font>
      <fill>
        <patternFill>
          <bgColor rgb="FFFF9B9B"/>
        </patternFill>
      </fill>
    </dxf>
    <dxf>
      <font>
        <color auto="1"/>
      </font>
      <fill>
        <patternFill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ont>
        <color theme="2" tint="-0.499984740745262"/>
      </font>
      <fill>
        <patternFill>
          <bgColor theme="0" tint="-0.24994659260841701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colors>
    <mruColors>
      <color rgb="FFFF0101"/>
      <color rgb="FFFF9B9B"/>
      <color rgb="FFFFAF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416719</xdr:colOff>
      <xdr:row>28</xdr:row>
      <xdr:rowOff>178594</xdr:rowOff>
    </xdr:from>
    <xdr:to>
      <xdr:col>12</xdr:col>
      <xdr:colOff>142875</xdr:colOff>
      <xdr:row>28</xdr:row>
      <xdr:rowOff>190500</xdr:rowOff>
    </xdr:to>
    <xdr:cxnSp macro="">
      <xdr:nvCxnSpPr>
        <xdr:cNvPr id="3" name="Přímá spojnice se šipkou 2">
          <a:extLst>
            <a:ext uri="{FF2B5EF4-FFF2-40B4-BE49-F238E27FC236}">
              <a16:creationId xmlns:a16="http://schemas.microsoft.com/office/drawing/2014/main" id="{77C49EAA-B911-B057-5721-ABD80CD42EAA}"/>
            </a:ext>
          </a:extLst>
        </xdr:cNvPr>
        <xdr:cNvCxnSpPr/>
      </xdr:nvCxnSpPr>
      <xdr:spPr>
        <a:xfrm>
          <a:off x="4667250" y="5512594"/>
          <a:ext cx="2762250" cy="11906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2EC-4BBE-4EA0-827B-F24C263DCB89}">
  <sheetPr codeName="List5">
    <tabColor rgb="FF92D050"/>
  </sheetPr>
  <dimension ref="A1:H69"/>
  <sheetViews>
    <sheetView tabSelected="1" topLeftCell="B1" zoomScaleNormal="100" workbookViewId="0">
      <pane ySplit="1" topLeftCell="A2" activePane="bottomLeft" state="frozen"/>
      <selection pane="bottomLeft" activeCell="G11" sqref="G11"/>
    </sheetView>
  </sheetViews>
  <sheetFormatPr baseColWidth="10" defaultColWidth="9.1640625" defaultRowHeight="15" x14ac:dyDescent="0.2"/>
  <cols>
    <col min="1" max="1" width="8.5" style="1" hidden="1" customWidth="1"/>
    <col min="2" max="2" width="14.83203125" style="1" customWidth="1"/>
    <col min="3" max="3" width="9.6640625" style="3" customWidth="1"/>
    <col min="4" max="4" width="83" style="1" customWidth="1"/>
    <col min="5" max="5" width="15.5" style="3" customWidth="1"/>
    <col min="6" max="6" width="10" style="3" customWidth="1"/>
    <col min="7" max="16384" width="9.1640625" style="1"/>
  </cols>
  <sheetData>
    <row r="1" spans="2:8" s="2" customFormat="1" x14ac:dyDescent="0.2">
      <c r="B1" s="2" t="s">
        <v>319</v>
      </c>
      <c r="C1" s="7"/>
      <c r="E1" s="7" t="s">
        <v>320</v>
      </c>
      <c r="F1" s="7" t="s">
        <v>321</v>
      </c>
    </row>
    <row r="2" spans="2:8" x14ac:dyDescent="0.2">
      <c r="B2" s="1" t="str">
        <f>'POMOCNÉ - vyroky'!B2</f>
        <v>ČR by měla zastavit dodávku zbraní Ukrajině.</v>
      </c>
      <c r="E2" s="16" t="s">
        <v>324</v>
      </c>
      <c r="F2" s="16" t="s">
        <v>339</v>
      </c>
      <c r="H2" s="22" t="str">
        <f>IF(COUNTIF($F$2:$F$16,"Ano")&gt;5,"Max 5× důležitost!","")</f>
        <v/>
      </c>
    </row>
    <row r="3" spans="2:8" x14ac:dyDescent="0.2">
      <c r="B3" s="1" t="str">
        <f>'POMOCNÉ - vyroky'!B3</f>
        <v>Vláda by v letech 2026-2030 měla postupně navýšit výdaje na obranu nejméně na 3 % HDP.</v>
      </c>
      <c r="E3" s="16" t="s">
        <v>324</v>
      </c>
      <c r="F3" s="16" t="s">
        <v>339</v>
      </c>
    </row>
    <row r="4" spans="2:8" x14ac:dyDescent="0.2">
      <c r="B4" s="1" t="str">
        <f>'POMOCNÉ - vyroky'!B4</f>
        <v>Zdanění prázdných a investičních bytů by se mělo zvýšit.</v>
      </c>
      <c r="E4" s="16" t="s">
        <v>323</v>
      </c>
      <c r="F4" s="16"/>
    </row>
    <row r="5" spans="2:8" x14ac:dyDescent="0.2">
      <c r="B5" s="1" t="str">
        <f>'POMOCNÉ - vyroky'!B5</f>
        <v>Daňová výjimka pro tichá vína a cidery by měla být zrušena.</v>
      </c>
      <c r="E5" s="16" t="s">
        <v>324</v>
      </c>
      <c r="F5" s="16"/>
    </row>
    <row r="6" spans="2:8" x14ac:dyDescent="0.2">
      <c r="B6" s="1" t="str">
        <f>'POMOCNÉ - vyroky'!B6</f>
        <v>Zrušení superhrubé mzdy, které snížilo zdanění zaměstnanců, si státní rozpočet nemůže dovolit.</v>
      </c>
      <c r="E6" s="16" t="s">
        <v>323</v>
      </c>
      <c r="F6" s="16"/>
    </row>
    <row r="7" spans="2:8" x14ac:dyDescent="0.2">
      <c r="B7" s="1" t="str">
        <f>'POMOCNÉ - vyroky'!B7</f>
        <v>Progresivní zdanění příjmů by mělo být rozšířeno.</v>
      </c>
      <c r="E7" s="16" t="s">
        <v>322</v>
      </c>
      <c r="F7" s="16" t="s">
        <v>339</v>
      </c>
    </row>
    <row r="8" spans="2:8" x14ac:dyDescent="0.2">
      <c r="B8" s="1" t="str">
        <f>'POMOCNÉ - vyroky'!B8</f>
        <v>Nadnárodní korporace by měly být v ČR mnohem více zdaněny.</v>
      </c>
      <c r="E8" s="16" t="s">
        <v>324</v>
      </c>
      <c r="F8" s="16"/>
    </row>
    <row r="9" spans="2:8" x14ac:dyDescent="0.2">
      <c r="B9" s="1" t="str">
        <f>'POMOCNÉ - vyroky'!B9</f>
        <v>Minimální mzda by měla být vyšší.</v>
      </c>
      <c r="E9" s="16" t="s">
        <v>324</v>
      </c>
      <c r="F9" s="16" t="s">
        <v>339</v>
      </c>
    </row>
    <row r="10" spans="2:8" x14ac:dyDescent="0.2">
      <c r="B10" s="1" t="str">
        <f>'POMOCNÉ - vyroky'!B10</f>
        <v>ČR by měla odložit plánovaný odchod od uhlí.</v>
      </c>
      <c r="E10" s="16" t="s">
        <v>323</v>
      </c>
      <c r="F10" s="16"/>
    </row>
    <row r="11" spans="2:8" x14ac:dyDescent="0.2">
      <c r="B11" s="1" t="str">
        <f>'POMOCNÉ - vyroky'!B11</f>
        <v>Zvýšení legální migrace je zásadní pro český trh práce a ekonomický růst.</v>
      </c>
      <c r="E11" s="16" t="s">
        <v>323</v>
      </c>
      <c r="F11" s="16"/>
    </row>
    <row r="12" spans="2:8" x14ac:dyDescent="0.2">
      <c r="B12" s="1" t="str">
        <f>'POMOCNÉ - vyroky'!B12</f>
        <v>Česká televize a Český rozhlas by se měly sloučit a být financovány přímo ze státního rozpočtu, nikoli z koncesionářských poplatků.</v>
      </c>
      <c r="E12" s="16" t="s">
        <v>322</v>
      </c>
      <c r="F12" s="16"/>
    </row>
    <row r="13" spans="2:8" x14ac:dyDescent="0.2">
      <c r="B13" s="1" t="str">
        <f>'POMOCNÉ - vyroky'!B13</f>
        <v>ČR by měla do roku 2030 přijmout jednotnou evropskou měnu (Euro).</v>
      </c>
      <c r="E13" s="16" t="s">
        <v>323</v>
      </c>
      <c r="F13" s="16" t="s">
        <v>339</v>
      </c>
    </row>
    <row r="14" spans="2:8" x14ac:dyDescent="0.2">
      <c r="B14" s="1" t="str">
        <f>'POMOCNÉ - vyroky'!B14</f>
        <v>Mělo by být vypsáno referendum o vystoupení ČR z EU.</v>
      </c>
      <c r="E14" s="16" t="s">
        <v>322</v>
      </c>
      <c r="F14" s="16"/>
    </row>
    <row r="15" spans="2:8" x14ac:dyDescent="0.2">
      <c r="B15" s="1" t="str">
        <f>'POMOCNÉ - vyroky'!B15</f>
        <v>Pacienti by měli mít možnost připlatit si za nadstandardní zdravotní péči v nemocnicích.</v>
      </c>
      <c r="E15" s="16" t="s">
        <v>323</v>
      </c>
      <c r="F15" s="16" t="s">
        <v>340</v>
      </c>
    </row>
    <row r="16" spans="2:8" x14ac:dyDescent="0.2">
      <c r="B16" s="1" t="str">
        <f>'POMOCNÉ - vyroky'!B16</f>
        <v>ČR by měla usilovat o zrušení Green Dealu (Zelené dohody pro Evropu).</v>
      </c>
      <c r="E16" s="16" t="s">
        <v>322</v>
      </c>
      <c r="F16" s="16"/>
    </row>
    <row r="17" spans="1:3" hidden="1" x14ac:dyDescent="0.2"/>
    <row r="18" spans="1:3" hidden="1" x14ac:dyDescent="0.2"/>
    <row r="20" spans="1:3" s="2" customFormat="1" ht="32" x14ac:dyDescent="0.2">
      <c r="B20" s="2" t="s">
        <v>325</v>
      </c>
      <c r="C20" s="15" t="s">
        <v>326</v>
      </c>
    </row>
    <row r="21" spans="1:3" x14ac:dyDescent="0.2">
      <c r="A21" s="1">
        <f>'kalkulace výpočtu'!$O$33</f>
        <v>6</v>
      </c>
      <c r="B21" s="1" t="str" cm="1">
        <f t="array" ref="B21">INDEX('kalkulace výpočtu'!$O$25:$X$25,1,$A21)</f>
        <v>Stačilo!</v>
      </c>
      <c r="C21" s="6" cm="1">
        <f t="array" ref="C21">INDEX('kalkulace výpočtu'!$O$28:$X$28,1,$A21)</f>
        <v>0.75624999999999998</v>
      </c>
    </row>
    <row r="22" spans="1:3" ht="15" customHeight="1" x14ac:dyDescent="0.2">
      <c r="A22" s="1">
        <f>'kalkulace výpočtu'!$P$33</f>
        <v>3</v>
      </c>
      <c r="B22" s="1" t="str" cm="1">
        <f t="array" ref="B22">INDEX('kalkulace výpočtu'!$O$25:$X$25,1,$A22)</f>
        <v>SPD</v>
      </c>
      <c r="C22" s="6" cm="1">
        <f t="array" ref="C22">INDEX('kalkulace výpočtu'!$O$28:$X$28,1,$A22)</f>
        <v>0.66874999999999996</v>
      </c>
    </row>
    <row r="23" spans="1:3" x14ac:dyDescent="0.2">
      <c r="A23" s="1">
        <f>'kalkulace výpočtu'!$Q$33</f>
        <v>1</v>
      </c>
      <c r="B23" s="1" t="str" cm="1">
        <f t="array" ref="B23">INDEX('kalkulace výpočtu'!$O$25:$X$25,1,$A23)</f>
        <v>Přísaha</v>
      </c>
      <c r="C23" s="6" cm="1">
        <f t="array" ref="C23">INDEX('kalkulace výpočtu'!$O$28:$X$28,1,$A23)</f>
        <v>0.63124999999999998</v>
      </c>
    </row>
    <row r="24" spans="1:3" x14ac:dyDescent="0.2">
      <c r="A24" s="1">
        <f>'kalkulace výpočtu'!$R$33</f>
        <v>10</v>
      </c>
      <c r="B24" s="1" t="str" cm="1">
        <f t="array" ref="B24">INDEX('kalkulace výpočtu'!$O$25:$X$25,1,$A24)</f>
        <v>ANO</v>
      </c>
      <c r="C24" s="6" cm="1">
        <f t="array" ref="C24">INDEX('kalkulace výpočtu'!$O$28:$X$28,1,$A24)</f>
        <v>0.61250000000000004</v>
      </c>
    </row>
    <row r="25" spans="1:3" x14ac:dyDescent="0.2">
      <c r="A25" s="1">
        <f>'kalkulace výpočtu'!$S$33</f>
        <v>8</v>
      </c>
      <c r="B25" s="1" t="str" cm="1">
        <f t="array" ref="B25">INDEX('kalkulace výpočtu'!$O$25:$X$25,1,$A25)</f>
        <v>SocDem</v>
      </c>
      <c r="C25" s="6" cm="1">
        <f t="array" ref="C25">INDEX('kalkulace výpočtu'!$O$28:$X$28,1,$A25)</f>
        <v>0.54374999999999996</v>
      </c>
    </row>
    <row r="26" spans="1:3" x14ac:dyDescent="0.2">
      <c r="A26" s="1">
        <f>'kalkulace výpočtu'!$T$33</f>
        <v>2</v>
      </c>
      <c r="B26" s="1" t="str" cm="1">
        <f t="array" ref="B26">INDEX('kalkulace výpočtu'!$O$25:$X$25,1,$A26)</f>
        <v>Piráti</v>
      </c>
      <c r="C26" s="6" cm="1">
        <f t="array" ref="C26">INDEX('kalkulace výpočtu'!$O$28:$X$28,1,$A26)</f>
        <v>0.52500000000000002</v>
      </c>
    </row>
    <row r="27" spans="1:3" x14ac:dyDescent="0.2">
      <c r="A27" s="1">
        <f>'kalkulace výpočtu'!$U$33</f>
        <v>4</v>
      </c>
      <c r="B27" s="1" t="str" cm="1">
        <f t="array" ref="B27">INDEX('kalkulace výpočtu'!$O$25:$X$25,1,$A27)</f>
        <v>Zelení</v>
      </c>
      <c r="C27" s="6" cm="1">
        <f t="array" ref="C27">INDEX('kalkulace výpočtu'!$O$28:$X$28,1,$A27)</f>
        <v>0.52500000000000002</v>
      </c>
    </row>
    <row r="28" spans="1:3" x14ac:dyDescent="0.2">
      <c r="A28" s="1">
        <f>'kalkulace výpočtu'!$V$33</f>
        <v>7</v>
      </c>
      <c r="B28" s="1" t="str" cm="1">
        <f t="array" ref="B28">INDEX('kalkulace výpočtu'!$O$25:$X$25,1,$A28)</f>
        <v>Motoristé</v>
      </c>
      <c r="C28" s="6" cm="1">
        <f t="array" ref="C28">INDEX('kalkulace výpočtu'!$O$28:$X$28,1,$A28)</f>
        <v>0.43125000000000002</v>
      </c>
    </row>
    <row r="29" spans="1:3" x14ac:dyDescent="0.2">
      <c r="A29" s="1">
        <f>'kalkulace výpočtu'!$W$33</f>
        <v>9</v>
      </c>
      <c r="B29" s="1" t="str" cm="1">
        <f t="array" ref="B29">INDEX('kalkulace výpočtu'!$O$25:$X$25,1,$A29)</f>
        <v>Spolu</v>
      </c>
      <c r="C29" s="6" cm="1">
        <f t="array" ref="C29">INDEX('kalkulace výpočtu'!$O$28:$X$28,1,$A29)</f>
        <v>0.41249999999999998</v>
      </c>
    </row>
    <row r="30" spans="1:3" x14ac:dyDescent="0.2">
      <c r="A30" s="1">
        <f>'kalkulace výpočtu'!$X$33</f>
        <v>5</v>
      </c>
      <c r="B30" s="1" t="str" cm="1">
        <f t="array" ref="B30">INDEX('kalkulace výpočtu'!$O$25:$X$25,1,$A30)</f>
        <v>STAN</v>
      </c>
      <c r="C30" s="6" cm="1">
        <f t="array" ref="C30">INDEX('kalkulace výpočtu'!$O$28:$X$28,1,$A30)</f>
        <v>0.36249999999999999</v>
      </c>
    </row>
    <row r="69" ht="15" customHeight="1" x14ac:dyDescent="0.2"/>
  </sheetData>
  <phoneticPr fontId="4" type="noConversion"/>
  <conditionalFormatting sqref="B2:D16">
    <cfRule type="expression" dxfId="10" priority="138">
      <formula>MOD(ROW(),2)=0</formula>
    </cfRule>
  </conditionalFormatting>
  <conditionalFormatting sqref="C21:C30">
    <cfRule type="cellIs" dxfId="9" priority="139" stopIfTrue="1" operator="equal">
      <formula>"x"</formula>
    </cfRule>
    <cfRule type="colorScale" priority="140">
      <colorScale>
        <cfvo type="num" val="0"/>
        <cfvo type="num" val="0.5"/>
        <cfvo type="num" val="1"/>
        <color rgb="FFFF0101"/>
        <color rgb="FFFCFCFF"/>
        <color theme="9"/>
      </colorScale>
    </cfRule>
  </conditionalFormatting>
  <conditionalFormatting sqref="E2:E16">
    <cfRule type="cellIs" dxfId="8" priority="7" stopIfTrue="1" operator="equal">
      <formula>"Rozhodně ano"</formula>
    </cfRule>
    <cfRule type="cellIs" dxfId="7" priority="8" stopIfTrue="1" operator="equal">
      <formula>"Spíše ano"</formula>
    </cfRule>
    <cfRule type="cellIs" dxfId="6" priority="9" stopIfTrue="1" operator="equal">
      <formula>"Spíše ne"</formula>
    </cfRule>
    <cfRule type="cellIs" dxfId="5" priority="10" stopIfTrue="1" operator="equal">
      <formula>"Rozhodně ne"</formula>
    </cfRule>
  </conditionalFormatting>
  <conditionalFormatting sqref="F2:F16">
    <cfRule type="cellIs" dxfId="4" priority="144" operator="equal">
      <formula>"Ano"</formula>
    </cfRule>
  </conditionalFormatting>
  <conditionalFormatting sqref="H2:I2">
    <cfRule type="expression" dxfId="3" priority="101">
      <formula>LEN($H$2)&gt;1</formula>
    </cfRule>
  </conditionalFormatting>
  <dataValidations count="2">
    <dataValidation type="list" allowBlank="1" showInputMessage="1" showErrorMessage="1" errorTitle="Souhlas s výrokem" error="Vyberte hodnotu ze seznamu!" promptTitle="Souhlas s výrokem" prompt="Vyberte ze seznamu!" sqref="E2:E16" xr:uid="{9B29083D-E315-46EC-BBE0-385B3980BAFC}">
      <formula1>souhlas</formula1>
    </dataValidation>
    <dataValidation type="list" allowBlank="1" showInputMessage="1" showErrorMessage="1" errorTitle="Důležitost výroku" error="Vyberte hodnotu ze seznamu!" promptTitle="Důležitost výroku" prompt="Vyberte ze seznamu!" sqref="F2:F16" xr:uid="{E4E1BF17-C93A-4405-8181-E4608A3AA8FB}">
      <formula1>dulezitost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15C8A-57AA-4CD9-B442-8B599B07F787}">
  <sheetPr codeName="List6">
    <tabColor theme="5"/>
  </sheetPr>
  <dimension ref="A1:Z46"/>
  <sheetViews>
    <sheetView zoomScale="80" zoomScaleNormal="80" workbookViewId="0">
      <pane ySplit="1" topLeftCell="A2" activePane="bottomLeft" state="frozen"/>
      <selection activeCell="A2" sqref="A2"/>
      <selection pane="bottomLeft" activeCell="O40" sqref="O40"/>
    </sheetView>
  </sheetViews>
  <sheetFormatPr baseColWidth="10" defaultColWidth="9.1640625" defaultRowHeight="15" x14ac:dyDescent="0.2"/>
  <cols>
    <col min="1" max="14" width="9.1640625" style="1"/>
    <col min="15" max="24" width="10.33203125" style="1" customWidth="1"/>
    <col min="25" max="25" width="4.33203125" style="1" customWidth="1"/>
    <col min="26" max="26" width="10.33203125" style="1" customWidth="1"/>
    <col min="27" max="16384" width="9.1640625" style="1"/>
  </cols>
  <sheetData>
    <row r="1" spans="1:26" x14ac:dyDescent="0.2">
      <c r="A1" s="1" t="s">
        <v>327</v>
      </c>
      <c r="B1" s="1" t="s">
        <v>328</v>
      </c>
      <c r="C1" s="13" t="s">
        <v>329</v>
      </c>
      <c r="D1" s="10" t="str">
        <f>'odpovědi stran'!B2</f>
        <v>Přísaha</v>
      </c>
      <c r="E1" s="10" t="str">
        <f>'odpovědi stran'!C2</f>
        <v>Piráti</v>
      </c>
      <c r="F1" s="10" t="str">
        <f>'odpovědi stran'!D2</f>
        <v>SPD</v>
      </c>
      <c r="G1" s="10" t="str">
        <f>'odpovědi stran'!E2</f>
        <v>Zelení</v>
      </c>
      <c r="H1" s="10" t="str">
        <f>'odpovědi stran'!F2</f>
        <v>STAN</v>
      </c>
      <c r="I1" s="10" t="str">
        <f>'odpovědi stran'!G2</f>
        <v>Stačilo!</v>
      </c>
      <c r="J1" s="10" t="str">
        <f>'odpovědi stran'!H2</f>
        <v>Motoristé</v>
      </c>
      <c r="K1" s="10" t="str">
        <f>'odpovědi stran'!I2</f>
        <v>SocDem</v>
      </c>
      <c r="L1" s="10" t="str">
        <f>'odpovědi stran'!J2</f>
        <v>Spolu</v>
      </c>
      <c r="M1" s="10" t="str">
        <f>'odpovědi stran'!K2</f>
        <v>ANO</v>
      </c>
      <c r="N1" s="13" t="s">
        <v>330</v>
      </c>
      <c r="O1" s="10" t="str">
        <f>D1</f>
        <v>Přísaha</v>
      </c>
      <c r="P1" s="10" t="str">
        <f t="shared" ref="P1:X1" si="0">E1</f>
        <v>Piráti</v>
      </c>
      <c r="Q1" s="10" t="str">
        <f t="shared" si="0"/>
        <v>SPD</v>
      </c>
      <c r="R1" s="10" t="str">
        <f t="shared" si="0"/>
        <v>Zelení</v>
      </c>
      <c r="S1" s="10" t="str">
        <f t="shared" si="0"/>
        <v>STAN</v>
      </c>
      <c r="T1" s="10" t="str">
        <f t="shared" si="0"/>
        <v>Stačilo!</v>
      </c>
      <c r="U1" s="10" t="str">
        <f t="shared" si="0"/>
        <v>Motoristé</v>
      </c>
      <c r="V1" s="10" t="str">
        <f t="shared" si="0"/>
        <v>SocDem</v>
      </c>
      <c r="W1" s="10" t="str">
        <f t="shared" si="0"/>
        <v>Spolu</v>
      </c>
      <c r="X1" s="10" t="str">
        <f t="shared" si="0"/>
        <v>ANO</v>
      </c>
      <c r="Y1" s="10"/>
    </row>
    <row r="2" spans="1:26" s="10" customFormat="1" x14ac:dyDescent="0.2">
      <c r="A2" s="10">
        <f>IFERROR(VLOOKUP('INTERAKTIVNÍ SIMULATOR'!E2,'POMOCNÉ - hodnoty odpovědí'!$A:$B,2,0),0)</f>
        <v>1</v>
      </c>
      <c r="B2" s="10">
        <f>IFERROR(VLOOKUP('INTERAKTIVNÍ SIMULATOR'!F2,'POMOCNÉ - hodnoty odpovědí'!$D:$E,2,0),2)</f>
        <v>1</v>
      </c>
      <c r="D2" s="10">
        <f>'odpovědi stran'!B3</f>
        <v>3</v>
      </c>
      <c r="E2" s="10">
        <f>'odpovědi stran'!C3</f>
        <v>4</v>
      </c>
      <c r="F2" s="10">
        <f>'odpovědi stran'!D3</f>
        <v>1</v>
      </c>
      <c r="G2" s="10">
        <f>'odpovědi stran'!E3</f>
        <v>4</v>
      </c>
      <c r="H2" s="10">
        <f>'odpovědi stran'!F3</f>
        <v>4</v>
      </c>
      <c r="I2" s="10">
        <f>'odpovědi stran'!G3</f>
        <v>1</v>
      </c>
      <c r="J2" s="10">
        <f>'odpovědi stran'!H3</f>
        <v>3</v>
      </c>
      <c r="K2" s="10">
        <f>'odpovědi stran'!I3</f>
        <v>4</v>
      </c>
      <c r="L2" s="10">
        <f>'odpovědi stran'!J3</f>
        <v>4</v>
      </c>
      <c r="M2" s="10">
        <f>'odpovědi stran'!K3</f>
        <v>3</v>
      </c>
      <c r="O2" s="10" cm="1">
        <f t="array" ref="O2">IF(AND($A2&gt;0,D2&gt;0),INDEX('váhy pro výpočet'!$C$3:$F$6,D2,$A2)*INDEX('váhy pro výpočet'!$H$3:$I$3,1,$B2),0)</f>
        <v>-15</v>
      </c>
      <c r="P2" s="10" cm="1">
        <f t="array" ref="P2">IF(AND($A2&gt;0,E2&gt;0),INDEX('váhy pro výpočet'!$C$3:$F$6,E2,$A2)*INDEX('váhy pro výpočet'!$H$3:$I$3,1,$B2),0)</f>
        <v>-20</v>
      </c>
      <c r="Q2" s="10" cm="1">
        <f t="array" ref="Q2">IF(AND($A2&gt;0,F2&gt;0),INDEX('váhy pro výpočet'!$C$3:$F$6,F2,$A2)*INDEX('váhy pro výpočet'!$H$3:$I$3,1,$B2),0)</f>
        <v>20</v>
      </c>
      <c r="R2" s="10" cm="1">
        <f t="array" ref="R2">IF(AND($A2&gt;0,G2&gt;0),INDEX('váhy pro výpočet'!$C$3:$F$6,G2,$A2)*INDEX('váhy pro výpočet'!$H$3:$I$3,1,$B2),0)</f>
        <v>-20</v>
      </c>
      <c r="S2" s="10" cm="1">
        <f t="array" ref="S2">IF(AND($A2&gt;0,H2&gt;0),INDEX('váhy pro výpočet'!$C$3:$F$6,H2,$A2)*INDEX('váhy pro výpočet'!$H$3:$I$3,1,$B2),0)</f>
        <v>-20</v>
      </c>
      <c r="T2" s="10" cm="1">
        <f t="array" ref="T2">IF(AND($A2&gt;0,I2&gt;0),INDEX('váhy pro výpočet'!$C$3:$F$6,I2,$A2)*INDEX('váhy pro výpočet'!$H$3:$I$3,1,$B2),0)</f>
        <v>20</v>
      </c>
      <c r="U2" s="10" cm="1">
        <f t="array" ref="U2">IF(AND($A2&gt;0,J2&gt;0),INDEX('váhy pro výpočet'!$C$3:$F$6,J2,$A2)*INDEX('váhy pro výpočet'!$H$3:$I$3,1,$B2),0)</f>
        <v>-15</v>
      </c>
      <c r="V2" s="10" cm="1">
        <f t="array" ref="V2">IF(AND($A2&gt;0,K2&gt;0),INDEX('váhy pro výpočet'!$C$3:$F$6,K2,$A2)*INDEX('váhy pro výpočet'!$H$3:$I$3,1,$B2),0)</f>
        <v>-20</v>
      </c>
      <c r="W2" s="10" cm="1">
        <f t="array" ref="W2">IF(AND($A2&gt;0,L2&gt;0),INDEX('váhy pro výpočet'!$C$3:$F$6,L2,$A2)*INDEX('váhy pro výpočet'!$H$3:$I$3,1,$B2),0)</f>
        <v>-20</v>
      </c>
      <c r="X2" s="10" cm="1">
        <f t="array" ref="X2">IF(AND($A2&gt;0,M2&gt;0),INDEX('váhy pro výpočet'!$C$3:$F$6,M2,$A2)*INDEX('váhy pro výpočet'!$H$3:$I$3,1,$B2),0)</f>
        <v>-15</v>
      </c>
      <c r="Z2" s="10">
        <f>IF(B2=1,10,0)</f>
        <v>10</v>
      </c>
    </row>
    <row r="3" spans="1:26" s="10" customFormat="1" x14ac:dyDescent="0.2">
      <c r="A3" s="10">
        <f>IFERROR(VLOOKUP('INTERAKTIVNÍ SIMULATOR'!E3,'POMOCNÉ - hodnoty odpovědí'!$A:$B,2,0),0)</f>
        <v>1</v>
      </c>
      <c r="B3" s="10">
        <f>IFERROR(VLOOKUP('INTERAKTIVNÍ SIMULATOR'!F3,'POMOCNÉ - hodnoty odpovědí'!$D:$E,2,0),2)</f>
        <v>1</v>
      </c>
      <c r="D3" s="10">
        <f>'odpovědi stran'!B4</f>
        <v>1</v>
      </c>
      <c r="E3" s="10">
        <f>'odpovědi stran'!C4</f>
        <v>1</v>
      </c>
      <c r="F3" s="10">
        <f>'odpovědi stran'!D4</f>
        <v>4</v>
      </c>
      <c r="G3" s="10">
        <f>'odpovědi stran'!E4</f>
        <v>2</v>
      </c>
      <c r="H3" s="10">
        <f>'odpovědi stran'!F4</f>
        <v>1</v>
      </c>
      <c r="I3" s="10">
        <f>'odpovědi stran'!G4</f>
        <v>4</v>
      </c>
      <c r="J3" s="10">
        <f>'odpovědi stran'!H4</f>
        <v>2</v>
      </c>
      <c r="K3" s="10">
        <f>'odpovědi stran'!I4</f>
        <v>4</v>
      </c>
      <c r="L3" s="10">
        <f>'odpovědi stran'!J4</f>
        <v>1</v>
      </c>
      <c r="M3" s="10">
        <f>'odpovědi stran'!K4</f>
        <v>2</v>
      </c>
      <c r="O3" s="10" cm="1">
        <f t="array" ref="O3">IF(AND($A3&gt;0,D3&gt;0),INDEX('váhy pro výpočet'!$C$3:$F$6,D3,$A3)*INDEX('váhy pro výpočet'!$H$3:$I$3,1,$B3),0)</f>
        <v>20</v>
      </c>
      <c r="P3" s="10" cm="1">
        <f t="array" ref="P3">IF(AND($A3&gt;0,E3&gt;0),INDEX('váhy pro výpočet'!$C$3:$F$6,E3,$A3)*INDEX('váhy pro výpočet'!$H$3:$I$3,1,$B3),0)</f>
        <v>20</v>
      </c>
      <c r="Q3" s="10" cm="1">
        <f t="array" ref="Q3">IF(AND($A3&gt;0,F3&gt;0),INDEX('váhy pro výpočet'!$C$3:$F$6,F3,$A3)*INDEX('váhy pro výpočet'!$H$3:$I$3,1,$B3),0)</f>
        <v>-20</v>
      </c>
      <c r="R3" s="10" cm="1">
        <f t="array" ref="R3">IF(AND($A3&gt;0,G3&gt;0),INDEX('váhy pro výpočet'!$C$3:$F$6,G3,$A3)*INDEX('váhy pro výpočet'!$H$3:$I$3,1,$B3),0)</f>
        <v>15</v>
      </c>
      <c r="S3" s="10" cm="1">
        <f t="array" ref="S3">IF(AND($A3&gt;0,H3&gt;0),INDEX('váhy pro výpočet'!$C$3:$F$6,H3,$A3)*INDEX('váhy pro výpočet'!$H$3:$I$3,1,$B3),0)</f>
        <v>20</v>
      </c>
      <c r="T3" s="10" cm="1">
        <f t="array" ref="T3">IF(AND($A3&gt;0,I3&gt;0),INDEX('váhy pro výpočet'!$C$3:$F$6,I3,$A3)*INDEX('váhy pro výpočet'!$H$3:$I$3,1,$B3),0)</f>
        <v>-20</v>
      </c>
      <c r="U3" s="10" cm="1">
        <f t="array" ref="U3">IF(AND($A3&gt;0,J3&gt;0),INDEX('váhy pro výpočet'!$C$3:$F$6,J3,$A3)*INDEX('váhy pro výpočet'!$H$3:$I$3,1,$B3),0)</f>
        <v>15</v>
      </c>
      <c r="V3" s="10" cm="1">
        <f t="array" ref="V3">IF(AND($A3&gt;0,K3&gt;0),INDEX('váhy pro výpočet'!$C$3:$F$6,K3,$A3)*INDEX('váhy pro výpočet'!$H$3:$I$3,1,$B3),0)</f>
        <v>-20</v>
      </c>
      <c r="W3" s="10" cm="1">
        <f t="array" ref="W3">IF(AND($A3&gt;0,L3&gt;0),INDEX('váhy pro výpočet'!$C$3:$F$6,L3,$A3)*INDEX('váhy pro výpočet'!$H$3:$I$3,1,$B3),0)</f>
        <v>20</v>
      </c>
      <c r="X3" s="10" cm="1">
        <f t="array" ref="X3">IF(AND($A3&gt;0,M3&gt;0),INDEX('váhy pro výpočet'!$C$3:$F$6,M3,$A3)*INDEX('váhy pro výpočet'!$H$3:$I$3,1,$B3),0)</f>
        <v>15</v>
      </c>
      <c r="Z3" s="10">
        <f t="shared" ref="Z3:Z16" si="1">IF(B3=1,10,0)</f>
        <v>10</v>
      </c>
    </row>
    <row r="4" spans="1:26" s="10" customFormat="1" x14ac:dyDescent="0.2">
      <c r="A4" s="10">
        <f>IFERROR(VLOOKUP('INTERAKTIVNÍ SIMULATOR'!E4,'POMOCNÉ - hodnoty odpovědí'!$A:$B,2,0),0)</f>
        <v>3</v>
      </c>
      <c r="B4" s="10">
        <f>IFERROR(VLOOKUP('INTERAKTIVNÍ SIMULATOR'!F4,'POMOCNÉ - hodnoty odpovědí'!$D:$E,2,0),2)</f>
        <v>2</v>
      </c>
      <c r="D4" s="10">
        <f>'odpovědi stran'!B5</f>
        <v>4</v>
      </c>
      <c r="E4" s="10">
        <f>'odpovědi stran'!C5</f>
        <v>2</v>
      </c>
      <c r="F4" s="10">
        <f>'odpovědi stran'!D5</f>
        <v>4</v>
      </c>
      <c r="G4" s="10">
        <f>'odpovědi stran'!E5</f>
        <v>1</v>
      </c>
      <c r="H4" s="10">
        <f>'odpovědi stran'!F5</f>
        <v>2</v>
      </c>
      <c r="I4" s="10">
        <f>'odpovědi stran'!G5</f>
        <v>2</v>
      </c>
      <c r="J4" s="10">
        <f>'odpovědi stran'!H5</f>
        <v>4</v>
      </c>
      <c r="K4" s="10">
        <f>'odpovědi stran'!I5</f>
        <v>1</v>
      </c>
      <c r="L4" s="10">
        <f>'odpovědi stran'!J5</f>
        <v>3</v>
      </c>
      <c r="M4" s="10">
        <f>'odpovědi stran'!K5</f>
        <v>3</v>
      </c>
      <c r="O4" s="10" cm="1">
        <f t="array" ref="O4">IF(AND($A4&gt;0,D4&gt;0),INDEX('váhy pro výpočet'!$C$3:$F$6,D4,$A4)*INDEX('váhy pro výpočet'!$H$3:$I$3,1,$B4),0)</f>
        <v>7.5</v>
      </c>
      <c r="P4" s="10" cm="1">
        <f t="array" ref="P4">IF(AND($A4&gt;0,E4&gt;0),INDEX('váhy pro výpočet'!$C$3:$F$6,E4,$A4)*INDEX('váhy pro výpočet'!$H$3:$I$3,1,$B4),0)</f>
        <v>-5</v>
      </c>
      <c r="Q4" s="10" cm="1">
        <f t="array" ref="Q4">IF(AND($A4&gt;0,F4&gt;0),INDEX('váhy pro výpočet'!$C$3:$F$6,F4,$A4)*INDEX('váhy pro výpočet'!$H$3:$I$3,1,$B4),0)</f>
        <v>7.5</v>
      </c>
      <c r="R4" s="10" cm="1">
        <f t="array" ref="R4">IF(AND($A4&gt;0,G4&gt;0),INDEX('váhy pro výpočet'!$C$3:$F$6,G4,$A4)*INDEX('váhy pro výpočet'!$H$3:$I$3,1,$B4),0)</f>
        <v>-7.5</v>
      </c>
      <c r="S4" s="10" cm="1">
        <f t="array" ref="S4">IF(AND($A4&gt;0,H4&gt;0),INDEX('váhy pro výpočet'!$C$3:$F$6,H4,$A4)*INDEX('váhy pro výpočet'!$H$3:$I$3,1,$B4),0)</f>
        <v>-5</v>
      </c>
      <c r="T4" s="10" cm="1">
        <f t="array" ref="T4">IF(AND($A4&gt;0,I4&gt;0),INDEX('váhy pro výpočet'!$C$3:$F$6,I4,$A4)*INDEX('váhy pro výpočet'!$H$3:$I$3,1,$B4),0)</f>
        <v>-5</v>
      </c>
      <c r="U4" s="10" cm="1">
        <f t="array" ref="U4">IF(AND($A4&gt;0,J4&gt;0),INDEX('váhy pro výpočet'!$C$3:$F$6,J4,$A4)*INDEX('váhy pro výpočet'!$H$3:$I$3,1,$B4),0)</f>
        <v>7.5</v>
      </c>
      <c r="V4" s="10" cm="1">
        <f t="array" ref="V4">IF(AND($A4&gt;0,K4&gt;0),INDEX('váhy pro výpočet'!$C$3:$F$6,K4,$A4)*INDEX('váhy pro výpočet'!$H$3:$I$3,1,$B4),0)</f>
        <v>-7.5</v>
      </c>
      <c r="W4" s="10" cm="1">
        <f t="array" ref="W4">IF(AND($A4&gt;0,L4&gt;0),INDEX('váhy pro výpočet'!$C$3:$F$6,L4,$A4)*INDEX('váhy pro výpočet'!$H$3:$I$3,1,$B4),0)</f>
        <v>10</v>
      </c>
      <c r="X4" s="10" cm="1">
        <f t="array" ref="X4">IF(AND($A4&gt;0,M4&gt;0),INDEX('váhy pro výpočet'!$C$3:$F$6,M4,$A4)*INDEX('váhy pro výpočet'!$H$3:$I$3,1,$B4),0)</f>
        <v>10</v>
      </c>
      <c r="Z4" s="10">
        <f t="shared" si="1"/>
        <v>0</v>
      </c>
    </row>
    <row r="5" spans="1:26" s="10" customFormat="1" x14ac:dyDescent="0.2">
      <c r="A5" s="10">
        <f>IFERROR(VLOOKUP('INTERAKTIVNÍ SIMULATOR'!E5,'POMOCNÉ - hodnoty odpovědí'!$A:$B,2,0),0)</f>
        <v>1</v>
      </c>
      <c r="B5" s="10">
        <f>IFERROR(VLOOKUP('INTERAKTIVNÍ SIMULATOR'!F5,'POMOCNÉ - hodnoty odpovědí'!$D:$E,2,0),2)</f>
        <v>2</v>
      </c>
      <c r="D5" s="10">
        <f>'odpovědi stran'!B6</f>
        <v>4</v>
      </c>
      <c r="E5" s="10">
        <f>'odpovědi stran'!C6</f>
        <v>1</v>
      </c>
      <c r="F5" s="10">
        <f>'odpovědi stran'!D6</f>
        <v>4</v>
      </c>
      <c r="G5" s="10">
        <f>'odpovědi stran'!E6</f>
        <v>1</v>
      </c>
      <c r="H5" s="10">
        <f>'odpovědi stran'!F6</f>
        <v>1</v>
      </c>
      <c r="I5" s="10">
        <f>'odpovědi stran'!G6</f>
        <v>2</v>
      </c>
      <c r="J5" s="10">
        <f>'odpovědi stran'!H6</f>
        <v>3</v>
      </c>
      <c r="K5" s="10">
        <f>'odpovědi stran'!I6</f>
        <v>1</v>
      </c>
      <c r="L5" s="10">
        <f>'odpovědi stran'!J6</f>
        <v>3</v>
      </c>
      <c r="M5" s="10">
        <f>'odpovědi stran'!K6</f>
        <v>4</v>
      </c>
      <c r="O5" s="10" cm="1">
        <f t="array" ref="O5">IF(AND($A5&gt;0,D5&gt;0),INDEX('váhy pro výpočet'!$C$3:$F$6,D5,$A5)*INDEX('váhy pro výpočet'!$H$3:$I$3,1,$B5),0)</f>
        <v>-10</v>
      </c>
      <c r="P5" s="10" cm="1">
        <f t="array" ref="P5">IF(AND($A5&gt;0,E5&gt;0),INDEX('váhy pro výpočet'!$C$3:$F$6,E5,$A5)*INDEX('váhy pro výpočet'!$H$3:$I$3,1,$B5),0)</f>
        <v>10</v>
      </c>
      <c r="Q5" s="10" cm="1">
        <f t="array" ref="Q5">IF(AND($A5&gt;0,F5&gt;0),INDEX('váhy pro výpočet'!$C$3:$F$6,F5,$A5)*INDEX('váhy pro výpočet'!$H$3:$I$3,1,$B5),0)</f>
        <v>-10</v>
      </c>
      <c r="R5" s="10" cm="1">
        <f t="array" ref="R5">IF(AND($A5&gt;0,G5&gt;0),INDEX('váhy pro výpočet'!$C$3:$F$6,G5,$A5)*INDEX('váhy pro výpočet'!$H$3:$I$3,1,$B5),0)</f>
        <v>10</v>
      </c>
      <c r="S5" s="10" cm="1">
        <f t="array" ref="S5">IF(AND($A5&gt;0,H5&gt;0),INDEX('váhy pro výpočet'!$C$3:$F$6,H5,$A5)*INDEX('váhy pro výpočet'!$H$3:$I$3,1,$B5),0)</f>
        <v>10</v>
      </c>
      <c r="T5" s="10" cm="1">
        <f t="array" ref="T5">IF(AND($A5&gt;0,I5&gt;0),INDEX('váhy pro výpočet'!$C$3:$F$6,I5,$A5)*INDEX('váhy pro výpočet'!$H$3:$I$3,1,$B5),0)</f>
        <v>7.5</v>
      </c>
      <c r="U5" s="10" cm="1">
        <f t="array" ref="U5">IF(AND($A5&gt;0,J5&gt;0),INDEX('váhy pro výpočet'!$C$3:$F$6,J5,$A5)*INDEX('váhy pro výpočet'!$H$3:$I$3,1,$B5),0)</f>
        <v>-7.5</v>
      </c>
      <c r="V5" s="10" cm="1">
        <f t="array" ref="V5">IF(AND($A5&gt;0,K5&gt;0),INDEX('váhy pro výpočet'!$C$3:$F$6,K5,$A5)*INDEX('váhy pro výpočet'!$H$3:$I$3,1,$B5),0)</f>
        <v>10</v>
      </c>
      <c r="W5" s="10" cm="1">
        <f t="array" ref="W5">IF(AND($A5&gt;0,L5&gt;0),INDEX('váhy pro výpočet'!$C$3:$F$6,L5,$A5)*INDEX('váhy pro výpočet'!$H$3:$I$3,1,$B5),0)</f>
        <v>-7.5</v>
      </c>
      <c r="X5" s="10" cm="1">
        <f t="array" ref="X5">IF(AND($A5&gt;0,M5&gt;0),INDEX('váhy pro výpočet'!$C$3:$F$6,M5,$A5)*INDEX('váhy pro výpočet'!$H$3:$I$3,1,$B5),0)</f>
        <v>-10</v>
      </c>
      <c r="Z5" s="10">
        <f t="shared" si="1"/>
        <v>0</v>
      </c>
    </row>
    <row r="6" spans="1:26" s="10" customFormat="1" x14ac:dyDescent="0.2">
      <c r="A6" s="10">
        <f>IFERROR(VLOOKUP('INTERAKTIVNÍ SIMULATOR'!E6,'POMOCNÉ - hodnoty odpovědí'!$A:$B,2,0),0)</f>
        <v>3</v>
      </c>
      <c r="B6" s="10">
        <f>IFERROR(VLOOKUP('INTERAKTIVNÍ SIMULATOR'!F6,'POMOCNÉ - hodnoty odpovědí'!$D:$E,2,0),2)</f>
        <v>2</v>
      </c>
      <c r="D6" s="10">
        <f>'odpovědi stran'!B7</f>
        <v>2</v>
      </c>
      <c r="E6" s="10">
        <f>'odpovědi stran'!C7</f>
        <v>2</v>
      </c>
      <c r="F6" s="10">
        <f>'odpovědi stran'!D7</f>
        <v>4</v>
      </c>
      <c r="G6" s="10">
        <f>'odpovědi stran'!E7</f>
        <v>1</v>
      </c>
      <c r="H6" s="10">
        <f>'odpovědi stran'!F7</f>
        <v>1</v>
      </c>
      <c r="I6" s="10">
        <f>'odpovědi stran'!G7</f>
        <v>3</v>
      </c>
      <c r="J6" s="10">
        <f>'odpovědi stran'!H7</f>
        <v>4</v>
      </c>
      <c r="K6" s="10">
        <f>'odpovědi stran'!I7</f>
        <v>2</v>
      </c>
      <c r="L6" s="10">
        <f>'odpovědi stran'!J7</f>
        <v>3</v>
      </c>
      <c r="M6" s="10">
        <f>'odpovědi stran'!K7</f>
        <v>4</v>
      </c>
      <c r="O6" s="10" cm="1">
        <f t="array" ref="O6">IF(AND($A6&gt;0,D6&gt;0),INDEX('váhy pro výpočet'!$C$3:$F$6,D6,$A6)*INDEX('váhy pro výpočet'!$H$3:$I$3,1,$B6),0)</f>
        <v>-5</v>
      </c>
      <c r="P6" s="10" cm="1">
        <f t="array" ref="P6">IF(AND($A6&gt;0,E6&gt;0),INDEX('váhy pro výpočet'!$C$3:$F$6,E6,$A6)*INDEX('váhy pro výpočet'!$H$3:$I$3,1,$B6),0)</f>
        <v>-5</v>
      </c>
      <c r="Q6" s="10" cm="1">
        <f t="array" ref="Q6">IF(AND($A6&gt;0,F6&gt;0),INDEX('váhy pro výpočet'!$C$3:$F$6,F6,$A6)*INDEX('váhy pro výpočet'!$H$3:$I$3,1,$B6),0)</f>
        <v>7.5</v>
      </c>
      <c r="R6" s="10" cm="1">
        <f t="array" ref="R6">IF(AND($A6&gt;0,G6&gt;0),INDEX('váhy pro výpočet'!$C$3:$F$6,G6,$A6)*INDEX('váhy pro výpočet'!$H$3:$I$3,1,$B6),0)</f>
        <v>-7.5</v>
      </c>
      <c r="S6" s="10" cm="1">
        <f t="array" ref="S6">IF(AND($A6&gt;0,H6&gt;0),INDEX('váhy pro výpočet'!$C$3:$F$6,H6,$A6)*INDEX('váhy pro výpočet'!$H$3:$I$3,1,$B6),0)</f>
        <v>-7.5</v>
      </c>
      <c r="T6" s="10" cm="1">
        <f t="array" ref="T6">IF(AND($A6&gt;0,I6&gt;0),INDEX('váhy pro výpočet'!$C$3:$F$6,I6,$A6)*INDEX('váhy pro výpočet'!$H$3:$I$3,1,$B6),0)</f>
        <v>10</v>
      </c>
      <c r="U6" s="10" cm="1">
        <f t="array" ref="U6">IF(AND($A6&gt;0,J6&gt;0),INDEX('váhy pro výpočet'!$C$3:$F$6,J6,$A6)*INDEX('váhy pro výpočet'!$H$3:$I$3,1,$B6),0)</f>
        <v>7.5</v>
      </c>
      <c r="V6" s="10" cm="1">
        <f t="array" ref="V6">IF(AND($A6&gt;0,K6&gt;0),INDEX('váhy pro výpočet'!$C$3:$F$6,K6,$A6)*INDEX('váhy pro výpočet'!$H$3:$I$3,1,$B6),0)</f>
        <v>-5</v>
      </c>
      <c r="W6" s="10" cm="1">
        <f t="array" ref="W6">IF(AND($A6&gt;0,L6&gt;0),INDEX('váhy pro výpočet'!$C$3:$F$6,L6,$A6)*INDEX('váhy pro výpočet'!$H$3:$I$3,1,$B6),0)</f>
        <v>10</v>
      </c>
      <c r="X6" s="10" cm="1">
        <f t="array" ref="X6">IF(AND($A6&gt;0,M6&gt;0),INDEX('váhy pro výpočet'!$C$3:$F$6,M6,$A6)*INDEX('váhy pro výpočet'!$H$3:$I$3,1,$B6),0)</f>
        <v>7.5</v>
      </c>
      <c r="Z6" s="10">
        <f t="shared" si="1"/>
        <v>0</v>
      </c>
    </row>
    <row r="7" spans="1:26" s="10" customFormat="1" x14ac:dyDescent="0.2">
      <c r="A7" s="10">
        <f>IFERROR(VLOOKUP('INTERAKTIVNÍ SIMULATOR'!E7,'POMOCNÉ - hodnoty odpovědí'!$A:$B,2,0),0)</f>
        <v>2</v>
      </c>
      <c r="B7" s="10">
        <f>IFERROR(VLOOKUP('INTERAKTIVNÍ SIMULATOR'!F7,'POMOCNÉ - hodnoty odpovědí'!$D:$E,2,0),2)</f>
        <v>1</v>
      </c>
      <c r="D7" s="10">
        <f>'odpovědi stran'!B8</f>
        <v>3</v>
      </c>
      <c r="E7" s="10">
        <f>'odpovědi stran'!C8</f>
        <v>2</v>
      </c>
      <c r="F7" s="10">
        <f>'odpovědi stran'!D8</f>
        <v>4</v>
      </c>
      <c r="G7" s="10">
        <f>'odpovědi stran'!E8</f>
        <v>2</v>
      </c>
      <c r="H7" s="10">
        <f>'odpovědi stran'!F8</f>
        <v>1</v>
      </c>
      <c r="I7" s="10">
        <f>'odpovědi stran'!G8</f>
        <v>1</v>
      </c>
      <c r="J7" s="10">
        <f>'odpovědi stran'!H8</f>
        <v>4</v>
      </c>
      <c r="K7" s="10">
        <f>'odpovědi stran'!I8</f>
        <v>1</v>
      </c>
      <c r="L7" s="10">
        <f>'odpovědi stran'!J8</f>
        <v>3</v>
      </c>
      <c r="M7" s="10">
        <f>'odpovědi stran'!K8</f>
        <v>4</v>
      </c>
      <c r="O7" s="10" cm="1">
        <f t="array" ref="O7">IF(AND($A7&gt;0,D7&gt;0),INDEX('váhy pro výpočet'!$C$3:$F$6,D7,$A7)*INDEX('váhy pro výpočet'!$H$3:$I$3,1,$B7),0)</f>
        <v>-10</v>
      </c>
      <c r="P7" s="10" cm="1">
        <f t="array" ref="P7">IF(AND($A7&gt;0,E7&gt;0),INDEX('váhy pro výpočet'!$C$3:$F$6,E7,$A7)*INDEX('váhy pro výpočet'!$H$3:$I$3,1,$B7),0)</f>
        <v>20</v>
      </c>
      <c r="Q7" s="10" cm="1">
        <f t="array" ref="Q7">IF(AND($A7&gt;0,F7&gt;0),INDEX('váhy pro výpočet'!$C$3:$F$6,F7,$A7)*INDEX('váhy pro výpočet'!$H$3:$I$3,1,$B7),0)</f>
        <v>-15</v>
      </c>
      <c r="R7" s="10" cm="1">
        <f t="array" ref="R7">IF(AND($A7&gt;0,G7&gt;0),INDEX('váhy pro výpočet'!$C$3:$F$6,G7,$A7)*INDEX('váhy pro výpočet'!$H$3:$I$3,1,$B7),0)</f>
        <v>20</v>
      </c>
      <c r="S7" s="10" cm="1">
        <f t="array" ref="S7">IF(AND($A7&gt;0,H7&gt;0),INDEX('váhy pro výpočet'!$C$3:$F$6,H7,$A7)*INDEX('váhy pro výpočet'!$H$3:$I$3,1,$B7),0)</f>
        <v>15</v>
      </c>
      <c r="T7" s="10" cm="1">
        <f t="array" ref="T7">IF(AND($A7&gt;0,I7&gt;0),INDEX('váhy pro výpočet'!$C$3:$F$6,I7,$A7)*INDEX('váhy pro výpočet'!$H$3:$I$3,1,$B7),0)</f>
        <v>15</v>
      </c>
      <c r="U7" s="10" cm="1">
        <f t="array" ref="U7">IF(AND($A7&gt;0,J7&gt;0),INDEX('váhy pro výpočet'!$C$3:$F$6,J7,$A7)*INDEX('váhy pro výpočet'!$H$3:$I$3,1,$B7),0)</f>
        <v>-15</v>
      </c>
      <c r="V7" s="10" cm="1">
        <f t="array" ref="V7">IF(AND($A7&gt;0,K7&gt;0),INDEX('váhy pro výpočet'!$C$3:$F$6,K7,$A7)*INDEX('váhy pro výpočet'!$H$3:$I$3,1,$B7),0)</f>
        <v>15</v>
      </c>
      <c r="W7" s="10" cm="1">
        <f t="array" ref="W7">IF(AND($A7&gt;0,L7&gt;0),INDEX('váhy pro výpočet'!$C$3:$F$6,L7,$A7)*INDEX('váhy pro výpočet'!$H$3:$I$3,1,$B7),0)</f>
        <v>-10</v>
      </c>
      <c r="X7" s="10" cm="1">
        <f t="array" ref="X7">IF(AND($A7&gt;0,M7&gt;0),INDEX('váhy pro výpočet'!$C$3:$F$6,M7,$A7)*INDEX('váhy pro výpočet'!$H$3:$I$3,1,$B7),0)</f>
        <v>-15</v>
      </c>
      <c r="Z7" s="10">
        <f t="shared" si="1"/>
        <v>10</v>
      </c>
    </row>
    <row r="8" spans="1:26" s="10" customFormat="1" x14ac:dyDescent="0.2">
      <c r="A8" s="10">
        <f>IFERROR(VLOOKUP('INTERAKTIVNÍ SIMULATOR'!E8,'POMOCNÉ - hodnoty odpovědí'!$A:$B,2,0),0)</f>
        <v>1</v>
      </c>
      <c r="B8" s="10">
        <f>IFERROR(VLOOKUP('INTERAKTIVNÍ SIMULATOR'!F8,'POMOCNÉ - hodnoty odpovědí'!$D:$E,2,0),2)</f>
        <v>2</v>
      </c>
      <c r="D8" s="10">
        <f>'odpovědi stran'!B9</f>
        <v>1</v>
      </c>
      <c r="E8" s="10">
        <f>'odpovědi stran'!C9</f>
        <v>2</v>
      </c>
      <c r="F8" s="10">
        <f>'odpovědi stran'!D9</f>
        <v>1</v>
      </c>
      <c r="G8" s="10">
        <f>'odpovědi stran'!E9</f>
        <v>1</v>
      </c>
      <c r="H8" s="10">
        <f>'odpovědi stran'!F9</f>
        <v>4</v>
      </c>
      <c r="I8" s="10">
        <f>'odpovědi stran'!G9</f>
        <v>1</v>
      </c>
      <c r="J8" s="10">
        <f>'odpovědi stran'!H9</f>
        <v>4</v>
      </c>
      <c r="K8" s="10">
        <f>'odpovědi stran'!I9</f>
        <v>1</v>
      </c>
      <c r="L8" s="10">
        <f>'odpovědi stran'!J9</f>
        <v>3</v>
      </c>
      <c r="M8" s="10">
        <f>'odpovědi stran'!K9</f>
        <v>3</v>
      </c>
      <c r="O8" s="10" cm="1">
        <f t="array" ref="O8">IF(AND($A8&gt;0,D8&gt;0),INDEX('váhy pro výpočet'!$C$3:$F$6,D8,$A8)*INDEX('váhy pro výpočet'!$H$3:$I$3,1,$B8),0)</f>
        <v>10</v>
      </c>
      <c r="P8" s="10" cm="1">
        <f t="array" ref="P8">IF(AND($A8&gt;0,E8&gt;0),INDEX('váhy pro výpočet'!$C$3:$F$6,E8,$A8)*INDEX('váhy pro výpočet'!$H$3:$I$3,1,$B8),0)</f>
        <v>7.5</v>
      </c>
      <c r="Q8" s="10" cm="1">
        <f t="array" ref="Q8">IF(AND($A8&gt;0,F8&gt;0),INDEX('váhy pro výpočet'!$C$3:$F$6,F8,$A8)*INDEX('váhy pro výpočet'!$H$3:$I$3,1,$B8),0)</f>
        <v>10</v>
      </c>
      <c r="R8" s="10" cm="1">
        <f t="array" ref="R8">IF(AND($A8&gt;0,G8&gt;0),INDEX('váhy pro výpočet'!$C$3:$F$6,G8,$A8)*INDEX('váhy pro výpočet'!$H$3:$I$3,1,$B8),0)</f>
        <v>10</v>
      </c>
      <c r="S8" s="10" cm="1">
        <f t="array" ref="S8">IF(AND($A8&gt;0,H8&gt;0),INDEX('váhy pro výpočet'!$C$3:$F$6,H8,$A8)*INDEX('váhy pro výpočet'!$H$3:$I$3,1,$B8),0)</f>
        <v>-10</v>
      </c>
      <c r="T8" s="10" cm="1">
        <f t="array" ref="T8">IF(AND($A8&gt;0,I8&gt;0),INDEX('váhy pro výpočet'!$C$3:$F$6,I8,$A8)*INDEX('váhy pro výpočet'!$H$3:$I$3,1,$B8),0)</f>
        <v>10</v>
      </c>
      <c r="U8" s="10" cm="1">
        <f t="array" ref="U8">IF(AND($A8&gt;0,J8&gt;0),INDEX('váhy pro výpočet'!$C$3:$F$6,J8,$A8)*INDEX('váhy pro výpočet'!$H$3:$I$3,1,$B8),0)</f>
        <v>-10</v>
      </c>
      <c r="V8" s="10" cm="1">
        <f t="array" ref="V8">IF(AND($A8&gt;0,K8&gt;0),INDEX('váhy pro výpočet'!$C$3:$F$6,K8,$A8)*INDEX('váhy pro výpočet'!$H$3:$I$3,1,$B8),0)</f>
        <v>10</v>
      </c>
      <c r="W8" s="10" cm="1">
        <f t="array" ref="W8">IF(AND($A8&gt;0,L8&gt;0),INDEX('váhy pro výpočet'!$C$3:$F$6,L8,$A8)*INDEX('váhy pro výpočet'!$H$3:$I$3,1,$B8),0)</f>
        <v>-7.5</v>
      </c>
      <c r="X8" s="10" cm="1">
        <f t="array" ref="X8">IF(AND($A8&gt;0,M8&gt;0),INDEX('váhy pro výpočet'!$C$3:$F$6,M8,$A8)*INDEX('váhy pro výpočet'!$H$3:$I$3,1,$B8),0)</f>
        <v>-7.5</v>
      </c>
      <c r="Z8" s="10">
        <f t="shared" si="1"/>
        <v>0</v>
      </c>
    </row>
    <row r="9" spans="1:26" s="10" customFormat="1" x14ac:dyDescent="0.2">
      <c r="A9" s="10">
        <f>IFERROR(VLOOKUP('INTERAKTIVNÍ SIMULATOR'!E9,'POMOCNÉ - hodnoty odpovědí'!$A:$B,2,0),0)</f>
        <v>1</v>
      </c>
      <c r="B9" s="10">
        <f>IFERROR(VLOOKUP('INTERAKTIVNÍ SIMULATOR'!F9,'POMOCNÉ - hodnoty odpovědí'!$D:$E,2,0),2)</f>
        <v>1</v>
      </c>
      <c r="D9" s="10">
        <f>'odpovědi stran'!B10</f>
        <v>1</v>
      </c>
      <c r="E9" s="10">
        <f>'odpovědi stran'!C10</f>
        <v>1</v>
      </c>
      <c r="F9" s="10">
        <f>'odpovědi stran'!D10</f>
        <v>1</v>
      </c>
      <c r="G9" s="10">
        <f>'odpovědi stran'!E10</f>
        <v>1</v>
      </c>
      <c r="H9" s="10">
        <f>'odpovědi stran'!F10</f>
        <v>3</v>
      </c>
      <c r="I9" s="10">
        <f>'odpovědi stran'!G10</f>
        <v>1</v>
      </c>
      <c r="J9" s="10">
        <f>'odpovědi stran'!H10</f>
        <v>3</v>
      </c>
      <c r="K9" s="10">
        <f>'odpovědi stran'!I10</f>
        <v>1</v>
      </c>
      <c r="L9" s="10">
        <f>'odpovědi stran'!J10</f>
        <v>3</v>
      </c>
      <c r="M9" s="10">
        <f>'odpovědi stran'!K10</f>
        <v>2</v>
      </c>
      <c r="O9" s="10" cm="1">
        <f t="array" ref="O9">IF(AND($A9&gt;0,D9&gt;0),INDEX('váhy pro výpočet'!$C$3:$F$6,D9,$A9)*INDEX('váhy pro výpočet'!$H$3:$I$3,1,$B9),0)</f>
        <v>20</v>
      </c>
      <c r="P9" s="10" cm="1">
        <f t="array" ref="P9">IF(AND($A9&gt;0,E9&gt;0),INDEX('váhy pro výpočet'!$C$3:$F$6,E9,$A9)*INDEX('váhy pro výpočet'!$H$3:$I$3,1,$B9),0)</f>
        <v>20</v>
      </c>
      <c r="Q9" s="10" cm="1">
        <f t="array" ref="Q9">IF(AND($A9&gt;0,F9&gt;0),INDEX('váhy pro výpočet'!$C$3:$F$6,F9,$A9)*INDEX('váhy pro výpočet'!$H$3:$I$3,1,$B9),0)</f>
        <v>20</v>
      </c>
      <c r="R9" s="10" cm="1">
        <f t="array" ref="R9">IF(AND($A9&gt;0,G9&gt;0),INDEX('váhy pro výpočet'!$C$3:$F$6,G9,$A9)*INDEX('váhy pro výpočet'!$H$3:$I$3,1,$B9),0)</f>
        <v>20</v>
      </c>
      <c r="S9" s="10" cm="1">
        <f t="array" ref="S9">IF(AND($A9&gt;0,H9&gt;0),INDEX('váhy pro výpočet'!$C$3:$F$6,H9,$A9)*INDEX('váhy pro výpočet'!$H$3:$I$3,1,$B9),0)</f>
        <v>-15</v>
      </c>
      <c r="T9" s="10" cm="1">
        <f t="array" ref="T9">IF(AND($A9&gt;0,I9&gt;0),INDEX('váhy pro výpočet'!$C$3:$F$6,I9,$A9)*INDEX('váhy pro výpočet'!$H$3:$I$3,1,$B9),0)</f>
        <v>20</v>
      </c>
      <c r="U9" s="10" cm="1">
        <f t="array" ref="U9">IF(AND($A9&gt;0,J9&gt;0),INDEX('váhy pro výpočet'!$C$3:$F$6,J9,$A9)*INDEX('váhy pro výpočet'!$H$3:$I$3,1,$B9),0)</f>
        <v>-15</v>
      </c>
      <c r="V9" s="10" cm="1">
        <f t="array" ref="V9">IF(AND($A9&gt;0,K9&gt;0),INDEX('váhy pro výpočet'!$C$3:$F$6,K9,$A9)*INDEX('váhy pro výpočet'!$H$3:$I$3,1,$B9),0)</f>
        <v>20</v>
      </c>
      <c r="W9" s="10" cm="1">
        <f t="array" ref="W9">IF(AND($A9&gt;0,L9&gt;0),INDEX('váhy pro výpočet'!$C$3:$F$6,L9,$A9)*INDEX('váhy pro výpočet'!$H$3:$I$3,1,$B9),0)</f>
        <v>-15</v>
      </c>
      <c r="X9" s="10" cm="1">
        <f t="array" ref="X9">IF(AND($A9&gt;0,M9&gt;0),INDEX('váhy pro výpočet'!$C$3:$F$6,M9,$A9)*INDEX('váhy pro výpočet'!$H$3:$I$3,1,$B9),0)</f>
        <v>15</v>
      </c>
      <c r="Z9" s="10">
        <f t="shared" si="1"/>
        <v>10</v>
      </c>
    </row>
    <row r="10" spans="1:26" s="10" customFormat="1" x14ac:dyDescent="0.2">
      <c r="A10" s="10">
        <f>IFERROR(VLOOKUP('INTERAKTIVNÍ SIMULATOR'!E10,'POMOCNÉ - hodnoty odpovědí'!$A:$B,2,0),0)</f>
        <v>3</v>
      </c>
      <c r="B10" s="10">
        <f>IFERROR(VLOOKUP('INTERAKTIVNÍ SIMULATOR'!F10,'POMOCNÉ - hodnoty odpovědí'!$D:$E,2,0),2)</f>
        <v>2</v>
      </c>
      <c r="D10" s="10">
        <f>'odpovědi stran'!B11</f>
        <v>2</v>
      </c>
      <c r="E10" s="10">
        <f>'odpovědi stran'!C11</f>
        <v>4</v>
      </c>
      <c r="F10" s="10">
        <f>'odpovědi stran'!D11</f>
        <v>1</v>
      </c>
      <c r="G10" s="10">
        <f>'odpovědi stran'!E11</f>
        <v>4</v>
      </c>
      <c r="H10" s="10">
        <f>'odpovědi stran'!F11</f>
        <v>4</v>
      </c>
      <c r="I10" s="10">
        <f>'odpovědi stran'!G11</f>
        <v>1</v>
      </c>
      <c r="J10" s="10">
        <f>'odpovědi stran'!H11</f>
        <v>1</v>
      </c>
      <c r="K10" s="10">
        <f>'odpovědi stran'!I11</f>
        <v>3</v>
      </c>
      <c r="L10" s="10">
        <f>'odpovědi stran'!J11</f>
        <v>3</v>
      </c>
      <c r="M10" s="10">
        <f>'odpovědi stran'!K11</f>
        <v>2</v>
      </c>
      <c r="O10" s="10" cm="1">
        <f t="array" ref="O10">IF(AND($A10&gt;0,D10&gt;0),INDEX('váhy pro výpočet'!$C$3:$F$6,D10,$A10)*INDEX('váhy pro výpočet'!$H$3:$I$3,1,$B10),0)</f>
        <v>-5</v>
      </c>
      <c r="P10" s="10" cm="1">
        <f t="array" ref="P10">IF(AND($A10&gt;0,E10&gt;0),INDEX('váhy pro výpočet'!$C$3:$F$6,E10,$A10)*INDEX('váhy pro výpočet'!$H$3:$I$3,1,$B10),0)</f>
        <v>7.5</v>
      </c>
      <c r="Q10" s="10" cm="1">
        <f t="array" ref="Q10">IF(AND($A10&gt;0,F10&gt;0),INDEX('váhy pro výpočet'!$C$3:$F$6,F10,$A10)*INDEX('váhy pro výpočet'!$H$3:$I$3,1,$B10),0)</f>
        <v>-7.5</v>
      </c>
      <c r="R10" s="10" cm="1">
        <f t="array" ref="R10">IF(AND($A10&gt;0,G10&gt;0),INDEX('váhy pro výpočet'!$C$3:$F$6,G10,$A10)*INDEX('váhy pro výpočet'!$H$3:$I$3,1,$B10),0)</f>
        <v>7.5</v>
      </c>
      <c r="S10" s="10" cm="1">
        <f t="array" ref="S10">IF(AND($A10&gt;0,H10&gt;0),INDEX('váhy pro výpočet'!$C$3:$F$6,H10,$A10)*INDEX('váhy pro výpočet'!$H$3:$I$3,1,$B10),0)</f>
        <v>7.5</v>
      </c>
      <c r="T10" s="10" cm="1">
        <f t="array" ref="T10">IF(AND($A10&gt;0,I10&gt;0),INDEX('váhy pro výpočet'!$C$3:$F$6,I10,$A10)*INDEX('váhy pro výpočet'!$H$3:$I$3,1,$B10),0)</f>
        <v>-7.5</v>
      </c>
      <c r="U10" s="10" cm="1">
        <f t="array" ref="U10">IF(AND($A10&gt;0,J10&gt;0),INDEX('váhy pro výpočet'!$C$3:$F$6,J10,$A10)*INDEX('váhy pro výpočet'!$H$3:$I$3,1,$B10),0)</f>
        <v>-7.5</v>
      </c>
      <c r="V10" s="10" cm="1">
        <f t="array" ref="V10">IF(AND($A10&gt;0,K10&gt;0),INDEX('váhy pro výpočet'!$C$3:$F$6,K10,$A10)*INDEX('váhy pro výpočet'!$H$3:$I$3,1,$B10),0)</f>
        <v>10</v>
      </c>
      <c r="W10" s="10" cm="1">
        <f t="array" ref="W10">IF(AND($A10&gt;0,L10&gt;0),INDEX('váhy pro výpočet'!$C$3:$F$6,L10,$A10)*INDEX('váhy pro výpočet'!$H$3:$I$3,1,$B10),0)</f>
        <v>10</v>
      </c>
      <c r="X10" s="10" cm="1">
        <f t="array" ref="X10">IF(AND($A10&gt;0,M10&gt;0),INDEX('váhy pro výpočet'!$C$3:$F$6,M10,$A10)*INDEX('váhy pro výpočet'!$H$3:$I$3,1,$B10),0)</f>
        <v>-5</v>
      </c>
      <c r="Z10" s="10">
        <f t="shared" si="1"/>
        <v>0</v>
      </c>
    </row>
    <row r="11" spans="1:26" s="10" customFormat="1" x14ac:dyDescent="0.2">
      <c r="A11" s="10">
        <f>IFERROR(VLOOKUP('INTERAKTIVNÍ SIMULATOR'!E11,'POMOCNÉ - hodnoty odpovědí'!$A:$B,2,0),0)</f>
        <v>3</v>
      </c>
      <c r="B11" s="10">
        <f>IFERROR(VLOOKUP('INTERAKTIVNÍ SIMULATOR'!F11,'POMOCNÉ - hodnoty odpovědí'!$D:$E,2,0),2)</f>
        <v>2</v>
      </c>
      <c r="D11" s="10">
        <f>'odpovědi stran'!B12</f>
        <v>3</v>
      </c>
      <c r="E11" s="10">
        <f>'odpovědi stran'!C12</f>
        <v>2</v>
      </c>
      <c r="F11" s="10">
        <f>'odpovědi stran'!D12</f>
        <v>4</v>
      </c>
      <c r="G11" s="10">
        <f>'odpovědi stran'!E12</f>
        <v>1</v>
      </c>
      <c r="H11" s="10">
        <f>'odpovědi stran'!F12</f>
        <v>2</v>
      </c>
      <c r="I11" s="10">
        <f>'odpovědi stran'!G12</f>
        <v>4</v>
      </c>
      <c r="J11" s="10">
        <f>'odpovědi stran'!H12</f>
        <v>3</v>
      </c>
      <c r="K11" s="10">
        <f>'odpovědi stran'!I12</f>
        <v>2</v>
      </c>
      <c r="L11" s="10">
        <f>'odpovědi stran'!J12</f>
        <v>2</v>
      </c>
      <c r="M11" s="10">
        <f>'odpovědi stran'!K12</f>
        <v>3</v>
      </c>
      <c r="O11" s="10" cm="1">
        <f t="array" ref="O11">IF(AND($A11&gt;0,D11&gt;0),INDEX('váhy pro výpočet'!$C$3:$F$6,D11,$A11)*INDEX('váhy pro výpočet'!$H$3:$I$3,1,$B11),0)</f>
        <v>10</v>
      </c>
      <c r="P11" s="10" cm="1">
        <f t="array" ref="P11">IF(AND($A11&gt;0,E11&gt;0),INDEX('váhy pro výpočet'!$C$3:$F$6,E11,$A11)*INDEX('váhy pro výpočet'!$H$3:$I$3,1,$B11),0)</f>
        <v>-5</v>
      </c>
      <c r="Q11" s="10" cm="1">
        <f t="array" ref="Q11">IF(AND($A11&gt;0,F11&gt;0),INDEX('váhy pro výpočet'!$C$3:$F$6,F11,$A11)*INDEX('váhy pro výpočet'!$H$3:$I$3,1,$B11),0)</f>
        <v>7.5</v>
      </c>
      <c r="R11" s="10" cm="1">
        <f t="array" ref="R11">IF(AND($A11&gt;0,G11&gt;0),INDEX('váhy pro výpočet'!$C$3:$F$6,G11,$A11)*INDEX('váhy pro výpočet'!$H$3:$I$3,1,$B11),0)</f>
        <v>-7.5</v>
      </c>
      <c r="S11" s="10" cm="1">
        <f t="array" ref="S11">IF(AND($A11&gt;0,H11&gt;0),INDEX('váhy pro výpočet'!$C$3:$F$6,H11,$A11)*INDEX('váhy pro výpočet'!$H$3:$I$3,1,$B11),0)</f>
        <v>-5</v>
      </c>
      <c r="T11" s="10" cm="1">
        <f t="array" ref="T11">IF(AND($A11&gt;0,I11&gt;0),INDEX('váhy pro výpočet'!$C$3:$F$6,I11,$A11)*INDEX('váhy pro výpočet'!$H$3:$I$3,1,$B11),0)</f>
        <v>7.5</v>
      </c>
      <c r="U11" s="10" cm="1">
        <f t="array" ref="U11">IF(AND($A11&gt;0,J11&gt;0),INDEX('váhy pro výpočet'!$C$3:$F$6,J11,$A11)*INDEX('váhy pro výpočet'!$H$3:$I$3,1,$B11),0)</f>
        <v>10</v>
      </c>
      <c r="V11" s="10" cm="1">
        <f t="array" ref="V11">IF(AND($A11&gt;0,K11&gt;0),INDEX('váhy pro výpočet'!$C$3:$F$6,K11,$A11)*INDEX('váhy pro výpočet'!$H$3:$I$3,1,$B11),0)</f>
        <v>-5</v>
      </c>
      <c r="W11" s="10" cm="1">
        <f t="array" ref="W11">IF(AND($A11&gt;0,L11&gt;0),INDEX('váhy pro výpočet'!$C$3:$F$6,L11,$A11)*INDEX('váhy pro výpočet'!$H$3:$I$3,1,$B11),0)</f>
        <v>-5</v>
      </c>
      <c r="X11" s="10" cm="1">
        <f t="array" ref="X11">IF(AND($A11&gt;0,M11&gt;0),INDEX('váhy pro výpočet'!$C$3:$F$6,M11,$A11)*INDEX('váhy pro výpočet'!$H$3:$I$3,1,$B11),0)</f>
        <v>10</v>
      </c>
      <c r="Z11" s="10">
        <f t="shared" si="1"/>
        <v>0</v>
      </c>
    </row>
    <row r="12" spans="1:26" s="10" customFormat="1" x14ac:dyDescent="0.2">
      <c r="A12" s="10">
        <f>IFERROR(VLOOKUP('INTERAKTIVNÍ SIMULATOR'!E12,'POMOCNÉ - hodnoty odpovědí'!$A:$B,2,0),0)</f>
        <v>2</v>
      </c>
      <c r="B12" s="10">
        <f>IFERROR(VLOOKUP('INTERAKTIVNÍ SIMULATOR'!F12,'POMOCNÉ - hodnoty odpovědí'!$D:$E,2,0),2)</f>
        <v>2</v>
      </c>
      <c r="D12" s="10">
        <f>'odpovědi stran'!B13</f>
        <v>1</v>
      </c>
      <c r="E12" s="10">
        <f>'odpovědi stran'!C13</f>
        <v>4</v>
      </c>
      <c r="F12" s="10">
        <f>'odpovědi stran'!D13</f>
        <v>1</v>
      </c>
      <c r="G12" s="10">
        <f>'odpovědi stran'!E13</f>
        <v>4</v>
      </c>
      <c r="H12" s="10">
        <f>'odpovědi stran'!F13</f>
        <v>4</v>
      </c>
      <c r="I12" s="10">
        <f>'odpovědi stran'!G13</f>
        <v>1</v>
      </c>
      <c r="J12" s="10">
        <f>'odpovědi stran'!H13</f>
        <v>3</v>
      </c>
      <c r="K12" s="10">
        <f>'odpovědi stran'!I13</f>
        <v>3</v>
      </c>
      <c r="L12" s="10">
        <f>'odpovědi stran'!J13</f>
        <v>4</v>
      </c>
      <c r="M12" s="10">
        <f>'odpovědi stran'!K13</f>
        <v>1</v>
      </c>
      <c r="O12" s="10" cm="1">
        <f t="array" ref="O12">IF(AND($A12&gt;0,D12&gt;0),INDEX('váhy pro výpočet'!$C$3:$F$6,D12,$A12)*INDEX('váhy pro výpočet'!$H$3:$I$3,1,$B12),0)</f>
        <v>7.5</v>
      </c>
      <c r="P12" s="10" cm="1">
        <f t="array" ref="P12">IF(AND($A12&gt;0,E12&gt;0),INDEX('váhy pro výpočet'!$C$3:$F$6,E12,$A12)*INDEX('váhy pro výpočet'!$H$3:$I$3,1,$B12),0)</f>
        <v>-7.5</v>
      </c>
      <c r="Q12" s="10" cm="1">
        <f t="array" ref="Q12">IF(AND($A12&gt;0,F12&gt;0),INDEX('váhy pro výpočet'!$C$3:$F$6,F12,$A12)*INDEX('váhy pro výpočet'!$H$3:$I$3,1,$B12),0)</f>
        <v>7.5</v>
      </c>
      <c r="R12" s="10" cm="1">
        <f t="array" ref="R12">IF(AND($A12&gt;0,G12&gt;0),INDEX('váhy pro výpočet'!$C$3:$F$6,G12,$A12)*INDEX('váhy pro výpočet'!$H$3:$I$3,1,$B12),0)</f>
        <v>-7.5</v>
      </c>
      <c r="S12" s="10" cm="1">
        <f t="array" ref="S12">IF(AND($A12&gt;0,H12&gt;0),INDEX('váhy pro výpočet'!$C$3:$F$6,H12,$A12)*INDEX('váhy pro výpočet'!$H$3:$I$3,1,$B12),0)</f>
        <v>-7.5</v>
      </c>
      <c r="T12" s="10" cm="1">
        <f t="array" ref="T12">IF(AND($A12&gt;0,I12&gt;0),INDEX('váhy pro výpočet'!$C$3:$F$6,I12,$A12)*INDEX('váhy pro výpočet'!$H$3:$I$3,1,$B12),0)</f>
        <v>7.5</v>
      </c>
      <c r="U12" s="10" cm="1">
        <f t="array" ref="U12">IF(AND($A12&gt;0,J12&gt;0),INDEX('váhy pro výpočet'!$C$3:$F$6,J12,$A12)*INDEX('váhy pro výpočet'!$H$3:$I$3,1,$B12),0)</f>
        <v>-5</v>
      </c>
      <c r="V12" s="10" cm="1">
        <f t="array" ref="V12">IF(AND($A12&gt;0,K12&gt;0),INDEX('váhy pro výpočet'!$C$3:$F$6,K12,$A12)*INDEX('váhy pro výpočet'!$H$3:$I$3,1,$B12),0)</f>
        <v>-5</v>
      </c>
      <c r="W12" s="10" cm="1">
        <f t="array" ref="W12">IF(AND($A12&gt;0,L12&gt;0),INDEX('váhy pro výpočet'!$C$3:$F$6,L12,$A12)*INDEX('váhy pro výpočet'!$H$3:$I$3,1,$B12),0)</f>
        <v>-7.5</v>
      </c>
      <c r="X12" s="10" cm="1">
        <f t="array" ref="X12">IF(AND($A12&gt;0,M12&gt;0),INDEX('váhy pro výpočet'!$C$3:$F$6,M12,$A12)*INDEX('váhy pro výpočet'!$H$3:$I$3,1,$B12),0)</f>
        <v>7.5</v>
      </c>
      <c r="Z12" s="10">
        <f t="shared" si="1"/>
        <v>0</v>
      </c>
    </row>
    <row r="13" spans="1:26" s="10" customFormat="1" x14ac:dyDescent="0.2">
      <c r="A13" s="10">
        <f>IFERROR(VLOOKUP('INTERAKTIVNÍ SIMULATOR'!E13,'POMOCNÉ - hodnoty odpovědí'!$A:$B,2,0),0)</f>
        <v>3</v>
      </c>
      <c r="B13" s="10">
        <f>IFERROR(VLOOKUP('INTERAKTIVNÍ SIMULATOR'!F13,'POMOCNÉ - hodnoty odpovědí'!$D:$E,2,0),2)</f>
        <v>1</v>
      </c>
      <c r="D13" s="10">
        <f>'odpovědi stran'!B14</f>
        <v>4</v>
      </c>
      <c r="E13" s="10">
        <f>'odpovědi stran'!C14</f>
        <v>1</v>
      </c>
      <c r="F13" s="10">
        <f>'odpovědi stran'!D14</f>
        <v>4</v>
      </c>
      <c r="G13" s="10">
        <f>'odpovědi stran'!E14</f>
        <v>1</v>
      </c>
      <c r="H13" s="10">
        <f>'odpovědi stran'!F14</f>
        <v>1</v>
      </c>
      <c r="I13" s="10">
        <f>'odpovědi stran'!G14</f>
        <v>4</v>
      </c>
      <c r="J13" s="10">
        <f>'odpovědi stran'!H14</f>
        <v>4</v>
      </c>
      <c r="K13" s="10">
        <f>'odpovědi stran'!I14</f>
        <v>3</v>
      </c>
      <c r="L13" s="10">
        <f>'odpovědi stran'!J14</f>
        <v>2</v>
      </c>
      <c r="M13" s="10">
        <f>'odpovědi stran'!K14</f>
        <v>3</v>
      </c>
      <c r="O13" s="10" cm="1">
        <f t="array" ref="O13">IF(AND($A13&gt;0,D13&gt;0),INDEX('váhy pro výpočet'!$C$3:$F$6,D13,$A13)*INDEX('váhy pro výpočet'!$H$3:$I$3,1,$B13),0)</f>
        <v>15</v>
      </c>
      <c r="P13" s="10" cm="1">
        <f t="array" ref="P13">IF(AND($A13&gt;0,E13&gt;0),INDEX('váhy pro výpočet'!$C$3:$F$6,E13,$A13)*INDEX('váhy pro výpočet'!$H$3:$I$3,1,$B13),0)</f>
        <v>-15</v>
      </c>
      <c r="Q13" s="10" cm="1">
        <f t="array" ref="Q13">IF(AND($A13&gt;0,F13&gt;0),INDEX('váhy pro výpočet'!$C$3:$F$6,F13,$A13)*INDEX('váhy pro výpočet'!$H$3:$I$3,1,$B13),0)</f>
        <v>15</v>
      </c>
      <c r="R13" s="10" cm="1">
        <f t="array" ref="R13">IF(AND($A13&gt;0,G13&gt;0),INDEX('váhy pro výpočet'!$C$3:$F$6,G13,$A13)*INDEX('váhy pro výpočet'!$H$3:$I$3,1,$B13),0)</f>
        <v>-15</v>
      </c>
      <c r="S13" s="10" cm="1">
        <f t="array" ref="S13">IF(AND($A13&gt;0,H13&gt;0),INDEX('váhy pro výpočet'!$C$3:$F$6,H13,$A13)*INDEX('váhy pro výpočet'!$H$3:$I$3,1,$B13),0)</f>
        <v>-15</v>
      </c>
      <c r="T13" s="10" cm="1">
        <f t="array" ref="T13">IF(AND($A13&gt;0,I13&gt;0),INDEX('váhy pro výpočet'!$C$3:$F$6,I13,$A13)*INDEX('váhy pro výpočet'!$H$3:$I$3,1,$B13),0)</f>
        <v>15</v>
      </c>
      <c r="U13" s="10" cm="1">
        <f t="array" ref="U13">IF(AND($A13&gt;0,J13&gt;0),INDEX('váhy pro výpočet'!$C$3:$F$6,J13,$A13)*INDEX('váhy pro výpočet'!$H$3:$I$3,1,$B13),0)</f>
        <v>15</v>
      </c>
      <c r="V13" s="10" cm="1">
        <f t="array" ref="V13">IF(AND($A13&gt;0,K13&gt;0),INDEX('váhy pro výpočet'!$C$3:$F$6,K13,$A13)*INDEX('váhy pro výpočet'!$H$3:$I$3,1,$B13),0)</f>
        <v>20</v>
      </c>
      <c r="W13" s="10" cm="1">
        <f t="array" ref="W13">IF(AND($A13&gt;0,L13&gt;0),INDEX('váhy pro výpočet'!$C$3:$F$6,L13,$A13)*INDEX('váhy pro výpočet'!$H$3:$I$3,1,$B13),0)</f>
        <v>-10</v>
      </c>
      <c r="X13" s="10" cm="1">
        <f t="array" ref="X13">IF(AND($A13&gt;0,M13&gt;0),INDEX('váhy pro výpočet'!$C$3:$F$6,M13,$A13)*INDEX('váhy pro výpočet'!$H$3:$I$3,1,$B13),0)</f>
        <v>20</v>
      </c>
      <c r="Z13" s="10">
        <f t="shared" si="1"/>
        <v>10</v>
      </c>
    </row>
    <row r="14" spans="1:26" s="10" customFormat="1" x14ac:dyDescent="0.2">
      <c r="A14" s="10">
        <f>IFERROR(VLOOKUP('INTERAKTIVNÍ SIMULATOR'!E14,'POMOCNÉ - hodnoty odpovědí'!$A:$B,2,0),0)</f>
        <v>2</v>
      </c>
      <c r="B14" s="10">
        <f>IFERROR(VLOOKUP('INTERAKTIVNÍ SIMULATOR'!F14,'POMOCNÉ - hodnoty odpovědí'!$D:$E,2,0),2)</f>
        <v>2</v>
      </c>
      <c r="D14" s="10">
        <f>'odpovědi stran'!B15</f>
        <v>4</v>
      </c>
      <c r="E14" s="10">
        <f>'odpovědi stran'!C15</f>
        <v>4</v>
      </c>
      <c r="F14" s="10">
        <f>'odpovědi stran'!D15</f>
        <v>1</v>
      </c>
      <c r="G14" s="10">
        <f>'odpovědi stran'!E15</f>
        <v>4</v>
      </c>
      <c r="H14" s="10">
        <f>'odpovědi stran'!F15</f>
        <v>4</v>
      </c>
      <c r="I14" s="10">
        <f>'odpovědi stran'!G15</f>
        <v>1</v>
      </c>
      <c r="J14" s="10">
        <f>'odpovědi stran'!H15</f>
        <v>4</v>
      </c>
      <c r="K14" s="10">
        <f>'odpovědi stran'!I15</f>
        <v>4</v>
      </c>
      <c r="L14" s="10">
        <f>'odpovědi stran'!J15</f>
        <v>4</v>
      </c>
      <c r="M14" s="10">
        <f>'odpovědi stran'!K15</f>
        <v>4</v>
      </c>
      <c r="O14" s="10" cm="1">
        <f t="array" ref="O14">IF(AND($A14&gt;0,D14&gt;0),INDEX('váhy pro výpočet'!$C$3:$F$6,D14,$A14)*INDEX('váhy pro výpočet'!$H$3:$I$3,1,$B14),0)</f>
        <v>-7.5</v>
      </c>
      <c r="P14" s="10" cm="1">
        <f t="array" ref="P14">IF(AND($A14&gt;0,E14&gt;0),INDEX('váhy pro výpočet'!$C$3:$F$6,E14,$A14)*INDEX('váhy pro výpočet'!$H$3:$I$3,1,$B14),0)</f>
        <v>-7.5</v>
      </c>
      <c r="Q14" s="10" cm="1">
        <f t="array" ref="Q14">IF(AND($A14&gt;0,F14&gt;0),INDEX('váhy pro výpočet'!$C$3:$F$6,F14,$A14)*INDEX('váhy pro výpočet'!$H$3:$I$3,1,$B14),0)</f>
        <v>7.5</v>
      </c>
      <c r="R14" s="10" cm="1">
        <f t="array" ref="R14">IF(AND($A14&gt;0,G14&gt;0),INDEX('váhy pro výpočet'!$C$3:$F$6,G14,$A14)*INDEX('váhy pro výpočet'!$H$3:$I$3,1,$B14),0)</f>
        <v>-7.5</v>
      </c>
      <c r="S14" s="10" cm="1">
        <f t="array" ref="S14">IF(AND($A14&gt;0,H14&gt;0),INDEX('váhy pro výpočet'!$C$3:$F$6,H14,$A14)*INDEX('váhy pro výpočet'!$H$3:$I$3,1,$B14),0)</f>
        <v>-7.5</v>
      </c>
      <c r="T14" s="10" cm="1">
        <f t="array" ref="T14">IF(AND($A14&gt;0,I14&gt;0),INDEX('váhy pro výpočet'!$C$3:$F$6,I14,$A14)*INDEX('váhy pro výpočet'!$H$3:$I$3,1,$B14),0)</f>
        <v>7.5</v>
      </c>
      <c r="U14" s="10" cm="1">
        <f t="array" ref="U14">IF(AND($A14&gt;0,J14&gt;0),INDEX('váhy pro výpočet'!$C$3:$F$6,J14,$A14)*INDEX('váhy pro výpočet'!$H$3:$I$3,1,$B14),0)</f>
        <v>-7.5</v>
      </c>
      <c r="V14" s="10" cm="1">
        <f t="array" ref="V14">IF(AND($A14&gt;0,K14&gt;0),INDEX('váhy pro výpočet'!$C$3:$F$6,K14,$A14)*INDEX('váhy pro výpočet'!$H$3:$I$3,1,$B14),0)</f>
        <v>-7.5</v>
      </c>
      <c r="W14" s="10" cm="1">
        <f t="array" ref="W14">IF(AND($A14&gt;0,L14&gt;0),INDEX('váhy pro výpočet'!$C$3:$F$6,L14,$A14)*INDEX('váhy pro výpočet'!$H$3:$I$3,1,$B14),0)</f>
        <v>-7.5</v>
      </c>
      <c r="X14" s="10" cm="1">
        <f t="array" ref="X14">IF(AND($A14&gt;0,M14&gt;0),INDEX('váhy pro výpočet'!$C$3:$F$6,M14,$A14)*INDEX('váhy pro výpočet'!$H$3:$I$3,1,$B14),0)</f>
        <v>-7.5</v>
      </c>
      <c r="Z14" s="10">
        <f t="shared" si="1"/>
        <v>0</v>
      </c>
    </row>
    <row r="15" spans="1:26" s="10" customFormat="1" x14ac:dyDescent="0.2">
      <c r="A15" s="10">
        <f>IFERROR(VLOOKUP('INTERAKTIVNÍ SIMULATOR'!E15,'POMOCNÉ - hodnoty odpovědí'!$A:$B,2,0),0)</f>
        <v>3</v>
      </c>
      <c r="B15" s="10">
        <f>IFERROR(VLOOKUP('INTERAKTIVNÍ SIMULATOR'!F15,'POMOCNÉ - hodnoty odpovědí'!$D:$E,2,0),2)</f>
        <v>2</v>
      </c>
      <c r="D15" s="10">
        <f>'odpovědi stran'!B16</f>
        <v>4</v>
      </c>
      <c r="E15" s="10">
        <f>'odpovědi stran'!C16</f>
        <v>2</v>
      </c>
      <c r="F15" s="10">
        <f>'odpovědi stran'!D16</f>
        <v>3</v>
      </c>
      <c r="G15" s="10">
        <f>'odpovědi stran'!E16</f>
        <v>4</v>
      </c>
      <c r="H15" s="10">
        <f>'odpovědi stran'!F16</f>
        <v>1</v>
      </c>
      <c r="I15" s="10">
        <f>'odpovědi stran'!G16</f>
        <v>4</v>
      </c>
      <c r="J15" s="10">
        <f>'odpovědi stran'!H16</f>
        <v>1</v>
      </c>
      <c r="K15" s="10">
        <f>'odpovědi stran'!I16</f>
        <v>4</v>
      </c>
      <c r="L15" s="10">
        <f>'odpovědi stran'!J16</f>
        <v>2</v>
      </c>
      <c r="M15" s="10">
        <f>'odpovědi stran'!K16</f>
        <v>3</v>
      </c>
      <c r="O15" s="10" cm="1">
        <f t="array" ref="O15">IF(AND($A15&gt;0,D15&gt;0),INDEX('váhy pro výpočet'!$C$3:$F$6,D15,$A15)*INDEX('váhy pro výpočet'!$H$3:$I$3,1,$B15),0)</f>
        <v>7.5</v>
      </c>
      <c r="P15" s="10" cm="1">
        <f t="array" ref="P15">IF(AND($A15&gt;0,E15&gt;0),INDEX('váhy pro výpočet'!$C$3:$F$6,E15,$A15)*INDEX('váhy pro výpočet'!$H$3:$I$3,1,$B15),0)</f>
        <v>-5</v>
      </c>
      <c r="Q15" s="10" cm="1">
        <f t="array" ref="Q15">IF(AND($A15&gt;0,F15&gt;0),INDEX('váhy pro výpočet'!$C$3:$F$6,F15,$A15)*INDEX('váhy pro výpočet'!$H$3:$I$3,1,$B15),0)</f>
        <v>10</v>
      </c>
      <c r="R15" s="10" cm="1">
        <f t="array" ref="R15">IF(AND($A15&gt;0,G15&gt;0),INDEX('váhy pro výpočet'!$C$3:$F$6,G15,$A15)*INDEX('váhy pro výpočet'!$H$3:$I$3,1,$B15),0)</f>
        <v>7.5</v>
      </c>
      <c r="S15" s="10" cm="1">
        <f t="array" ref="S15">IF(AND($A15&gt;0,H15&gt;0),INDEX('váhy pro výpočet'!$C$3:$F$6,H15,$A15)*INDEX('váhy pro výpočet'!$H$3:$I$3,1,$B15),0)</f>
        <v>-7.5</v>
      </c>
      <c r="T15" s="10" cm="1">
        <f t="array" ref="T15">IF(AND($A15&gt;0,I15&gt;0),INDEX('váhy pro výpočet'!$C$3:$F$6,I15,$A15)*INDEX('váhy pro výpočet'!$H$3:$I$3,1,$B15),0)</f>
        <v>7.5</v>
      </c>
      <c r="U15" s="10" cm="1">
        <f t="array" ref="U15">IF(AND($A15&gt;0,J15&gt;0),INDEX('váhy pro výpočet'!$C$3:$F$6,J15,$A15)*INDEX('váhy pro výpočet'!$H$3:$I$3,1,$B15),0)</f>
        <v>-7.5</v>
      </c>
      <c r="V15" s="10" cm="1">
        <f t="array" ref="V15">IF(AND($A15&gt;0,K15&gt;0),INDEX('váhy pro výpočet'!$C$3:$F$6,K15,$A15)*INDEX('váhy pro výpočet'!$H$3:$I$3,1,$B15),0)</f>
        <v>7.5</v>
      </c>
      <c r="W15" s="10" cm="1">
        <f t="array" ref="W15">IF(AND($A15&gt;0,L15&gt;0),INDEX('váhy pro výpočet'!$C$3:$F$6,L15,$A15)*INDEX('váhy pro výpočet'!$H$3:$I$3,1,$B15),0)</f>
        <v>-5</v>
      </c>
      <c r="X15" s="10" cm="1">
        <f t="array" ref="X15">IF(AND($A15&gt;0,M15&gt;0),INDEX('váhy pro výpočet'!$C$3:$F$6,M15,$A15)*INDEX('váhy pro výpočet'!$H$3:$I$3,1,$B15),0)</f>
        <v>10</v>
      </c>
      <c r="Z15" s="10">
        <f t="shared" si="1"/>
        <v>0</v>
      </c>
    </row>
    <row r="16" spans="1:26" s="10" customFormat="1" x14ac:dyDescent="0.2">
      <c r="A16" s="10">
        <f>IFERROR(VLOOKUP('INTERAKTIVNÍ SIMULATOR'!E16,'POMOCNÉ - hodnoty odpovědí'!$A:$B,2,0),0)</f>
        <v>2</v>
      </c>
      <c r="B16" s="10">
        <f>IFERROR(VLOOKUP('INTERAKTIVNÍ SIMULATOR'!F16,'POMOCNÉ - hodnoty odpovědí'!$D:$E,2,0),2)</f>
        <v>2</v>
      </c>
      <c r="D16" s="10">
        <f>'odpovědi stran'!B17</f>
        <v>1</v>
      </c>
      <c r="E16" s="10">
        <f>'odpovědi stran'!C17</f>
        <v>3</v>
      </c>
      <c r="F16" s="10">
        <f>'odpovědi stran'!D17</f>
        <v>1</v>
      </c>
      <c r="G16" s="10">
        <f>'odpovědi stran'!E17</f>
        <v>4</v>
      </c>
      <c r="H16" s="10">
        <f>'odpovědi stran'!F17</f>
        <v>4</v>
      </c>
      <c r="I16" s="10">
        <f>'odpovědi stran'!G17</f>
        <v>1</v>
      </c>
      <c r="J16" s="10">
        <f>'odpovědi stran'!H17</f>
        <v>1</v>
      </c>
      <c r="K16" s="10">
        <f>'odpovědi stran'!I17</f>
        <v>3</v>
      </c>
      <c r="L16" s="10">
        <f>'odpovědi stran'!J17</f>
        <v>2</v>
      </c>
      <c r="M16" s="10">
        <f>'odpovědi stran'!K17</f>
        <v>2</v>
      </c>
      <c r="O16" s="10" cm="1">
        <f t="array" ref="O16">IF(AND($A16&gt;0,D16&gt;0),INDEX('váhy pro výpočet'!$C$3:$F$6,D16,$A16)*INDEX('váhy pro výpočet'!$H$3:$I$3,1,$B16),0)</f>
        <v>7.5</v>
      </c>
      <c r="P16" s="10" cm="1">
        <f t="array" ref="P16">IF(AND($A16&gt;0,E16&gt;0),INDEX('váhy pro výpočet'!$C$3:$F$6,E16,$A16)*INDEX('váhy pro výpočet'!$H$3:$I$3,1,$B16),0)</f>
        <v>-5</v>
      </c>
      <c r="Q16" s="10" cm="1">
        <f t="array" ref="Q16">IF(AND($A16&gt;0,F16&gt;0),INDEX('váhy pro výpočet'!$C$3:$F$6,F16,$A16)*INDEX('váhy pro výpočet'!$H$3:$I$3,1,$B16),0)</f>
        <v>7.5</v>
      </c>
      <c r="R16" s="10" cm="1">
        <f t="array" ref="R16">IF(AND($A16&gt;0,G16&gt;0),INDEX('váhy pro výpočet'!$C$3:$F$6,G16,$A16)*INDEX('váhy pro výpočet'!$H$3:$I$3,1,$B16),0)</f>
        <v>-7.5</v>
      </c>
      <c r="S16" s="10" cm="1">
        <f t="array" ref="S16">IF(AND($A16&gt;0,H16&gt;0),INDEX('váhy pro výpočet'!$C$3:$F$6,H16,$A16)*INDEX('váhy pro výpočet'!$H$3:$I$3,1,$B16),0)</f>
        <v>-7.5</v>
      </c>
      <c r="T16" s="10" cm="1">
        <f t="array" ref="T16">IF(AND($A16&gt;0,I16&gt;0),INDEX('váhy pro výpočet'!$C$3:$F$6,I16,$A16)*INDEX('váhy pro výpočet'!$H$3:$I$3,1,$B16),0)</f>
        <v>7.5</v>
      </c>
      <c r="U16" s="10" cm="1">
        <f t="array" ref="U16">IF(AND($A16&gt;0,J16&gt;0),INDEX('váhy pro výpočet'!$C$3:$F$6,J16,$A16)*INDEX('váhy pro výpočet'!$H$3:$I$3,1,$B16),0)</f>
        <v>7.5</v>
      </c>
      <c r="V16" s="10" cm="1">
        <f t="array" ref="V16">IF(AND($A16&gt;0,K16&gt;0),INDEX('váhy pro výpočet'!$C$3:$F$6,K16,$A16)*INDEX('váhy pro výpočet'!$H$3:$I$3,1,$B16),0)</f>
        <v>-5</v>
      </c>
      <c r="W16" s="10" cm="1">
        <f t="array" ref="W16">IF(AND($A16&gt;0,L16&gt;0),INDEX('váhy pro výpočet'!$C$3:$F$6,L16,$A16)*INDEX('váhy pro výpočet'!$H$3:$I$3,1,$B16),0)</f>
        <v>10</v>
      </c>
      <c r="X16" s="10" cm="1">
        <f t="array" ref="X16">IF(AND($A16&gt;0,M16&gt;0),INDEX('váhy pro výpočet'!$C$3:$F$6,M16,$A16)*INDEX('váhy pro výpočet'!$H$3:$I$3,1,$B16),0)</f>
        <v>10</v>
      </c>
      <c r="Z16" s="10">
        <f t="shared" si="1"/>
        <v>0</v>
      </c>
    </row>
    <row r="17" spans="1:26" x14ac:dyDescent="0.2">
      <c r="Z17" s="1">
        <f>SUM(Z2:Z16)</f>
        <v>50</v>
      </c>
    </row>
    <row r="20" spans="1:26" x14ac:dyDescent="0.2">
      <c r="A20" s="28">
        <v>1</v>
      </c>
      <c r="B20" s="30" t="s">
        <v>345</v>
      </c>
      <c r="C20" s="28"/>
      <c r="D20" s="28"/>
      <c r="E20" s="28"/>
      <c r="F20" s="28"/>
      <c r="G20" s="28"/>
      <c r="H20" s="28"/>
    </row>
    <row r="21" spans="1:26" x14ac:dyDescent="0.2">
      <c r="A21" s="28">
        <v>2</v>
      </c>
      <c r="B21" s="31" t="s">
        <v>346</v>
      </c>
      <c r="F21" s="28"/>
      <c r="G21" s="28"/>
      <c r="H21" s="28"/>
    </row>
    <row r="22" spans="1:26" x14ac:dyDescent="0.2">
      <c r="A22" s="28">
        <v>3</v>
      </c>
      <c r="B22" s="30" t="s">
        <v>347</v>
      </c>
      <c r="C22" s="28"/>
      <c r="D22" s="28"/>
      <c r="E22" s="28"/>
      <c r="F22" s="28"/>
      <c r="G22" s="28"/>
      <c r="H22" s="28"/>
    </row>
    <row r="23" spans="1:26" x14ac:dyDescent="0.2">
      <c r="A23" s="28">
        <v>4</v>
      </c>
      <c r="B23" s="31" t="s">
        <v>348</v>
      </c>
      <c r="F23" s="28"/>
      <c r="G23" s="28"/>
      <c r="H23" s="28"/>
    </row>
    <row r="24" spans="1:26" x14ac:dyDescent="0.2">
      <c r="A24" s="28">
        <v>5</v>
      </c>
      <c r="B24" s="31" t="s">
        <v>349</v>
      </c>
      <c r="F24" s="28"/>
      <c r="G24" s="28"/>
      <c r="H24" s="28"/>
    </row>
    <row r="25" spans="1:26" x14ac:dyDescent="0.2">
      <c r="A25" s="28">
        <v>6</v>
      </c>
      <c r="B25" s="31" t="s">
        <v>350</v>
      </c>
      <c r="N25" s="13" t="s">
        <v>331</v>
      </c>
      <c r="O25" s="10" t="str">
        <f>O1</f>
        <v>Přísaha</v>
      </c>
      <c r="P25" s="10" t="str">
        <f t="shared" ref="P25:X25" si="2">P1</f>
        <v>Piráti</v>
      </c>
      <c r="Q25" s="10" t="str">
        <f t="shared" si="2"/>
        <v>SPD</v>
      </c>
      <c r="R25" s="10" t="str">
        <f t="shared" si="2"/>
        <v>Zelení</v>
      </c>
      <c r="S25" s="10" t="str">
        <f t="shared" si="2"/>
        <v>STAN</v>
      </c>
      <c r="T25" s="10" t="str">
        <f t="shared" si="2"/>
        <v>Stačilo!</v>
      </c>
      <c r="U25" s="10" t="str">
        <f t="shared" si="2"/>
        <v>Motoristé</v>
      </c>
      <c r="V25" s="10" t="str">
        <f t="shared" si="2"/>
        <v>SocDem</v>
      </c>
      <c r="W25" s="10" t="str">
        <f t="shared" si="2"/>
        <v>Spolu</v>
      </c>
      <c r="X25" s="10" t="str">
        <f t="shared" si="2"/>
        <v>ANO</v>
      </c>
    </row>
    <row r="26" spans="1:26" x14ac:dyDescent="0.2">
      <c r="A26" s="28">
        <v>7</v>
      </c>
      <c r="B26" s="31" t="s">
        <v>351</v>
      </c>
      <c r="D26" s="28"/>
      <c r="E26" s="28"/>
      <c r="F26" s="28"/>
      <c r="N26" s="12" t="s">
        <v>332</v>
      </c>
      <c r="O26" s="10">
        <f>SUMIF(O$2:O$16,"&gt;0")</f>
        <v>105</v>
      </c>
      <c r="P26" s="10">
        <f t="shared" ref="P26:X26" si="3">SUMIF(P$2:P$16,"&gt;0")</f>
        <v>85</v>
      </c>
      <c r="Q26" s="10">
        <f t="shared" si="3"/>
        <v>120</v>
      </c>
      <c r="R26" s="10">
        <f t="shared" si="3"/>
        <v>90</v>
      </c>
      <c r="S26" s="10">
        <f t="shared" si="3"/>
        <v>52.5</v>
      </c>
      <c r="T26" s="10">
        <f t="shared" si="3"/>
        <v>135</v>
      </c>
      <c r="U26" s="10">
        <f t="shared" si="3"/>
        <v>62.5</v>
      </c>
      <c r="V26" s="10">
        <f t="shared" si="3"/>
        <v>92.5</v>
      </c>
      <c r="W26" s="10">
        <f t="shared" si="3"/>
        <v>60</v>
      </c>
      <c r="X26" s="10">
        <f t="shared" si="3"/>
        <v>105</v>
      </c>
    </row>
    <row r="27" spans="1:26" x14ac:dyDescent="0.2">
      <c r="B27" s="31"/>
      <c r="C27" s="28"/>
      <c r="D27" s="28"/>
      <c r="E27" s="28"/>
      <c r="F27" s="28"/>
      <c r="N27" s="12" t="s">
        <v>333</v>
      </c>
      <c r="O27" s="10">
        <f>-SUMIF(O$2:O$16,"&lt;0")</f>
        <v>52.5</v>
      </c>
      <c r="P27" s="10">
        <f t="shared" ref="P27:X27" si="4">-SUMIF(P$2:P$16,"&lt;0")</f>
        <v>75</v>
      </c>
      <c r="Q27" s="10">
        <f t="shared" si="4"/>
        <v>52.5</v>
      </c>
      <c r="R27" s="10">
        <f t="shared" si="4"/>
        <v>80</v>
      </c>
      <c r="S27" s="10">
        <f t="shared" si="4"/>
        <v>107.5</v>
      </c>
      <c r="T27" s="10">
        <f t="shared" si="4"/>
        <v>32.5</v>
      </c>
      <c r="U27" s="10">
        <f t="shared" si="4"/>
        <v>90</v>
      </c>
      <c r="V27" s="10">
        <f t="shared" si="4"/>
        <v>75</v>
      </c>
      <c r="W27" s="10">
        <f t="shared" si="4"/>
        <v>95</v>
      </c>
      <c r="X27" s="10">
        <f t="shared" si="4"/>
        <v>60</v>
      </c>
    </row>
    <row r="28" spans="1:26" x14ac:dyDescent="0.2">
      <c r="B28" s="31" t="s">
        <v>352</v>
      </c>
      <c r="C28" s="28"/>
      <c r="D28" s="28"/>
      <c r="E28" s="28"/>
      <c r="F28" s="28"/>
      <c r="N28" s="13" t="s">
        <v>334</v>
      </c>
      <c r="O28" s="29">
        <f>IFERROR((O26-O27)/((150+$Z$17)*2)+50%,"x")</f>
        <v>0.63124999999999998</v>
      </c>
      <c r="P28" s="29">
        <f t="shared" ref="P28:X28" si="5">IFERROR((P26-P27)/((150+$Z$17)*2)+50%,"x")</f>
        <v>0.52500000000000002</v>
      </c>
      <c r="Q28" s="29">
        <f t="shared" si="5"/>
        <v>0.66874999999999996</v>
      </c>
      <c r="R28" s="29">
        <f t="shared" si="5"/>
        <v>0.52500000000000002</v>
      </c>
      <c r="S28" s="29">
        <f t="shared" si="5"/>
        <v>0.36249999999999999</v>
      </c>
      <c r="T28" s="29">
        <f t="shared" si="5"/>
        <v>0.75624999999999998</v>
      </c>
      <c r="U28" s="29">
        <f t="shared" si="5"/>
        <v>0.43125000000000002</v>
      </c>
      <c r="V28" s="29">
        <f t="shared" si="5"/>
        <v>0.54374999999999996</v>
      </c>
      <c r="W28" s="29">
        <f t="shared" si="5"/>
        <v>0.41249999999999998</v>
      </c>
      <c r="X28" s="29">
        <f t="shared" si="5"/>
        <v>0.61250000000000004</v>
      </c>
    </row>
    <row r="29" spans="1:26" x14ac:dyDescent="0.2">
      <c r="B29" s="31" t="s">
        <v>353</v>
      </c>
      <c r="N29" s="33"/>
      <c r="O29" s="34"/>
      <c r="P29" s="34"/>
      <c r="Q29" s="34"/>
      <c r="R29" s="34"/>
      <c r="S29" s="34"/>
      <c r="T29" s="34"/>
      <c r="U29" s="34"/>
      <c r="V29" s="34"/>
      <c r="W29" s="34"/>
      <c r="X29" s="34"/>
    </row>
    <row r="30" spans="1:26" x14ac:dyDescent="0.2">
      <c r="N30" s="1" t="s">
        <v>335</v>
      </c>
      <c r="O30" s="14">
        <f>IFERROR(O28-COLUMN()/1000000000000,-COLUMN())</f>
        <v>0.63124999998499998</v>
      </c>
      <c r="P30" s="14">
        <f t="shared" ref="P30:X30" si="6">IFERROR(P28-COLUMN()/1000000000000,-COLUMN())</f>
        <v>0.52499999998400004</v>
      </c>
      <c r="Q30" s="14">
        <f t="shared" si="6"/>
        <v>0.668749999983</v>
      </c>
      <c r="R30" s="14">
        <f t="shared" si="6"/>
        <v>0.52499999998199998</v>
      </c>
      <c r="S30" s="14">
        <f t="shared" si="6"/>
        <v>0.36249999998099997</v>
      </c>
      <c r="T30" s="14">
        <f t="shared" si="6"/>
        <v>0.75624999997999998</v>
      </c>
      <c r="U30" s="14">
        <f t="shared" si="6"/>
        <v>0.43124999997900004</v>
      </c>
      <c r="V30" s="14">
        <f t="shared" si="6"/>
        <v>0.543749999978</v>
      </c>
      <c r="W30" s="14">
        <f t="shared" si="6"/>
        <v>0.41249999997699999</v>
      </c>
      <c r="X30" s="14">
        <f t="shared" si="6"/>
        <v>0.61249999997600002</v>
      </c>
    </row>
    <row r="31" spans="1:26" x14ac:dyDescent="0.2">
      <c r="N31" s="1" t="s">
        <v>336</v>
      </c>
      <c r="O31" s="10">
        <f>RANK(O30,$O30:$X30)</f>
        <v>3</v>
      </c>
      <c r="P31" s="10">
        <f t="shared" ref="P31:X31" si="7">RANK(P30,$O30:$X30)</f>
        <v>6</v>
      </c>
      <c r="Q31" s="10">
        <f t="shared" si="7"/>
        <v>2</v>
      </c>
      <c r="R31" s="10">
        <f t="shared" si="7"/>
        <v>7</v>
      </c>
      <c r="S31" s="10">
        <f t="shared" si="7"/>
        <v>10</v>
      </c>
      <c r="T31" s="10">
        <f t="shared" si="7"/>
        <v>1</v>
      </c>
      <c r="U31" s="10">
        <f t="shared" si="7"/>
        <v>8</v>
      </c>
      <c r="V31" s="10">
        <f t="shared" si="7"/>
        <v>5</v>
      </c>
      <c r="W31" s="10">
        <f t="shared" si="7"/>
        <v>9</v>
      </c>
      <c r="X31" s="10">
        <f t="shared" si="7"/>
        <v>4</v>
      </c>
    </row>
    <row r="32" spans="1:26" x14ac:dyDescent="0.2">
      <c r="N32" s="1" t="s">
        <v>337</v>
      </c>
      <c r="O32" s="1">
        <v>1</v>
      </c>
      <c r="P32" s="1">
        <v>2</v>
      </c>
      <c r="Q32" s="1">
        <v>3</v>
      </c>
      <c r="R32" s="1">
        <v>4</v>
      </c>
      <c r="S32" s="1">
        <v>5</v>
      </c>
      <c r="T32" s="1">
        <v>6</v>
      </c>
      <c r="U32" s="1">
        <v>7</v>
      </c>
      <c r="V32" s="1">
        <v>8</v>
      </c>
      <c r="W32" s="1">
        <v>9</v>
      </c>
      <c r="X32" s="1">
        <v>10</v>
      </c>
    </row>
    <row r="33" spans="14:24" x14ac:dyDescent="0.2">
      <c r="N33" s="1" t="s">
        <v>338</v>
      </c>
      <c r="O33" s="10">
        <f>MATCH(O32,$O31:$X31,0)</f>
        <v>6</v>
      </c>
      <c r="P33" s="10">
        <f t="shared" ref="P33:X33" si="8">MATCH(P32,$O31:$X31,0)</f>
        <v>3</v>
      </c>
      <c r="Q33" s="10">
        <f t="shared" si="8"/>
        <v>1</v>
      </c>
      <c r="R33" s="10">
        <f t="shared" si="8"/>
        <v>10</v>
      </c>
      <c r="S33" s="10">
        <f t="shared" si="8"/>
        <v>8</v>
      </c>
      <c r="T33" s="10">
        <f t="shared" si="8"/>
        <v>2</v>
      </c>
      <c r="U33" s="10">
        <f t="shared" si="8"/>
        <v>4</v>
      </c>
      <c r="V33" s="10">
        <f t="shared" si="8"/>
        <v>7</v>
      </c>
      <c r="W33" s="10">
        <f t="shared" si="8"/>
        <v>9</v>
      </c>
      <c r="X33" s="10">
        <f t="shared" si="8"/>
        <v>5</v>
      </c>
    </row>
    <row r="38" spans="14:24" x14ac:dyDescent="0.2"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4:24" x14ac:dyDescent="0.2">
      <c r="N39" s="12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4:24" x14ac:dyDescent="0.2">
      <c r="N40" s="12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4:24" x14ac:dyDescent="0.2">
      <c r="O41" s="35"/>
      <c r="P41" s="35"/>
      <c r="Q41" s="35"/>
      <c r="R41" s="35"/>
      <c r="S41" s="35"/>
      <c r="T41" s="35"/>
      <c r="U41" s="35"/>
      <c r="V41" s="35"/>
      <c r="W41" s="35"/>
      <c r="X41" s="35"/>
    </row>
    <row r="43" spans="14:24" x14ac:dyDescent="0.2">
      <c r="O43" s="14"/>
      <c r="P43" s="14"/>
      <c r="Q43" s="14"/>
      <c r="R43" s="14"/>
      <c r="S43" s="14"/>
      <c r="T43" s="14"/>
      <c r="U43" s="14"/>
      <c r="V43" s="14"/>
      <c r="W43" s="14"/>
      <c r="X43" s="14"/>
    </row>
    <row r="44" spans="14:24" x14ac:dyDescent="0.2"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6" spans="14:24" x14ac:dyDescent="0.2">
      <c r="O46" s="10"/>
      <c r="P46" s="10"/>
      <c r="Q46" s="10"/>
      <c r="R46" s="10"/>
      <c r="S46" s="10"/>
      <c r="T46" s="10"/>
      <c r="U46" s="10"/>
      <c r="V46" s="10"/>
      <c r="W46" s="10"/>
      <c r="X46" s="10"/>
    </row>
  </sheetData>
  <conditionalFormatting sqref="A2:B16">
    <cfRule type="cellIs" dxfId="2" priority="1" operator="equal">
      <formula>0</formula>
    </cfRule>
  </conditionalFormatting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A0303-7BB0-4E9A-AEC1-2490C473D9BB}">
  <sheetPr codeName="List4">
    <tabColor theme="5"/>
  </sheetPr>
  <dimension ref="A1:K17"/>
  <sheetViews>
    <sheetView workbookViewId="0">
      <selection activeCell="H11" sqref="H11"/>
    </sheetView>
  </sheetViews>
  <sheetFormatPr baseColWidth="10" defaultColWidth="9.1640625" defaultRowHeight="15" x14ac:dyDescent="0.2"/>
  <cols>
    <col min="1" max="1" width="15.5" style="12" customWidth="1"/>
    <col min="2" max="16384" width="9.1640625" style="1"/>
  </cols>
  <sheetData>
    <row r="1" spans="1:11" x14ac:dyDescent="0.2">
      <c r="A1" s="12" t="s">
        <v>303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</row>
    <row r="2" spans="1:11" x14ac:dyDescent="0.2">
      <c r="A2" s="12" t="s">
        <v>142</v>
      </c>
      <c r="B2" s="10" t="str" cm="1">
        <f t="array" ref="B2">IFERROR(INDEX('POMOCNÉ - data za strany'!$1:$11,B$1,'POMOCNÉ - vyroky'!$C$30),"!!!")</f>
        <v>Přísaha</v>
      </c>
      <c r="C2" s="10" t="str" cm="1">
        <f t="array" ref="C2">IFERROR(INDEX('POMOCNÉ - data za strany'!$1:$11,C$1,'POMOCNÉ - vyroky'!$C$30),"!!!")</f>
        <v>Piráti</v>
      </c>
      <c r="D2" s="10" t="str" cm="1">
        <f t="array" ref="D2">IFERROR(INDEX('POMOCNÉ - data za strany'!$1:$11,D$1,'POMOCNÉ - vyroky'!$C$30),"!!!")</f>
        <v>SPD</v>
      </c>
      <c r="E2" s="10" t="str" cm="1">
        <f t="array" ref="E2">IFERROR(INDEX('POMOCNÉ - data za strany'!$1:$11,E$1,'POMOCNÉ - vyroky'!$C$30),"!!!")</f>
        <v>Zelení</v>
      </c>
      <c r="F2" s="10" t="str" cm="1">
        <f t="array" ref="F2">IFERROR(INDEX('POMOCNÉ - data za strany'!$1:$11,F$1,'POMOCNÉ - vyroky'!$C$30),"!!!")</f>
        <v>STAN</v>
      </c>
      <c r="G2" s="10" t="str" cm="1">
        <f t="array" ref="G2">IFERROR(INDEX('POMOCNÉ - data za strany'!$1:$11,G$1,'POMOCNÉ - vyroky'!$C$30),"!!!")</f>
        <v>Stačilo!</v>
      </c>
      <c r="H2" s="10" t="str" cm="1">
        <f t="array" ref="H2">IFERROR(INDEX('POMOCNÉ - data za strany'!$1:$11,H$1,'POMOCNÉ - vyroky'!$C$30),"!!!")</f>
        <v>Motoristé</v>
      </c>
      <c r="I2" s="10" t="str" cm="1">
        <f t="array" ref="I2">IFERROR(INDEX('POMOCNÉ - data za strany'!$1:$11,I$1,'POMOCNÉ - vyroky'!$C$30),"!!!")</f>
        <v>SocDem</v>
      </c>
      <c r="J2" s="10" t="str" cm="1">
        <f t="array" ref="J2">IFERROR(INDEX('POMOCNÉ - data za strany'!$1:$11,J$1,'POMOCNÉ - vyroky'!$C$30),"!!!")</f>
        <v>Spolu</v>
      </c>
      <c r="K2" s="10" t="str" cm="1">
        <f t="array" ref="K2">IFERROR(INDEX('POMOCNÉ - data za strany'!$1:$11,K$1,'POMOCNÉ - vyroky'!$C$30),"!!!")</f>
        <v>ANO</v>
      </c>
    </row>
    <row r="3" spans="1:11" x14ac:dyDescent="0.2">
      <c r="A3" s="12" t="s">
        <v>304</v>
      </c>
      <c r="B3" s="10" cm="1">
        <f t="array" ref="B3">IFERROR(INDEX('POMOCNÉ - data za strany'!$1:$11,B$1,'POMOCNÉ - vyroky'!$C2),"!!!")</f>
        <v>3</v>
      </c>
      <c r="C3" s="10" cm="1">
        <f t="array" ref="C3">IFERROR(INDEX('POMOCNÉ - data za strany'!$1:$11,C$1,'POMOCNÉ - vyroky'!$C2),"!!!")</f>
        <v>4</v>
      </c>
      <c r="D3" s="10" cm="1">
        <f t="array" ref="D3">IFERROR(INDEX('POMOCNÉ - data za strany'!$1:$11,D$1,'POMOCNÉ - vyroky'!$C2),"!!!")</f>
        <v>1</v>
      </c>
      <c r="E3" s="10" cm="1">
        <f t="array" ref="E3">IFERROR(INDEX('POMOCNÉ - data za strany'!$1:$11,E$1,'POMOCNÉ - vyroky'!$C2),"!!!")</f>
        <v>4</v>
      </c>
      <c r="F3" s="10" cm="1">
        <f t="array" ref="F3">IFERROR(INDEX('POMOCNÉ - data za strany'!$1:$11,F$1,'POMOCNÉ - vyroky'!$C2),"!!!")</f>
        <v>4</v>
      </c>
      <c r="G3" s="10" cm="1">
        <f t="array" ref="G3">IFERROR(INDEX('POMOCNÉ - data za strany'!$1:$11,G$1,'POMOCNÉ - vyroky'!$C2),"!!!")</f>
        <v>1</v>
      </c>
      <c r="H3" s="10" cm="1">
        <f t="array" ref="H3">IFERROR(INDEX('POMOCNÉ - data za strany'!$1:$11,H$1,'POMOCNÉ - vyroky'!$C2),"!!!")</f>
        <v>3</v>
      </c>
      <c r="I3" s="10" cm="1">
        <f t="array" ref="I3">IFERROR(INDEX('POMOCNÉ - data za strany'!$1:$11,I$1,'POMOCNÉ - vyroky'!$C2),"!!!")</f>
        <v>4</v>
      </c>
      <c r="J3" s="10" cm="1">
        <f t="array" ref="J3">IFERROR(INDEX('POMOCNÉ - data za strany'!$1:$11,J$1,'POMOCNÉ - vyroky'!$C2),"!!!")</f>
        <v>4</v>
      </c>
      <c r="K3" s="10" cm="1">
        <f t="array" ref="K3">IFERROR(INDEX('POMOCNÉ - data za strany'!$1:$11,K$1,'POMOCNÉ - vyroky'!$C2),"!!!")</f>
        <v>3</v>
      </c>
    </row>
    <row r="4" spans="1:11" x14ac:dyDescent="0.2">
      <c r="A4" s="12" t="s">
        <v>305</v>
      </c>
      <c r="B4" s="10" cm="1">
        <f t="array" ref="B4">IFERROR(INDEX('POMOCNÉ - data za strany'!$1:$11,B$1,'POMOCNÉ - vyroky'!$C3),"!!!")</f>
        <v>1</v>
      </c>
      <c r="C4" s="10" cm="1">
        <f t="array" ref="C4">IFERROR(INDEX('POMOCNÉ - data za strany'!$1:$11,C$1,'POMOCNÉ - vyroky'!$C3),"!!!")</f>
        <v>1</v>
      </c>
      <c r="D4" s="10" cm="1">
        <f t="array" ref="D4">IFERROR(INDEX('POMOCNÉ - data za strany'!$1:$11,D$1,'POMOCNÉ - vyroky'!$C3),"!!!")</f>
        <v>4</v>
      </c>
      <c r="E4" s="10" cm="1">
        <f t="array" ref="E4">IFERROR(INDEX('POMOCNÉ - data za strany'!$1:$11,E$1,'POMOCNÉ - vyroky'!$C3),"!!!")</f>
        <v>2</v>
      </c>
      <c r="F4" s="10" cm="1">
        <f t="array" ref="F4">IFERROR(INDEX('POMOCNÉ - data za strany'!$1:$11,F$1,'POMOCNÉ - vyroky'!$C3),"!!!")</f>
        <v>1</v>
      </c>
      <c r="G4" s="10" cm="1">
        <f t="array" ref="G4">IFERROR(INDEX('POMOCNÉ - data za strany'!$1:$11,G$1,'POMOCNÉ - vyroky'!$C3),"!!!")</f>
        <v>4</v>
      </c>
      <c r="H4" s="10" cm="1">
        <f t="array" ref="H4">IFERROR(INDEX('POMOCNÉ - data za strany'!$1:$11,H$1,'POMOCNÉ - vyroky'!$C3),"!!!")</f>
        <v>2</v>
      </c>
      <c r="I4" s="10" cm="1">
        <f t="array" ref="I4">IFERROR(INDEX('POMOCNÉ - data za strany'!$1:$11,I$1,'POMOCNÉ - vyroky'!$C3),"!!!")</f>
        <v>4</v>
      </c>
      <c r="J4" s="10" cm="1">
        <f t="array" ref="J4">IFERROR(INDEX('POMOCNÉ - data za strany'!$1:$11,J$1,'POMOCNÉ - vyroky'!$C3),"!!!")</f>
        <v>1</v>
      </c>
      <c r="K4" s="10" cm="1">
        <f t="array" ref="K4">IFERROR(INDEX('POMOCNÉ - data za strany'!$1:$11,K$1,'POMOCNÉ - vyroky'!$C3),"!!!")</f>
        <v>2</v>
      </c>
    </row>
    <row r="5" spans="1:11" x14ac:dyDescent="0.2">
      <c r="A5" s="12" t="s">
        <v>306</v>
      </c>
      <c r="B5" s="10" cm="1">
        <f t="array" ref="B5">IFERROR(INDEX('POMOCNÉ - data za strany'!$1:$11,B$1,'POMOCNÉ - vyroky'!$C4),"!!!")</f>
        <v>4</v>
      </c>
      <c r="C5" s="10" cm="1">
        <f t="array" ref="C5">IFERROR(INDEX('POMOCNÉ - data za strany'!$1:$11,C$1,'POMOCNÉ - vyroky'!$C4),"!!!")</f>
        <v>2</v>
      </c>
      <c r="D5" s="10" cm="1">
        <f t="array" ref="D5">IFERROR(INDEX('POMOCNÉ - data za strany'!$1:$11,D$1,'POMOCNÉ - vyroky'!$C4),"!!!")</f>
        <v>4</v>
      </c>
      <c r="E5" s="10" cm="1">
        <f t="array" ref="E5">IFERROR(INDEX('POMOCNÉ - data za strany'!$1:$11,E$1,'POMOCNÉ - vyroky'!$C4),"!!!")</f>
        <v>1</v>
      </c>
      <c r="F5" s="10" cm="1">
        <f t="array" ref="F5">IFERROR(INDEX('POMOCNÉ - data za strany'!$1:$11,F$1,'POMOCNÉ - vyroky'!$C4),"!!!")</f>
        <v>2</v>
      </c>
      <c r="G5" s="10" cm="1">
        <f t="array" ref="G5">IFERROR(INDEX('POMOCNÉ - data za strany'!$1:$11,G$1,'POMOCNÉ - vyroky'!$C4),"!!!")</f>
        <v>2</v>
      </c>
      <c r="H5" s="10" cm="1">
        <f t="array" ref="H5">IFERROR(INDEX('POMOCNÉ - data za strany'!$1:$11,H$1,'POMOCNÉ - vyroky'!$C4),"!!!")</f>
        <v>4</v>
      </c>
      <c r="I5" s="10" cm="1">
        <f t="array" ref="I5">IFERROR(INDEX('POMOCNÉ - data za strany'!$1:$11,I$1,'POMOCNÉ - vyroky'!$C4),"!!!")</f>
        <v>1</v>
      </c>
      <c r="J5" s="10" cm="1">
        <f t="array" ref="J5">IFERROR(INDEX('POMOCNÉ - data za strany'!$1:$11,J$1,'POMOCNÉ - vyroky'!$C4),"!!!")</f>
        <v>3</v>
      </c>
      <c r="K5" s="10" cm="1">
        <f t="array" ref="K5">IFERROR(INDEX('POMOCNÉ - data za strany'!$1:$11,K$1,'POMOCNÉ - vyroky'!$C4),"!!!")</f>
        <v>3</v>
      </c>
    </row>
    <row r="6" spans="1:11" x14ac:dyDescent="0.2">
      <c r="A6" s="12" t="s">
        <v>307</v>
      </c>
      <c r="B6" s="10" cm="1">
        <f t="array" ref="B6">IFERROR(INDEX('POMOCNÉ - data za strany'!$1:$11,B$1,'POMOCNÉ - vyroky'!$C5),"!!!")</f>
        <v>4</v>
      </c>
      <c r="C6" s="10" cm="1">
        <f t="array" ref="C6">IFERROR(INDEX('POMOCNÉ - data za strany'!$1:$11,C$1,'POMOCNÉ - vyroky'!$C5),"!!!")</f>
        <v>1</v>
      </c>
      <c r="D6" s="10" cm="1">
        <f t="array" ref="D6">IFERROR(INDEX('POMOCNÉ - data za strany'!$1:$11,D$1,'POMOCNÉ - vyroky'!$C5),"!!!")</f>
        <v>4</v>
      </c>
      <c r="E6" s="10" cm="1">
        <f t="array" ref="E6">IFERROR(INDEX('POMOCNÉ - data za strany'!$1:$11,E$1,'POMOCNÉ - vyroky'!$C5),"!!!")</f>
        <v>1</v>
      </c>
      <c r="F6" s="10" cm="1">
        <f t="array" ref="F6">IFERROR(INDEX('POMOCNÉ - data za strany'!$1:$11,F$1,'POMOCNÉ - vyroky'!$C5),"!!!")</f>
        <v>1</v>
      </c>
      <c r="G6" s="10" cm="1">
        <f t="array" ref="G6">IFERROR(INDEX('POMOCNÉ - data za strany'!$1:$11,G$1,'POMOCNÉ - vyroky'!$C5),"!!!")</f>
        <v>2</v>
      </c>
      <c r="H6" s="10" cm="1">
        <f t="array" ref="H6">IFERROR(INDEX('POMOCNÉ - data za strany'!$1:$11,H$1,'POMOCNÉ - vyroky'!$C5),"!!!")</f>
        <v>3</v>
      </c>
      <c r="I6" s="10" cm="1">
        <f t="array" ref="I6">IFERROR(INDEX('POMOCNÉ - data za strany'!$1:$11,I$1,'POMOCNÉ - vyroky'!$C5),"!!!")</f>
        <v>1</v>
      </c>
      <c r="J6" s="10" cm="1">
        <f t="array" ref="J6">IFERROR(INDEX('POMOCNÉ - data za strany'!$1:$11,J$1,'POMOCNÉ - vyroky'!$C5),"!!!")</f>
        <v>3</v>
      </c>
      <c r="K6" s="10" cm="1">
        <f t="array" ref="K6">IFERROR(INDEX('POMOCNÉ - data za strany'!$1:$11,K$1,'POMOCNÉ - vyroky'!$C5),"!!!")</f>
        <v>4</v>
      </c>
    </row>
    <row r="7" spans="1:11" x14ac:dyDescent="0.2">
      <c r="A7" s="12" t="s">
        <v>308</v>
      </c>
      <c r="B7" s="10" cm="1">
        <f t="array" ref="B7">IFERROR(INDEX('POMOCNÉ - data za strany'!$1:$11,B$1,'POMOCNÉ - vyroky'!$C6),"!!!")</f>
        <v>2</v>
      </c>
      <c r="C7" s="10" cm="1">
        <f t="array" ref="C7">IFERROR(INDEX('POMOCNÉ - data za strany'!$1:$11,C$1,'POMOCNÉ - vyroky'!$C6),"!!!")</f>
        <v>2</v>
      </c>
      <c r="D7" s="10" cm="1">
        <f t="array" ref="D7">IFERROR(INDEX('POMOCNÉ - data za strany'!$1:$11,D$1,'POMOCNÉ - vyroky'!$C6),"!!!")</f>
        <v>4</v>
      </c>
      <c r="E7" s="10" cm="1">
        <f t="array" ref="E7">IFERROR(INDEX('POMOCNÉ - data za strany'!$1:$11,E$1,'POMOCNÉ - vyroky'!$C6),"!!!")</f>
        <v>1</v>
      </c>
      <c r="F7" s="10" cm="1">
        <f t="array" ref="F7">IFERROR(INDEX('POMOCNÉ - data za strany'!$1:$11,F$1,'POMOCNÉ - vyroky'!$C6),"!!!")</f>
        <v>1</v>
      </c>
      <c r="G7" s="10" cm="1">
        <f t="array" ref="G7">IFERROR(INDEX('POMOCNÉ - data za strany'!$1:$11,G$1,'POMOCNÉ - vyroky'!$C6),"!!!")</f>
        <v>3</v>
      </c>
      <c r="H7" s="10" cm="1">
        <f t="array" ref="H7">IFERROR(INDEX('POMOCNÉ - data za strany'!$1:$11,H$1,'POMOCNÉ - vyroky'!$C6),"!!!")</f>
        <v>4</v>
      </c>
      <c r="I7" s="10" cm="1">
        <f t="array" ref="I7">IFERROR(INDEX('POMOCNÉ - data za strany'!$1:$11,I$1,'POMOCNÉ - vyroky'!$C6),"!!!")</f>
        <v>2</v>
      </c>
      <c r="J7" s="10" cm="1">
        <f t="array" ref="J7">IFERROR(INDEX('POMOCNÉ - data za strany'!$1:$11,J$1,'POMOCNÉ - vyroky'!$C6),"!!!")</f>
        <v>3</v>
      </c>
      <c r="K7" s="10" cm="1">
        <f t="array" ref="K7">IFERROR(INDEX('POMOCNÉ - data za strany'!$1:$11,K$1,'POMOCNÉ - vyroky'!$C6),"!!!")</f>
        <v>4</v>
      </c>
    </row>
    <row r="8" spans="1:11" x14ac:dyDescent="0.2">
      <c r="A8" s="12" t="s">
        <v>309</v>
      </c>
      <c r="B8" s="10" cm="1">
        <f t="array" ref="B8">IFERROR(INDEX('POMOCNÉ - data za strany'!$1:$11,B$1,'POMOCNÉ - vyroky'!$C7),"!!!")</f>
        <v>3</v>
      </c>
      <c r="C8" s="10" cm="1">
        <f t="array" ref="C8">IFERROR(INDEX('POMOCNÉ - data za strany'!$1:$11,C$1,'POMOCNÉ - vyroky'!$C7),"!!!")</f>
        <v>2</v>
      </c>
      <c r="D8" s="10" cm="1">
        <f t="array" ref="D8">IFERROR(INDEX('POMOCNÉ - data za strany'!$1:$11,D$1,'POMOCNÉ - vyroky'!$C7),"!!!")</f>
        <v>4</v>
      </c>
      <c r="E8" s="10" cm="1">
        <f t="array" ref="E8">IFERROR(INDEX('POMOCNÉ - data za strany'!$1:$11,E$1,'POMOCNÉ - vyroky'!$C7),"!!!")</f>
        <v>2</v>
      </c>
      <c r="F8" s="10" cm="1">
        <f t="array" ref="F8">IFERROR(INDEX('POMOCNÉ - data za strany'!$1:$11,F$1,'POMOCNÉ - vyroky'!$C7),"!!!")</f>
        <v>1</v>
      </c>
      <c r="G8" s="10" cm="1">
        <f t="array" ref="G8">IFERROR(INDEX('POMOCNÉ - data za strany'!$1:$11,G$1,'POMOCNÉ - vyroky'!$C7),"!!!")</f>
        <v>1</v>
      </c>
      <c r="H8" s="10" cm="1">
        <f t="array" ref="H8">IFERROR(INDEX('POMOCNÉ - data za strany'!$1:$11,H$1,'POMOCNÉ - vyroky'!$C7),"!!!")</f>
        <v>4</v>
      </c>
      <c r="I8" s="10" cm="1">
        <f t="array" ref="I8">IFERROR(INDEX('POMOCNÉ - data za strany'!$1:$11,I$1,'POMOCNÉ - vyroky'!$C7),"!!!")</f>
        <v>1</v>
      </c>
      <c r="J8" s="10" cm="1">
        <f t="array" ref="J8">IFERROR(INDEX('POMOCNÉ - data za strany'!$1:$11,J$1,'POMOCNÉ - vyroky'!$C7),"!!!")</f>
        <v>3</v>
      </c>
      <c r="K8" s="10" cm="1">
        <f t="array" ref="K8">IFERROR(INDEX('POMOCNÉ - data za strany'!$1:$11,K$1,'POMOCNÉ - vyroky'!$C7),"!!!")</f>
        <v>4</v>
      </c>
    </row>
    <row r="9" spans="1:11" x14ac:dyDescent="0.2">
      <c r="A9" s="12" t="s">
        <v>310</v>
      </c>
      <c r="B9" s="10" cm="1">
        <f t="array" ref="B9">IFERROR(INDEX('POMOCNÉ - data za strany'!$1:$11,B$1,'POMOCNÉ - vyroky'!$C8),"!!!")</f>
        <v>1</v>
      </c>
      <c r="C9" s="10" cm="1">
        <f t="array" ref="C9">IFERROR(INDEX('POMOCNÉ - data za strany'!$1:$11,C$1,'POMOCNÉ - vyroky'!$C8),"!!!")</f>
        <v>2</v>
      </c>
      <c r="D9" s="10" cm="1">
        <f t="array" ref="D9">IFERROR(INDEX('POMOCNÉ - data za strany'!$1:$11,D$1,'POMOCNÉ - vyroky'!$C8),"!!!")</f>
        <v>1</v>
      </c>
      <c r="E9" s="10" cm="1">
        <f t="array" ref="E9">IFERROR(INDEX('POMOCNÉ - data za strany'!$1:$11,E$1,'POMOCNÉ - vyroky'!$C8),"!!!")</f>
        <v>1</v>
      </c>
      <c r="F9" s="10" cm="1">
        <f t="array" ref="F9">IFERROR(INDEX('POMOCNÉ - data za strany'!$1:$11,F$1,'POMOCNÉ - vyroky'!$C8),"!!!")</f>
        <v>4</v>
      </c>
      <c r="G9" s="10" cm="1">
        <f t="array" ref="G9">IFERROR(INDEX('POMOCNÉ - data za strany'!$1:$11,G$1,'POMOCNÉ - vyroky'!$C8),"!!!")</f>
        <v>1</v>
      </c>
      <c r="H9" s="10" cm="1">
        <f t="array" ref="H9">IFERROR(INDEX('POMOCNÉ - data za strany'!$1:$11,H$1,'POMOCNÉ - vyroky'!$C8),"!!!")</f>
        <v>4</v>
      </c>
      <c r="I9" s="10" cm="1">
        <f t="array" ref="I9">IFERROR(INDEX('POMOCNÉ - data za strany'!$1:$11,I$1,'POMOCNÉ - vyroky'!$C8),"!!!")</f>
        <v>1</v>
      </c>
      <c r="J9" s="10" cm="1">
        <f t="array" ref="J9">IFERROR(INDEX('POMOCNÉ - data za strany'!$1:$11,J$1,'POMOCNÉ - vyroky'!$C8),"!!!")</f>
        <v>3</v>
      </c>
      <c r="K9" s="10" cm="1">
        <f t="array" ref="K9">IFERROR(INDEX('POMOCNÉ - data za strany'!$1:$11,K$1,'POMOCNÉ - vyroky'!$C8),"!!!")</f>
        <v>3</v>
      </c>
    </row>
    <row r="10" spans="1:11" x14ac:dyDescent="0.2">
      <c r="A10" s="12" t="s">
        <v>311</v>
      </c>
      <c r="B10" s="10" cm="1">
        <f t="array" ref="B10">IFERROR(INDEX('POMOCNÉ - data za strany'!$1:$11,B$1,'POMOCNÉ - vyroky'!$C9),"!!!")</f>
        <v>1</v>
      </c>
      <c r="C10" s="10" cm="1">
        <f t="array" ref="C10">IFERROR(INDEX('POMOCNÉ - data za strany'!$1:$11,C$1,'POMOCNÉ - vyroky'!$C9),"!!!")</f>
        <v>1</v>
      </c>
      <c r="D10" s="10" cm="1">
        <f t="array" ref="D10">IFERROR(INDEX('POMOCNÉ - data za strany'!$1:$11,D$1,'POMOCNÉ - vyroky'!$C9),"!!!")</f>
        <v>1</v>
      </c>
      <c r="E10" s="10" cm="1">
        <f t="array" ref="E10">IFERROR(INDEX('POMOCNÉ - data za strany'!$1:$11,E$1,'POMOCNÉ - vyroky'!$C9),"!!!")</f>
        <v>1</v>
      </c>
      <c r="F10" s="10" cm="1">
        <f t="array" ref="F10">IFERROR(INDEX('POMOCNÉ - data za strany'!$1:$11,F$1,'POMOCNÉ - vyroky'!$C9),"!!!")</f>
        <v>3</v>
      </c>
      <c r="G10" s="10" cm="1">
        <f t="array" ref="G10">IFERROR(INDEX('POMOCNÉ - data za strany'!$1:$11,G$1,'POMOCNÉ - vyroky'!$C9),"!!!")</f>
        <v>1</v>
      </c>
      <c r="H10" s="10" cm="1">
        <f t="array" ref="H10">IFERROR(INDEX('POMOCNÉ - data za strany'!$1:$11,H$1,'POMOCNÉ - vyroky'!$C9),"!!!")</f>
        <v>3</v>
      </c>
      <c r="I10" s="10" cm="1">
        <f t="array" ref="I10">IFERROR(INDEX('POMOCNÉ - data za strany'!$1:$11,I$1,'POMOCNÉ - vyroky'!$C9),"!!!")</f>
        <v>1</v>
      </c>
      <c r="J10" s="10" cm="1">
        <f t="array" ref="J10">IFERROR(INDEX('POMOCNÉ - data za strany'!$1:$11,J$1,'POMOCNÉ - vyroky'!$C9),"!!!")</f>
        <v>3</v>
      </c>
      <c r="K10" s="10" cm="1">
        <f t="array" ref="K10">IFERROR(INDEX('POMOCNÉ - data za strany'!$1:$11,K$1,'POMOCNÉ - vyroky'!$C9),"!!!")</f>
        <v>2</v>
      </c>
    </row>
    <row r="11" spans="1:11" x14ac:dyDescent="0.2">
      <c r="A11" s="12" t="s">
        <v>312</v>
      </c>
      <c r="B11" s="10" cm="1">
        <f t="array" ref="B11">IFERROR(INDEX('POMOCNÉ - data za strany'!$1:$11,B$1,'POMOCNÉ - vyroky'!$C10),"!!!")</f>
        <v>2</v>
      </c>
      <c r="C11" s="10" cm="1">
        <f t="array" ref="C11">IFERROR(INDEX('POMOCNÉ - data za strany'!$1:$11,C$1,'POMOCNÉ - vyroky'!$C10),"!!!")</f>
        <v>4</v>
      </c>
      <c r="D11" s="10" cm="1">
        <f t="array" ref="D11">IFERROR(INDEX('POMOCNÉ - data za strany'!$1:$11,D$1,'POMOCNÉ - vyroky'!$C10),"!!!")</f>
        <v>1</v>
      </c>
      <c r="E11" s="10" cm="1">
        <f t="array" ref="E11">IFERROR(INDEX('POMOCNÉ - data za strany'!$1:$11,E$1,'POMOCNÉ - vyroky'!$C10),"!!!")</f>
        <v>4</v>
      </c>
      <c r="F11" s="10" cm="1">
        <f t="array" ref="F11">IFERROR(INDEX('POMOCNÉ - data za strany'!$1:$11,F$1,'POMOCNÉ - vyroky'!$C10),"!!!")</f>
        <v>4</v>
      </c>
      <c r="G11" s="10" cm="1">
        <f t="array" ref="G11">IFERROR(INDEX('POMOCNÉ - data za strany'!$1:$11,G$1,'POMOCNÉ - vyroky'!$C10),"!!!")</f>
        <v>1</v>
      </c>
      <c r="H11" s="10" cm="1">
        <f t="array" ref="H11">IFERROR(INDEX('POMOCNÉ - data za strany'!$1:$11,H$1,'POMOCNÉ - vyroky'!$C10),"!!!")</f>
        <v>1</v>
      </c>
      <c r="I11" s="10" cm="1">
        <f t="array" ref="I11">IFERROR(INDEX('POMOCNÉ - data za strany'!$1:$11,I$1,'POMOCNÉ - vyroky'!$C10),"!!!")</f>
        <v>3</v>
      </c>
      <c r="J11" s="10" cm="1">
        <f t="array" ref="J11">IFERROR(INDEX('POMOCNÉ - data za strany'!$1:$11,J$1,'POMOCNÉ - vyroky'!$C10),"!!!")</f>
        <v>3</v>
      </c>
      <c r="K11" s="10" cm="1">
        <f t="array" ref="K11">IFERROR(INDEX('POMOCNÉ - data za strany'!$1:$11,K$1,'POMOCNÉ - vyroky'!$C10),"!!!")</f>
        <v>2</v>
      </c>
    </row>
    <row r="12" spans="1:11" x14ac:dyDescent="0.2">
      <c r="A12" s="12" t="s">
        <v>313</v>
      </c>
      <c r="B12" s="10" cm="1">
        <f t="array" ref="B12">IFERROR(INDEX('POMOCNÉ - data za strany'!$1:$11,B$1,'POMOCNÉ - vyroky'!$C11),"!!!")</f>
        <v>3</v>
      </c>
      <c r="C12" s="10" cm="1">
        <f t="array" ref="C12">IFERROR(INDEX('POMOCNÉ - data za strany'!$1:$11,C$1,'POMOCNÉ - vyroky'!$C11),"!!!")</f>
        <v>2</v>
      </c>
      <c r="D12" s="10" cm="1">
        <f t="array" ref="D12">IFERROR(INDEX('POMOCNÉ - data za strany'!$1:$11,D$1,'POMOCNÉ - vyroky'!$C11),"!!!")</f>
        <v>4</v>
      </c>
      <c r="E12" s="10" cm="1">
        <f t="array" ref="E12">IFERROR(INDEX('POMOCNÉ - data za strany'!$1:$11,E$1,'POMOCNÉ - vyroky'!$C11),"!!!")</f>
        <v>1</v>
      </c>
      <c r="F12" s="10" cm="1">
        <f t="array" ref="F12">IFERROR(INDEX('POMOCNÉ - data za strany'!$1:$11,F$1,'POMOCNÉ - vyroky'!$C11),"!!!")</f>
        <v>2</v>
      </c>
      <c r="G12" s="10" cm="1">
        <f t="array" ref="G12">IFERROR(INDEX('POMOCNÉ - data za strany'!$1:$11,G$1,'POMOCNÉ - vyroky'!$C11),"!!!")</f>
        <v>4</v>
      </c>
      <c r="H12" s="10" cm="1">
        <f t="array" ref="H12">IFERROR(INDEX('POMOCNÉ - data za strany'!$1:$11,H$1,'POMOCNÉ - vyroky'!$C11),"!!!")</f>
        <v>3</v>
      </c>
      <c r="I12" s="10" cm="1">
        <f t="array" ref="I12">IFERROR(INDEX('POMOCNÉ - data za strany'!$1:$11,I$1,'POMOCNÉ - vyroky'!$C11),"!!!")</f>
        <v>2</v>
      </c>
      <c r="J12" s="10" cm="1">
        <f t="array" ref="J12">IFERROR(INDEX('POMOCNÉ - data za strany'!$1:$11,J$1,'POMOCNÉ - vyroky'!$C11),"!!!")</f>
        <v>2</v>
      </c>
      <c r="K12" s="10" cm="1">
        <f t="array" ref="K12">IFERROR(INDEX('POMOCNÉ - data za strany'!$1:$11,K$1,'POMOCNÉ - vyroky'!$C11),"!!!")</f>
        <v>3</v>
      </c>
    </row>
    <row r="13" spans="1:11" x14ac:dyDescent="0.2">
      <c r="A13" s="12" t="s">
        <v>314</v>
      </c>
      <c r="B13" s="10" cm="1">
        <f t="array" ref="B13">IFERROR(INDEX('POMOCNÉ - data za strany'!$1:$11,B$1,'POMOCNÉ - vyroky'!$C12),"!!!")</f>
        <v>1</v>
      </c>
      <c r="C13" s="10" cm="1">
        <f t="array" ref="C13">IFERROR(INDEX('POMOCNÉ - data za strany'!$1:$11,C$1,'POMOCNÉ - vyroky'!$C12),"!!!")</f>
        <v>4</v>
      </c>
      <c r="D13" s="10" cm="1">
        <f t="array" ref="D13">IFERROR(INDEX('POMOCNÉ - data za strany'!$1:$11,D$1,'POMOCNÉ - vyroky'!$C12),"!!!")</f>
        <v>1</v>
      </c>
      <c r="E13" s="10" cm="1">
        <f t="array" ref="E13">IFERROR(INDEX('POMOCNÉ - data za strany'!$1:$11,E$1,'POMOCNÉ - vyroky'!$C12),"!!!")</f>
        <v>4</v>
      </c>
      <c r="F13" s="10" cm="1">
        <f t="array" ref="F13">IFERROR(INDEX('POMOCNÉ - data za strany'!$1:$11,F$1,'POMOCNÉ - vyroky'!$C12),"!!!")</f>
        <v>4</v>
      </c>
      <c r="G13" s="10" cm="1">
        <f t="array" ref="G13">IFERROR(INDEX('POMOCNÉ - data za strany'!$1:$11,G$1,'POMOCNÉ - vyroky'!$C12),"!!!")</f>
        <v>1</v>
      </c>
      <c r="H13" s="10" cm="1">
        <f t="array" ref="H13">IFERROR(INDEX('POMOCNÉ - data za strany'!$1:$11,H$1,'POMOCNÉ - vyroky'!$C12),"!!!")</f>
        <v>3</v>
      </c>
      <c r="I13" s="10" cm="1">
        <f t="array" ref="I13">IFERROR(INDEX('POMOCNÉ - data za strany'!$1:$11,I$1,'POMOCNÉ - vyroky'!$C12),"!!!")</f>
        <v>3</v>
      </c>
      <c r="J13" s="10" cm="1">
        <f t="array" ref="J13">IFERROR(INDEX('POMOCNÉ - data za strany'!$1:$11,J$1,'POMOCNÉ - vyroky'!$C12),"!!!")</f>
        <v>4</v>
      </c>
      <c r="K13" s="10" cm="1">
        <f t="array" ref="K13">IFERROR(INDEX('POMOCNÉ - data za strany'!$1:$11,K$1,'POMOCNÉ - vyroky'!$C12),"!!!")</f>
        <v>1</v>
      </c>
    </row>
    <row r="14" spans="1:11" x14ac:dyDescent="0.2">
      <c r="A14" s="12" t="s">
        <v>315</v>
      </c>
      <c r="B14" s="10" cm="1">
        <f t="array" ref="B14">IFERROR(INDEX('POMOCNÉ - data za strany'!$1:$11,B$1,'POMOCNÉ - vyroky'!$C13),"!!!")</f>
        <v>4</v>
      </c>
      <c r="C14" s="10" cm="1">
        <f t="array" ref="C14">IFERROR(INDEX('POMOCNÉ - data za strany'!$1:$11,C$1,'POMOCNÉ - vyroky'!$C13),"!!!")</f>
        <v>1</v>
      </c>
      <c r="D14" s="10" cm="1">
        <f t="array" ref="D14">IFERROR(INDEX('POMOCNÉ - data za strany'!$1:$11,D$1,'POMOCNÉ - vyroky'!$C13),"!!!")</f>
        <v>4</v>
      </c>
      <c r="E14" s="10" cm="1">
        <f t="array" ref="E14">IFERROR(INDEX('POMOCNÉ - data za strany'!$1:$11,E$1,'POMOCNÉ - vyroky'!$C13),"!!!")</f>
        <v>1</v>
      </c>
      <c r="F14" s="10" cm="1">
        <f t="array" ref="F14">IFERROR(INDEX('POMOCNÉ - data za strany'!$1:$11,F$1,'POMOCNÉ - vyroky'!$C13),"!!!")</f>
        <v>1</v>
      </c>
      <c r="G14" s="10" cm="1">
        <f t="array" ref="G14">IFERROR(INDEX('POMOCNÉ - data za strany'!$1:$11,G$1,'POMOCNÉ - vyroky'!$C13),"!!!")</f>
        <v>4</v>
      </c>
      <c r="H14" s="10" cm="1">
        <f t="array" ref="H14">IFERROR(INDEX('POMOCNÉ - data za strany'!$1:$11,H$1,'POMOCNÉ - vyroky'!$C13),"!!!")</f>
        <v>4</v>
      </c>
      <c r="I14" s="10" cm="1">
        <f t="array" ref="I14">IFERROR(INDEX('POMOCNÉ - data za strany'!$1:$11,I$1,'POMOCNÉ - vyroky'!$C13),"!!!")</f>
        <v>3</v>
      </c>
      <c r="J14" s="10" cm="1">
        <f t="array" ref="J14">IFERROR(INDEX('POMOCNÉ - data za strany'!$1:$11,J$1,'POMOCNÉ - vyroky'!$C13),"!!!")</f>
        <v>2</v>
      </c>
      <c r="K14" s="10" cm="1">
        <f t="array" ref="K14">IFERROR(INDEX('POMOCNÉ - data za strany'!$1:$11,K$1,'POMOCNÉ - vyroky'!$C13),"!!!")</f>
        <v>3</v>
      </c>
    </row>
    <row r="15" spans="1:11" x14ac:dyDescent="0.2">
      <c r="A15" s="12" t="s">
        <v>316</v>
      </c>
      <c r="B15" s="10" cm="1">
        <f t="array" ref="B15">IFERROR(INDEX('POMOCNÉ - data za strany'!$1:$11,B$1,'POMOCNÉ - vyroky'!$C14),"!!!")</f>
        <v>4</v>
      </c>
      <c r="C15" s="10" cm="1">
        <f t="array" ref="C15">IFERROR(INDEX('POMOCNÉ - data za strany'!$1:$11,C$1,'POMOCNÉ - vyroky'!$C14),"!!!")</f>
        <v>4</v>
      </c>
      <c r="D15" s="10" cm="1">
        <f t="array" ref="D15">IFERROR(INDEX('POMOCNÉ - data za strany'!$1:$11,D$1,'POMOCNÉ - vyroky'!$C14),"!!!")</f>
        <v>1</v>
      </c>
      <c r="E15" s="10" cm="1">
        <f t="array" ref="E15">IFERROR(INDEX('POMOCNÉ - data za strany'!$1:$11,E$1,'POMOCNÉ - vyroky'!$C14),"!!!")</f>
        <v>4</v>
      </c>
      <c r="F15" s="10" cm="1">
        <f t="array" ref="F15">IFERROR(INDEX('POMOCNÉ - data za strany'!$1:$11,F$1,'POMOCNÉ - vyroky'!$C14),"!!!")</f>
        <v>4</v>
      </c>
      <c r="G15" s="10" cm="1">
        <f t="array" ref="G15">IFERROR(INDEX('POMOCNÉ - data za strany'!$1:$11,G$1,'POMOCNÉ - vyroky'!$C14),"!!!")</f>
        <v>1</v>
      </c>
      <c r="H15" s="10" cm="1">
        <f t="array" ref="H15">IFERROR(INDEX('POMOCNÉ - data za strany'!$1:$11,H$1,'POMOCNÉ - vyroky'!$C14),"!!!")</f>
        <v>4</v>
      </c>
      <c r="I15" s="10" cm="1">
        <f t="array" ref="I15">IFERROR(INDEX('POMOCNÉ - data za strany'!$1:$11,I$1,'POMOCNÉ - vyroky'!$C14),"!!!")</f>
        <v>4</v>
      </c>
      <c r="J15" s="10" cm="1">
        <f t="array" ref="J15">IFERROR(INDEX('POMOCNÉ - data za strany'!$1:$11,J$1,'POMOCNÉ - vyroky'!$C14),"!!!")</f>
        <v>4</v>
      </c>
      <c r="K15" s="10" cm="1">
        <f t="array" ref="K15">IFERROR(INDEX('POMOCNÉ - data za strany'!$1:$11,K$1,'POMOCNÉ - vyroky'!$C14),"!!!")</f>
        <v>4</v>
      </c>
    </row>
    <row r="16" spans="1:11" x14ac:dyDescent="0.2">
      <c r="A16" s="12" t="s">
        <v>317</v>
      </c>
      <c r="B16" s="10" cm="1">
        <f t="array" ref="B16">IFERROR(INDEX('POMOCNÉ - data za strany'!$1:$11,B$1,'POMOCNÉ - vyroky'!$C15),"!!!")</f>
        <v>4</v>
      </c>
      <c r="C16" s="10" cm="1">
        <f t="array" ref="C16">IFERROR(INDEX('POMOCNÉ - data za strany'!$1:$11,C$1,'POMOCNÉ - vyroky'!$C15),"!!!")</f>
        <v>2</v>
      </c>
      <c r="D16" s="10" cm="1">
        <f t="array" ref="D16">IFERROR(INDEX('POMOCNÉ - data za strany'!$1:$11,D$1,'POMOCNÉ - vyroky'!$C15),"!!!")</f>
        <v>3</v>
      </c>
      <c r="E16" s="10" cm="1">
        <f t="array" ref="E16">IFERROR(INDEX('POMOCNÉ - data za strany'!$1:$11,E$1,'POMOCNÉ - vyroky'!$C15),"!!!")</f>
        <v>4</v>
      </c>
      <c r="F16" s="10" cm="1">
        <f t="array" ref="F16">IFERROR(INDEX('POMOCNÉ - data za strany'!$1:$11,F$1,'POMOCNÉ - vyroky'!$C15),"!!!")</f>
        <v>1</v>
      </c>
      <c r="G16" s="10" cm="1">
        <f t="array" ref="G16">IFERROR(INDEX('POMOCNÉ - data za strany'!$1:$11,G$1,'POMOCNÉ - vyroky'!$C15),"!!!")</f>
        <v>4</v>
      </c>
      <c r="H16" s="10" cm="1">
        <f t="array" ref="H16">IFERROR(INDEX('POMOCNÉ - data za strany'!$1:$11,H$1,'POMOCNÉ - vyroky'!$C15),"!!!")</f>
        <v>1</v>
      </c>
      <c r="I16" s="10" cm="1">
        <f t="array" ref="I16">IFERROR(INDEX('POMOCNÉ - data za strany'!$1:$11,I$1,'POMOCNÉ - vyroky'!$C15),"!!!")</f>
        <v>4</v>
      </c>
      <c r="J16" s="10" cm="1">
        <f t="array" ref="J16">IFERROR(INDEX('POMOCNÉ - data za strany'!$1:$11,J$1,'POMOCNÉ - vyroky'!$C15),"!!!")</f>
        <v>2</v>
      </c>
      <c r="K16" s="10" cm="1">
        <f t="array" ref="K16">IFERROR(INDEX('POMOCNÉ - data za strany'!$1:$11,K$1,'POMOCNÉ - vyroky'!$C15),"!!!")</f>
        <v>3</v>
      </c>
    </row>
    <row r="17" spans="1:11" x14ac:dyDescent="0.2">
      <c r="A17" s="12" t="s">
        <v>318</v>
      </c>
      <c r="B17" s="10" cm="1">
        <f t="array" ref="B17">IFERROR(INDEX('POMOCNÉ - data za strany'!$1:$11,B$1,'POMOCNÉ - vyroky'!$C16),"!!!")</f>
        <v>1</v>
      </c>
      <c r="C17" s="10" cm="1">
        <f t="array" ref="C17">IFERROR(INDEX('POMOCNÉ - data za strany'!$1:$11,C$1,'POMOCNÉ - vyroky'!$C16),"!!!")</f>
        <v>3</v>
      </c>
      <c r="D17" s="10" cm="1">
        <f t="array" ref="D17">IFERROR(INDEX('POMOCNÉ - data za strany'!$1:$11,D$1,'POMOCNÉ - vyroky'!$C16),"!!!")</f>
        <v>1</v>
      </c>
      <c r="E17" s="10" cm="1">
        <f t="array" ref="E17">IFERROR(INDEX('POMOCNÉ - data za strany'!$1:$11,E$1,'POMOCNÉ - vyroky'!$C16),"!!!")</f>
        <v>4</v>
      </c>
      <c r="F17" s="10" cm="1">
        <f t="array" ref="F17">IFERROR(INDEX('POMOCNÉ - data za strany'!$1:$11,F$1,'POMOCNÉ - vyroky'!$C16),"!!!")</f>
        <v>4</v>
      </c>
      <c r="G17" s="10" cm="1">
        <f t="array" ref="G17">IFERROR(INDEX('POMOCNÉ - data za strany'!$1:$11,G$1,'POMOCNÉ - vyroky'!$C16),"!!!")</f>
        <v>1</v>
      </c>
      <c r="H17" s="10" cm="1">
        <f t="array" ref="H17">IFERROR(INDEX('POMOCNÉ - data za strany'!$1:$11,H$1,'POMOCNÉ - vyroky'!$C16),"!!!")</f>
        <v>1</v>
      </c>
      <c r="I17" s="10" cm="1">
        <f t="array" ref="I17">IFERROR(INDEX('POMOCNÉ - data za strany'!$1:$11,I$1,'POMOCNÉ - vyroky'!$C16),"!!!")</f>
        <v>3</v>
      </c>
      <c r="J17" s="10" cm="1">
        <f t="array" ref="J17">IFERROR(INDEX('POMOCNÉ - data za strany'!$1:$11,J$1,'POMOCNÉ - vyroky'!$C16),"!!!")</f>
        <v>2</v>
      </c>
      <c r="K17" s="10" cm="1">
        <f t="array" ref="K17">IFERROR(INDEX('POMOCNÉ - data za strany'!$1:$11,K$1,'POMOCNÉ - vyroky'!$C16),"!!!")</f>
        <v>2</v>
      </c>
    </row>
  </sheetData>
  <phoneticPr fontId="4" type="noConversion"/>
  <conditionalFormatting sqref="B3:K17">
    <cfRule type="cellIs" dxfId="1" priority="1" operator="equal">
      <formula>"!!!"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28379-D03B-4285-8B4E-4C0BA2BECDCC}">
  <sheetPr codeName="List8">
    <tabColor theme="5"/>
  </sheetPr>
  <dimension ref="A1:I41"/>
  <sheetViews>
    <sheetView workbookViewId="0">
      <selection activeCell="L6" sqref="L6"/>
    </sheetView>
  </sheetViews>
  <sheetFormatPr baseColWidth="10" defaultColWidth="9.1640625" defaultRowHeight="15" x14ac:dyDescent="0.2"/>
  <cols>
    <col min="1" max="1" width="19" style="3" customWidth="1"/>
    <col min="2" max="6" width="6.5" style="3" customWidth="1"/>
    <col min="7" max="7" width="4.83203125" style="5" customWidth="1"/>
    <col min="8" max="8" width="6.5" style="3" customWidth="1"/>
    <col min="9" max="9" width="8" style="3" customWidth="1"/>
    <col min="10" max="16384" width="9.1640625" style="5"/>
  </cols>
  <sheetData>
    <row r="1" spans="1:9" x14ac:dyDescent="0.2">
      <c r="A1" s="7" t="s">
        <v>344</v>
      </c>
      <c r="B1" s="4"/>
      <c r="C1" s="36" t="s">
        <v>342</v>
      </c>
      <c r="D1" s="37"/>
      <c r="E1" s="37"/>
      <c r="F1" s="37"/>
      <c r="H1" s="37" t="s">
        <v>343</v>
      </c>
      <c r="I1" s="37"/>
    </row>
    <row r="2" spans="1:9" x14ac:dyDescent="0.2">
      <c r="B2" s="4"/>
      <c r="C2" s="3">
        <v>1</v>
      </c>
      <c r="D2" s="4">
        <v>2</v>
      </c>
      <c r="E2" s="3">
        <v>3</v>
      </c>
      <c r="F2" s="3">
        <v>4</v>
      </c>
      <c r="H2" s="3">
        <v>1</v>
      </c>
      <c r="I2" s="3">
        <v>2</v>
      </c>
    </row>
    <row r="3" spans="1:9" ht="18" customHeight="1" x14ac:dyDescent="0.2">
      <c r="A3" s="32" t="s">
        <v>354</v>
      </c>
      <c r="B3" s="19">
        <v>1</v>
      </c>
      <c r="C3" s="23">
        <v>10</v>
      </c>
      <c r="D3" s="24">
        <v>7.5</v>
      </c>
      <c r="E3" s="23">
        <v>-7.5</v>
      </c>
      <c r="F3" s="24">
        <v>-10</v>
      </c>
      <c r="H3" s="17">
        <v>2</v>
      </c>
      <c r="I3" s="18">
        <v>1</v>
      </c>
    </row>
    <row r="4" spans="1:9" x14ac:dyDescent="0.2">
      <c r="B4" s="20">
        <v>2</v>
      </c>
      <c r="C4" s="25">
        <v>7.5</v>
      </c>
      <c r="D4" s="26">
        <v>10</v>
      </c>
      <c r="E4" s="25">
        <v>-5</v>
      </c>
      <c r="F4" s="26">
        <v>-7.5</v>
      </c>
    </row>
    <row r="5" spans="1:9" x14ac:dyDescent="0.2">
      <c r="B5" s="21">
        <v>3</v>
      </c>
      <c r="C5" s="23">
        <v>-7.5</v>
      </c>
      <c r="D5" s="24">
        <v>-5</v>
      </c>
      <c r="E5" s="23">
        <v>10</v>
      </c>
      <c r="F5" s="24">
        <v>7.5</v>
      </c>
    </row>
    <row r="6" spans="1:9" x14ac:dyDescent="0.2">
      <c r="B6" s="3">
        <v>4</v>
      </c>
      <c r="C6" s="25">
        <v>-10</v>
      </c>
      <c r="D6" s="26">
        <v>-7.5</v>
      </c>
      <c r="E6" s="25">
        <v>7.5</v>
      </c>
      <c r="F6" s="26">
        <v>10</v>
      </c>
    </row>
    <row r="8" spans="1:9" x14ac:dyDescent="0.2">
      <c r="A8" s="5"/>
      <c r="B8" s="5"/>
      <c r="C8" s="5"/>
      <c r="D8" s="5"/>
      <c r="E8" s="5"/>
      <c r="F8" s="5"/>
      <c r="H8" s="5"/>
      <c r="I8" s="5"/>
    </row>
    <row r="9" spans="1:9" ht="15" customHeight="1" x14ac:dyDescent="0.2">
      <c r="A9" s="5"/>
      <c r="B9" s="5"/>
      <c r="C9" s="5"/>
      <c r="D9" s="5"/>
      <c r="E9" s="5"/>
      <c r="F9" s="5"/>
      <c r="H9" s="5"/>
      <c r="I9" s="5"/>
    </row>
    <row r="10" spans="1:9" x14ac:dyDescent="0.2">
      <c r="A10" s="5"/>
      <c r="B10" s="5"/>
      <c r="C10" s="5"/>
      <c r="D10" s="5"/>
      <c r="E10" s="5"/>
      <c r="F10" s="5"/>
      <c r="H10" s="5"/>
      <c r="I10" s="5"/>
    </row>
    <row r="11" spans="1:9" x14ac:dyDescent="0.2">
      <c r="A11" s="5"/>
      <c r="B11" s="5"/>
      <c r="C11" s="5"/>
      <c r="D11" s="5"/>
      <c r="E11" s="5"/>
      <c r="F11" s="5"/>
      <c r="H11" s="5"/>
      <c r="I11" s="5"/>
    </row>
    <row r="12" spans="1:9" x14ac:dyDescent="0.2">
      <c r="A12" s="5"/>
      <c r="B12" s="5"/>
      <c r="C12" s="5"/>
      <c r="D12" s="5"/>
      <c r="E12" s="5"/>
      <c r="F12" s="5"/>
      <c r="H12" s="5"/>
      <c r="I12" s="5"/>
    </row>
    <row r="13" spans="1:9" x14ac:dyDescent="0.2">
      <c r="A13" s="5"/>
      <c r="B13" s="5"/>
      <c r="C13" s="5"/>
      <c r="D13" s="5"/>
      <c r="E13" s="5"/>
      <c r="F13" s="5"/>
      <c r="H13" s="5"/>
      <c r="I13" s="5"/>
    </row>
    <row r="14" spans="1:9" x14ac:dyDescent="0.2">
      <c r="A14" s="5"/>
      <c r="B14" s="5"/>
      <c r="C14" s="5"/>
      <c r="D14" s="5"/>
      <c r="E14" s="5"/>
      <c r="F14" s="5"/>
      <c r="H14" s="5"/>
      <c r="I14" s="5"/>
    </row>
    <row r="15" spans="1:9" x14ac:dyDescent="0.2">
      <c r="A15" s="5"/>
      <c r="B15" s="5"/>
      <c r="C15" s="5"/>
      <c r="D15" s="5"/>
      <c r="E15" s="5"/>
      <c r="F15" s="5"/>
      <c r="H15" s="5"/>
      <c r="I15" s="5"/>
    </row>
    <row r="16" spans="1:9" ht="15" customHeight="1" x14ac:dyDescent="0.2">
      <c r="A16" s="5"/>
      <c r="B16" s="5"/>
      <c r="C16" s="5"/>
      <c r="D16" s="5"/>
      <c r="E16" s="5"/>
      <c r="F16" s="5"/>
      <c r="H16" s="5"/>
      <c r="I16" s="5"/>
    </row>
    <row r="17" s="5" customFormat="1" x14ac:dyDescent="0.2"/>
    <row r="18" s="5" customFormat="1" ht="15" customHeight="1" x14ac:dyDescent="0.2"/>
    <row r="19" s="5" customFormat="1" x14ac:dyDescent="0.2"/>
    <row r="20" s="5" customFormat="1" x14ac:dyDescent="0.2"/>
    <row r="21" s="5" customFormat="1" x14ac:dyDescent="0.2"/>
    <row r="22" s="5" customFormat="1" x14ac:dyDescent="0.2"/>
    <row r="23" s="5" customFormat="1" x14ac:dyDescent="0.2"/>
    <row r="24" s="5" customFormat="1" ht="15" customHeight="1" x14ac:dyDescent="0.2"/>
    <row r="25" s="5" customFormat="1" x14ac:dyDescent="0.2"/>
    <row r="26" s="5" customFormat="1" x14ac:dyDescent="0.2"/>
    <row r="27" s="5" customFormat="1" x14ac:dyDescent="0.2"/>
    <row r="28" s="5" customFormat="1" x14ac:dyDescent="0.2"/>
    <row r="29" s="5" customFormat="1" x14ac:dyDescent="0.2"/>
    <row r="30" s="5" customFormat="1" x14ac:dyDescent="0.2"/>
    <row r="31" s="5" customFormat="1" ht="15" customHeight="1" x14ac:dyDescent="0.2"/>
    <row r="32" s="5" customFormat="1" x14ac:dyDescent="0.2"/>
    <row r="33" s="5" customFormat="1" x14ac:dyDescent="0.2"/>
    <row r="34" s="5" customFormat="1" x14ac:dyDescent="0.2"/>
    <row r="35" s="5" customFormat="1" ht="15" customHeigh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ht="57" customHeight="1" x14ac:dyDescent="0.2"/>
  </sheetData>
  <mergeCells count="2">
    <mergeCell ref="C1:F1"/>
    <mergeCell ref="H1:I1"/>
  </mergeCells>
  <dataValidations count="2">
    <dataValidation type="list" allowBlank="1" showErrorMessage="1" sqref="K19" xr:uid="{DB90E207-3A9C-4BC7-88B7-B39671C5F11F}">
      <formula1>"Rozhodně důležité ,Spíše důležité,Spíše nedůležité,Rozhodně nedůležité "</formula1>
    </dataValidation>
    <dataValidation type="list" allowBlank="1" showErrorMessage="1" sqref="K18:K21" xr:uid="{9596D8F2-7DD8-42A4-AB7F-9703A1E7D10E}">
      <formula1>"Rozhodně souhlasí ,Spíše souhlasí ,spíše nesouhlasí,rozhodně nesouhlasí"</formula1>
    </dataValidation>
  </dataValidation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E757C-E6D7-465D-8C80-6E25F12AAA05}">
  <sheetPr codeName="List1"/>
  <dimension ref="A1:GX16"/>
  <sheetViews>
    <sheetView zoomScale="80" zoomScaleNormal="80" workbookViewId="0">
      <pane ySplit="1" topLeftCell="A2" activePane="bottomLeft" state="frozen"/>
      <selection activeCell="A2" sqref="A2"/>
      <selection pane="bottomLeft" activeCell="N38" sqref="N38"/>
    </sheetView>
  </sheetViews>
  <sheetFormatPr baseColWidth="10" defaultColWidth="9.1640625" defaultRowHeight="15" x14ac:dyDescent="0.2"/>
  <cols>
    <col min="1" max="1" width="11.6640625" style="1" bestFit="1" customWidth="1"/>
    <col min="2" max="3" width="10.1640625" style="8" bestFit="1" customWidth="1"/>
    <col min="4" max="4" width="9.1640625" style="9"/>
    <col min="5" max="16384" width="9.1640625" style="1"/>
  </cols>
  <sheetData>
    <row r="1" spans="1:206" x14ac:dyDescent="0.2">
      <c r="A1" s="1" t="s">
        <v>0</v>
      </c>
      <c r="B1" s="8" t="s">
        <v>1</v>
      </c>
      <c r="C1" s="8" t="s">
        <v>2</v>
      </c>
      <c r="D1" s="9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206" x14ac:dyDescent="0.2">
      <c r="A2" s="1" t="s">
        <v>145</v>
      </c>
      <c r="B2" s="8">
        <v>45791.474282407406</v>
      </c>
      <c r="C2" s="8">
        <v>45799.511666666658</v>
      </c>
      <c r="D2" s="9" t="s">
        <v>146</v>
      </c>
      <c r="E2" s="1" t="s">
        <v>147</v>
      </c>
      <c r="F2" s="1" t="s">
        <v>148</v>
      </c>
      <c r="G2" s="1">
        <v>7053119</v>
      </c>
      <c r="H2" s="1">
        <v>22003846</v>
      </c>
      <c r="I2" s="1">
        <v>18</v>
      </c>
      <c r="J2" s="1" t="s">
        <v>149</v>
      </c>
      <c r="M2" s="1">
        <v>93623</v>
      </c>
      <c r="N2" s="1" t="s">
        <v>150</v>
      </c>
      <c r="O2" s="1" t="s">
        <v>151</v>
      </c>
      <c r="P2" s="1">
        <v>3</v>
      </c>
      <c r="Q2" s="1">
        <v>2</v>
      </c>
      <c r="R2" s="1">
        <v>3</v>
      </c>
      <c r="S2" s="1">
        <v>3</v>
      </c>
      <c r="T2" s="1">
        <v>1</v>
      </c>
      <c r="U2" s="1">
        <v>2</v>
      </c>
      <c r="V2" s="1">
        <v>4</v>
      </c>
      <c r="W2" s="1">
        <v>2</v>
      </c>
      <c r="X2" s="1">
        <v>2</v>
      </c>
      <c r="Y2" s="1">
        <v>1</v>
      </c>
      <c r="Z2" s="1">
        <v>4</v>
      </c>
      <c r="AA2" s="1">
        <v>3</v>
      </c>
      <c r="AB2" s="1">
        <v>2</v>
      </c>
      <c r="AC2" s="1">
        <v>3</v>
      </c>
      <c r="AD2" s="1">
        <v>1</v>
      </c>
      <c r="AE2" s="1">
        <v>2</v>
      </c>
      <c r="AF2" s="1">
        <v>4</v>
      </c>
      <c r="AG2" s="1">
        <v>2</v>
      </c>
      <c r="AH2" s="1">
        <v>2</v>
      </c>
      <c r="AI2" s="1">
        <v>3</v>
      </c>
      <c r="AJ2" s="1">
        <v>3</v>
      </c>
      <c r="AK2" s="1">
        <v>3</v>
      </c>
      <c r="AL2" s="1">
        <v>2</v>
      </c>
      <c r="AM2" s="1">
        <v>3</v>
      </c>
      <c r="AN2" s="1">
        <v>2</v>
      </c>
      <c r="AO2" s="1">
        <v>3</v>
      </c>
      <c r="AP2" s="1">
        <v>3</v>
      </c>
      <c r="AQ2" s="1">
        <v>3</v>
      </c>
      <c r="AR2" s="1">
        <v>3</v>
      </c>
      <c r="AS2" s="1">
        <v>3</v>
      </c>
      <c r="AT2" s="1">
        <v>3</v>
      </c>
      <c r="AU2" s="1">
        <v>3</v>
      </c>
      <c r="AV2" s="1">
        <v>4</v>
      </c>
      <c r="AW2" s="1">
        <v>3</v>
      </c>
      <c r="AX2" s="1">
        <v>1</v>
      </c>
      <c r="AY2" s="1">
        <v>2</v>
      </c>
      <c r="AZ2" s="1">
        <v>1</v>
      </c>
      <c r="BA2" s="1">
        <v>2</v>
      </c>
      <c r="BB2" s="1">
        <v>3</v>
      </c>
      <c r="BC2" s="1">
        <v>3</v>
      </c>
      <c r="BD2" s="1">
        <v>1</v>
      </c>
      <c r="BE2" s="1">
        <v>2</v>
      </c>
      <c r="BF2" s="1">
        <v>4</v>
      </c>
      <c r="BG2" s="1">
        <v>3</v>
      </c>
      <c r="BH2" s="1">
        <v>3</v>
      </c>
      <c r="BI2" s="1">
        <v>3</v>
      </c>
      <c r="BJ2" s="1">
        <v>2</v>
      </c>
      <c r="BK2" s="1">
        <v>2</v>
      </c>
      <c r="BL2" s="1">
        <v>2</v>
      </c>
      <c r="BM2" s="1">
        <v>2</v>
      </c>
      <c r="BN2" s="1">
        <v>3</v>
      </c>
      <c r="BO2" s="1">
        <v>3</v>
      </c>
      <c r="BP2" s="1">
        <v>1</v>
      </c>
      <c r="BQ2" s="1">
        <v>1</v>
      </c>
      <c r="BR2" s="1">
        <v>3</v>
      </c>
      <c r="BS2" s="1">
        <v>3</v>
      </c>
      <c r="BT2" s="1">
        <v>4</v>
      </c>
      <c r="BU2" s="1">
        <v>2</v>
      </c>
      <c r="BV2" s="1">
        <v>1</v>
      </c>
      <c r="BW2" s="1">
        <v>2</v>
      </c>
      <c r="BX2" s="1">
        <v>1</v>
      </c>
      <c r="BY2" s="1">
        <v>1</v>
      </c>
      <c r="BZ2" s="1">
        <v>3</v>
      </c>
      <c r="CA2" s="1">
        <v>3</v>
      </c>
      <c r="CB2" s="1">
        <v>4</v>
      </c>
      <c r="CC2" s="1">
        <v>2</v>
      </c>
      <c r="CD2" s="1">
        <v>4</v>
      </c>
      <c r="CE2" s="1">
        <v>4</v>
      </c>
      <c r="CF2" s="1">
        <v>4</v>
      </c>
      <c r="CG2" s="1">
        <v>2</v>
      </c>
      <c r="CH2" s="1">
        <v>4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3</v>
      </c>
      <c r="CO2" s="1">
        <v>3</v>
      </c>
      <c r="CP2" s="1">
        <v>1</v>
      </c>
      <c r="CQ2" s="1">
        <v>1</v>
      </c>
      <c r="CR2" s="1">
        <v>2</v>
      </c>
      <c r="CS2" s="1">
        <v>3</v>
      </c>
      <c r="CT2" s="1">
        <v>4</v>
      </c>
      <c r="CU2" s="1">
        <v>1</v>
      </c>
      <c r="CV2" s="1">
        <v>4</v>
      </c>
      <c r="CW2" s="1">
        <v>1</v>
      </c>
      <c r="CX2" s="1">
        <v>3</v>
      </c>
      <c r="CY2" s="1">
        <v>3</v>
      </c>
      <c r="CZ2" s="1">
        <v>4</v>
      </c>
      <c r="DA2" s="1">
        <v>3</v>
      </c>
      <c r="DB2" s="1">
        <v>4</v>
      </c>
      <c r="DC2" s="1">
        <v>1</v>
      </c>
      <c r="DD2" s="1">
        <v>4</v>
      </c>
      <c r="DE2" s="1">
        <v>2</v>
      </c>
      <c r="DF2" s="1">
        <v>4</v>
      </c>
      <c r="DG2" s="1">
        <v>1</v>
      </c>
      <c r="DH2" s="1">
        <v>4</v>
      </c>
      <c r="DI2" s="1">
        <v>2</v>
      </c>
      <c r="DJ2" s="1">
        <v>3</v>
      </c>
      <c r="DK2" s="1">
        <v>3</v>
      </c>
      <c r="DL2" s="1">
        <v>1</v>
      </c>
      <c r="DM2" s="1">
        <v>2</v>
      </c>
      <c r="DN2" s="1">
        <v>10</v>
      </c>
      <c r="DO2" s="1">
        <v>0</v>
      </c>
      <c r="DP2" s="1">
        <v>0</v>
      </c>
      <c r="DQ2" s="1">
        <v>5</v>
      </c>
      <c r="DR2" s="1">
        <v>5</v>
      </c>
      <c r="DS2" s="1">
        <v>0</v>
      </c>
      <c r="DT2" s="1">
        <v>5</v>
      </c>
      <c r="DV2" s="1">
        <v>1</v>
      </c>
      <c r="DW2" s="1">
        <v>7</v>
      </c>
      <c r="DX2" s="1">
        <v>3</v>
      </c>
      <c r="DY2" s="1">
        <v>0</v>
      </c>
      <c r="DZ2" s="1">
        <v>4</v>
      </c>
      <c r="EA2" s="1">
        <v>6</v>
      </c>
      <c r="EB2" s="1">
        <v>0</v>
      </c>
      <c r="EC2" s="1">
        <v>3</v>
      </c>
      <c r="ED2" s="1">
        <v>7</v>
      </c>
      <c r="EE2" s="1">
        <v>0</v>
      </c>
      <c r="EF2" s="1">
        <v>3</v>
      </c>
      <c r="EH2" s="1">
        <v>1</v>
      </c>
      <c r="EI2" s="1">
        <v>4</v>
      </c>
      <c r="EJ2" s="1">
        <v>6</v>
      </c>
      <c r="EK2" s="1">
        <v>0</v>
      </c>
      <c r="EM2" s="1">
        <v>8</v>
      </c>
      <c r="EN2" s="1" t="s">
        <v>152</v>
      </c>
      <c r="EO2" s="1" t="s">
        <v>153</v>
      </c>
    </row>
    <row r="3" spans="1:206" x14ac:dyDescent="0.2">
      <c r="A3" s="1" t="s">
        <v>145</v>
      </c>
      <c r="B3" s="8">
        <v>45793.409236111125</v>
      </c>
      <c r="C3" s="8">
        <v>45799.969282407401</v>
      </c>
      <c r="D3" s="9" t="s">
        <v>154</v>
      </c>
      <c r="E3" s="1" t="s">
        <v>147</v>
      </c>
      <c r="F3" s="1" t="s">
        <v>155</v>
      </c>
      <c r="G3" s="1">
        <v>7065950</v>
      </c>
      <c r="H3" s="1">
        <v>22003844</v>
      </c>
      <c r="I3" s="1">
        <v>18</v>
      </c>
      <c r="J3" s="1" t="s">
        <v>149</v>
      </c>
      <c r="M3" s="1">
        <v>93623</v>
      </c>
      <c r="N3" s="1" t="s">
        <v>150</v>
      </c>
      <c r="O3" s="1" t="s">
        <v>156</v>
      </c>
      <c r="P3" s="1">
        <v>4</v>
      </c>
      <c r="Q3" s="1">
        <v>1</v>
      </c>
      <c r="R3" s="1">
        <v>1</v>
      </c>
      <c r="S3" s="1">
        <v>2</v>
      </c>
      <c r="T3" s="1">
        <v>1</v>
      </c>
      <c r="U3" s="1">
        <v>1</v>
      </c>
      <c r="V3" s="1">
        <v>4</v>
      </c>
      <c r="W3" s="1">
        <v>2</v>
      </c>
      <c r="X3" s="1">
        <v>4</v>
      </c>
      <c r="Y3" s="1">
        <v>2</v>
      </c>
      <c r="Z3" s="1">
        <v>2</v>
      </c>
      <c r="AA3" s="1">
        <v>2</v>
      </c>
      <c r="AB3" s="1">
        <v>1</v>
      </c>
      <c r="AC3" s="1">
        <v>1</v>
      </c>
      <c r="AD3" s="1">
        <v>3</v>
      </c>
      <c r="AE3" s="1">
        <v>3</v>
      </c>
      <c r="AF3" s="1">
        <v>1</v>
      </c>
      <c r="AG3" s="1">
        <v>2</v>
      </c>
      <c r="AH3" s="1">
        <v>2</v>
      </c>
      <c r="AI3" s="1">
        <v>3</v>
      </c>
      <c r="AJ3" s="1">
        <v>2</v>
      </c>
      <c r="AK3" s="1">
        <v>2</v>
      </c>
      <c r="AL3" s="1">
        <v>2</v>
      </c>
      <c r="AM3" s="1">
        <v>2</v>
      </c>
      <c r="AN3" s="1">
        <v>2</v>
      </c>
      <c r="AO3" s="1">
        <v>2</v>
      </c>
      <c r="AP3" s="1">
        <v>3</v>
      </c>
      <c r="AQ3" s="1">
        <v>3</v>
      </c>
      <c r="AR3" s="1">
        <v>2</v>
      </c>
      <c r="AS3" s="1">
        <v>3</v>
      </c>
      <c r="AT3" s="1">
        <v>2</v>
      </c>
      <c r="AU3" s="1">
        <v>3</v>
      </c>
      <c r="AV3" s="1">
        <v>1</v>
      </c>
      <c r="AW3" s="1">
        <v>3</v>
      </c>
      <c r="AX3" s="1">
        <v>2</v>
      </c>
      <c r="AY3" s="1">
        <v>2</v>
      </c>
      <c r="AZ3" s="1">
        <v>3</v>
      </c>
      <c r="BA3" s="1">
        <v>3</v>
      </c>
      <c r="BB3" s="1">
        <v>3</v>
      </c>
      <c r="BC3" s="1">
        <v>4</v>
      </c>
      <c r="BD3" s="1">
        <v>1</v>
      </c>
      <c r="BE3" s="1">
        <v>2</v>
      </c>
      <c r="BF3" s="1">
        <v>3</v>
      </c>
      <c r="BG3" s="1">
        <v>3</v>
      </c>
      <c r="BH3" s="1">
        <v>4</v>
      </c>
      <c r="BI3" s="1">
        <v>3</v>
      </c>
      <c r="BJ3" s="1">
        <v>3</v>
      </c>
      <c r="BK3" s="1">
        <v>2</v>
      </c>
      <c r="BL3" s="1">
        <v>4</v>
      </c>
      <c r="BM3" s="1">
        <v>2</v>
      </c>
      <c r="BN3" s="1">
        <v>2</v>
      </c>
      <c r="BO3" s="1">
        <v>1</v>
      </c>
      <c r="BP3" s="1">
        <v>3</v>
      </c>
      <c r="BQ3" s="1">
        <v>2</v>
      </c>
      <c r="BR3" s="1">
        <v>2</v>
      </c>
      <c r="BS3" s="1">
        <v>3</v>
      </c>
      <c r="BT3" s="1">
        <v>4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2</v>
      </c>
      <c r="CA3" s="1">
        <v>3</v>
      </c>
      <c r="CB3" s="1">
        <v>4</v>
      </c>
      <c r="CC3" s="1">
        <v>1</v>
      </c>
      <c r="CD3" s="1">
        <v>2</v>
      </c>
      <c r="CE3" s="1">
        <v>3</v>
      </c>
      <c r="CF3" s="1">
        <v>1</v>
      </c>
      <c r="CG3" s="1">
        <v>1</v>
      </c>
      <c r="CH3" s="1">
        <v>4</v>
      </c>
      <c r="CI3" s="1">
        <v>2</v>
      </c>
      <c r="CJ3" s="1">
        <v>1</v>
      </c>
      <c r="CK3" s="1">
        <v>1</v>
      </c>
      <c r="CL3" s="1">
        <v>2</v>
      </c>
      <c r="CM3" s="1">
        <v>3</v>
      </c>
      <c r="CN3" s="1">
        <v>3</v>
      </c>
      <c r="CO3" s="1">
        <v>3</v>
      </c>
      <c r="CP3" s="1">
        <v>4</v>
      </c>
      <c r="CQ3" s="1">
        <v>1</v>
      </c>
      <c r="CR3" s="1">
        <v>1</v>
      </c>
      <c r="CS3" s="1">
        <v>1</v>
      </c>
      <c r="CT3" s="1">
        <v>1</v>
      </c>
      <c r="CU3" s="1">
        <v>2</v>
      </c>
      <c r="CV3" s="1">
        <v>4</v>
      </c>
      <c r="CW3" s="1">
        <v>1</v>
      </c>
      <c r="CX3" s="1">
        <v>1</v>
      </c>
      <c r="CY3" s="1">
        <v>2</v>
      </c>
      <c r="CZ3" s="1">
        <v>2</v>
      </c>
      <c r="DA3" s="1">
        <v>2</v>
      </c>
      <c r="DB3" s="1">
        <v>2</v>
      </c>
      <c r="DC3" s="1">
        <v>3</v>
      </c>
      <c r="DD3" s="1">
        <v>2</v>
      </c>
      <c r="DE3" s="1">
        <v>3</v>
      </c>
      <c r="DF3" s="1">
        <v>2</v>
      </c>
      <c r="DG3" s="1">
        <v>3</v>
      </c>
      <c r="DH3" s="1">
        <v>1</v>
      </c>
      <c r="DI3" s="1">
        <v>1</v>
      </c>
      <c r="DJ3" s="1">
        <v>2</v>
      </c>
      <c r="DK3" s="1">
        <v>2</v>
      </c>
      <c r="DL3" s="1">
        <v>3</v>
      </c>
      <c r="DM3" s="1">
        <v>2</v>
      </c>
      <c r="DN3" s="1">
        <v>4</v>
      </c>
      <c r="DP3" s="1">
        <v>1</v>
      </c>
      <c r="DQ3" s="1">
        <v>0</v>
      </c>
      <c r="DS3" s="1">
        <v>1</v>
      </c>
      <c r="DT3" s="1">
        <v>4</v>
      </c>
      <c r="DV3" s="1">
        <v>1</v>
      </c>
      <c r="DW3" s="1">
        <v>8</v>
      </c>
      <c r="DX3" s="1">
        <v>2</v>
      </c>
      <c r="DY3" s="1">
        <v>0</v>
      </c>
      <c r="DZ3" s="1">
        <v>5</v>
      </c>
      <c r="EA3" s="1">
        <v>5</v>
      </c>
      <c r="EB3" s="1">
        <v>0</v>
      </c>
      <c r="EC3" s="1">
        <v>4</v>
      </c>
      <c r="EE3" s="1">
        <v>1</v>
      </c>
      <c r="EF3" s="1">
        <v>3</v>
      </c>
      <c r="EH3" s="1">
        <v>1</v>
      </c>
      <c r="EI3" s="1">
        <v>4</v>
      </c>
      <c r="EK3" s="1">
        <v>1</v>
      </c>
      <c r="EM3" s="1">
        <v>6</v>
      </c>
      <c r="EN3" s="1" t="s">
        <v>157</v>
      </c>
      <c r="EO3" s="1" t="s">
        <v>158</v>
      </c>
    </row>
    <row r="4" spans="1:206" x14ac:dyDescent="0.2">
      <c r="A4" s="1" t="s">
        <v>145</v>
      </c>
      <c r="B4" s="8">
        <v>45796.607893518521</v>
      </c>
      <c r="C4" s="8">
        <v>45797.52579861111</v>
      </c>
      <c r="D4" s="9" t="s">
        <v>159</v>
      </c>
      <c r="E4" s="1" t="s">
        <v>147</v>
      </c>
      <c r="F4" s="1" t="s">
        <v>160</v>
      </c>
      <c r="G4" s="1">
        <v>7082169</v>
      </c>
      <c r="H4" s="1">
        <v>22003841</v>
      </c>
      <c r="I4" s="1">
        <v>18</v>
      </c>
      <c r="J4" s="1" t="s">
        <v>149</v>
      </c>
      <c r="M4" s="1">
        <v>93623</v>
      </c>
      <c r="N4" s="1" t="s">
        <v>150</v>
      </c>
      <c r="O4" s="1" t="s">
        <v>161</v>
      </c>
      <c r="P4" s="1">
        <v>1</v>
      </c>
      <c r="Q4" s="1">
        <v>1</v>
      </c>
      <c r="R4" s="1">
        <v>4</v>
      </c>
      <c r="S4" s="1">
        <v>1</v>
      </c>
      <c r="T4" s="1">
        <v>4</v>
      </c>
      <c r="U4" s="1">
        <v>1</v>
      </c>
      <c r="V4" s="1">
        <v>4</v>
      </c>
      <c r="W4" s="1">
        <v>3</v>
      </c>
      <c r="X4" s="1">
        <v>1</v>
      </c>
      <c r="Y4" s="1">
        <v>1</v>
      </c>
      <c r="Z4" s="1">
        <v>4</v>
      </c>
      <c r="AA4" s="1">
        <v>1</v>
      </c>
      <c r="AB4" s="1">
        <v>1</v>
      </c>
      <c r="AC4" s="1">
        <v>1</v>
      </c>
      <c r="AD4" s="1">
        <v>3</v>
      </c>
      <c r="AE4" s="1">
        <v>3</v>
      </c>
      <c r="AF4" s="1">
        <v>4</v>
      </c>
      <c r="AG4" s="1">
        <v>1</v>
      </c>
      <c r="AH4" s="1">
        <v>1</v>
      </c>
      <c r="AI4" s="1">
        <v>1</v>
      </c>
      <c r="AJ4" s="1">
        <v>4</v>
      </c>
      <c r="AK4" s="1">
        <v>1</v>
      </c>
      <c r="AL4" s="1">
        <v>4</v>
      </c>
      <c r="AM4" s="1">
        <v>1</v>
      </c>
      <c r="AN4" s="1">
        <v>2</v>
      </c>
      <c r="AO4" s="1">
        <v>3</v>
      </c>
      <c r="AP4" s="1">
        <v>1</v>
      </c>
      <c r="AQ4" s="1">
        <v>1</v>
      </c>
      <c r="AR4" s="1">
        <v>4</v>
      </c>
      <c r="AS4" s="1">
        <v>1</v>
      </c>
      <c r="AT4" s="1">
        <v>3</v>
      </c>
      <c r="AU4" s="1">
        <v>3</v>
      </c>
      <c r="AV4" s="1">
        <v>4</v>
      </c>
      <c r="AW4" s="1">
        <v>1</v>
      </c>
      <c r="AX4" s="1">
        <v>1</v>
      </c>
      <c r="AY4" s="1">
        <v>1</v>
      </c>
      <c r="AZ4" s="1">
        <v>1</v>
      </c>
      <c r="BA4" s="1">
        <v>1</v>
      </c>
      <c r="BB4" s="1">
        <v>4</v>
      </c>
      <c r="BC4" s="1">
        <v>1</v>
      </c>
      <c r="BD4" s="1">
        <v>1</v>
      </c>
      <c r="BE4" s="1">
        <v>1</v>
      </c>
      <c r="BF4" s="1">
        <v>4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1</v>
      </c>
      <c r="BN4" s="1">
        <v>3</v>
      </c>
      <c r="BO4" s="1">
        <v>3</v>
      </c>
      <c r="BP4" s="1">
        <v>1</v>
      </c>
      <c r="BQ4" s="1">
        <v>1</v>
      </c>
      <c r="BR4" s="1">
        <v>4</v>
      </c>
      <c r="BS4" s="1">
        <v>1</v>
      </c>
      <c r="BT4" s="1">
        <v>1</v>
      </c>
      <c r="BU4" s="1">
        <v>1</v>
      </c>
      <c r="BV4" s="1">
        <v>3</v>
      </c>
      <c r="BW4" s="1">
        <v>2</v>
      </c>
      <c r="BX4" s="1">
        <v>1</v>
      </c>
      <c r="BY4" s="1">
        <v>1</v>
      </c>
      <c r="BZ4" s="1">
        <v>3</v>
      </c>
      <c r="CA4" s="1">
        <v>3</v>
      </c>
      <c r="CB4" s="1">
        <v>1</v>
      </c>
      <c r="CC4" s="1">
        <v>1</v>
      </c>
      <c r="CD4" s="1">
        <v>4</v>
      </c>
      <c r="CE4" s="1">
        <v>1</v>
      </c>
      <c r="CF4" s="1">
        <v>4</v>
      </c>
      <c r="CG4" s="1">
        <v>1</v>
      </c>
      <c r="CH4" s="1">
        <v>4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3</v>
      </c>
      <c r="CO4" s="1">
        <v>3</v>
      </c>
      <c r="CP4" s="1">
        <v>1</v>
      </c>
      <c r="CQ4" s="1">
        <v>1</v>
      </c>
      <c r="CR4" s="1">
        <v>4</v>
      </c>
      <c r="CS4" s="1">
        <v>1</v>
      </c>
      <c r="CT4" s="1">
        <v>4</v>
      </c>
      <c r="CU4" s="1">
        <v>1</v>
      </c>
      <c r="CV4" s="1">
        <v>1</v>
      </c>
      <c r="CW4" s="1">
        <v>1</v>
      </c>
      <c r="CX4" s="1">
        <v>3</v>
      </c>
      <c r="CY4" s="1">
        <v>3</v>
      </c>
      <c r="CZ4" s="1">
        <v>4</v>
      </c>
      <c r="DA4" s="1">
        <v>3</v>
      </c>
      <c r="DB4" s="1">
        <v>4</v>
      </c>
      <c r="DC4" s="1">
        <v>1</v>
      </c>
      <c r="DD4" s="1">
        <v>4</v>
      </c>
      <c r="DE4" s="1">
        <v>1</v>
      </c>
      <c r="DF4" s="1">
        <v>3</v>
      </c>
      <c r="DG4" s="1">
        <v>2</v>
      </c>
      <c r="DH4" s="1">
        <v>3</v>
      </c>
      <c r="DI4" s="1">
        <v>2</v>
      </c>
      <c r="DJ4" s="1">
        <v>4</v>
      </c>
      <c r="DK4" s="1">
        <v>1</v>
      </c>
      <c r="DL4" s="1">
        <v>1</v>
      </c>
      <c r="DM4" s="1">
        <v>1</v>
      </c>
      <c r="DN4" s="1">
        <v>10</v>
      </c>
      <c r="DP4" s="1">
        <v>1</v>
      </c>
      <c r="DQ4" s="1">
        <v>10</v>
      </c>
      <c r="DR4" s="1">
        <v>0</v>
      </c>
      <c r="DS4" s="1">
        <v>0</v>
      </c>
      <c r="DT4" s="1">
        <v>8</v>
      </c>
      <c r="DU4" s="1">
        <v>2</v>
      </c>
      <c r="DV4" s="1">
        <v>0</v>
      </c>
      <c r="DW4" s="1">
        <v>10</v>
      </c>
      <c r="DX4" s="1">
        <v>0</v>
      </c>
      <c r="DY4" s="1">
        <v>0</v>
      </c>
      <c r="DZ4" s="1">
        <v>5</v>
      </c>
      <c r="EB4" s="1">
        <v>1</v>
      </c>
      <c r="EC4" s="1">
        <v>1</v>
      </c>
      <c r="EE4" s="1">
        <v>1</v>
      </c>
      <c r="EF4" s="1">
        <v>0</v>
      </c>
      <c r="EH4" s="1">
        <v>1</v>
      </c>
      <c r="EI4" s="1">
        <v>5</v>
      </c>
      <c r="EJ4" s="1">
        <v>5</v>
      </c>
      <c r="EK4" s="1">
        <v>0</v>
      </c>
      <c r="EM4" s="1">
        <v>3</v>
      </c>
      <c r="EN4" s="1" t="s">
        <v>162</v>
      </c>
      <c r="EO4" s="1" t="s">
        <v>163</v>
      </c>
    </row>
    <row r="5" spans="1:206" x14ac:dyDescent="0.2">
      <c r="A5" s="1" t="s">
        <v>145</v>
      </c>
      <c r="B5" s="8">
        <v>45797.571712962963</v>
      </c>
      <c r="C5" s="8">
        <v>45799.896921296284</v>
      </c>
      <c r="D5" s="9" t="s">
        <v>164</v>
      </c>
      <c r="E5" s="1" t="s">
        <v>147</v>
      </c>
      <c r="F5" s="1" t="s">
        <v>165</v>
      </c>
      <c r="G5" s="1">
        <v>7090436</v>
      </c>
      <c r="H5" s="1">
        <v>22003848</v>
      </c>
      <c r="I5" s="1">
        <v>18</v>
      </c>
      <c r="J5" s="1" t="s">
        <v>149</v>
      </c>
      <c r="M5" s="1">
        <v>93623</v>
      </c>
      <c r="N5" s="1" t="s">
        <v>150</v>
      </c>
      <c r="O5" s="1" t="s">
        <v>166</v>
      </c>
      <c r="P5" s="1">
        <v>4</v>
      </c>
      <c r="Q5" s="1">
        <v>1</v>
      </c>
      <c r="R5" s="1">
        <v>1</v>
      </c>
      <c r="S5" s="1">
        <v>1</v>
      </c>
      <c r="T5" s="1">
        <v>2</v>
      </c>
      <c r="U5" s="1">
        <v>2</v>
      </c>
      <c r="V5" s="1">
        <v>3</v>
      </c>
      <c r="W5" s="1">
        <v>2</v>
      </c>
      <c r="X5" s="1">
        <v>4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3</v>
      </c>
      <c r="AE5" s="1">
        <v>4</v>
      </c>
      <c r="AF5" s="1">
        <v>1</v>
      </c>
      <c r="AG5" s="1">
        <v>2</v>
      </c>
      <c r="AH5" s="1">
        <v>1</v>
      </c>
      <c r="AI5" s="1">
        <v>2</v>
      </c>
      <c r="AJ5" s="1">
        <v>4</v>
      </c>
      <c r="AK5" s="1">
        <v>3</v>
      </c>
      <c r="AL5" s="1">
        <v>1</v>
      </c>
      <c r="AM5" s="1">
        <v>1</v>
      </c>
      <c r="AN5" s="1">
        <v>1</v>
      </c>
      <c r="AO5" s="1">
        <v>1</v>
      </c>
      <c r="AP5" s="1">
        <v>4</v>
      </c>
      <c r="AQ5" s="1">
        <v>2</v>
      </c>
      <c r="AR5" s="1">
        <v>2</v>
      </c>
      <c r="AS5" s="1">
        <v>3</v>
      </c>
      <c r="AT5" s="1">
        <v>1</v>
      </c>
      <c r="AU5" s="1">
        <v>1</v>
      </c>
      <c r="AV5" s="1">
        <v>1</v>
      </c>
      <c r="AW5" s="1">
        <v>1</v>
      </c>
      <c r="AX5" s="1">
        <v>1</v>
      </c>
      <c r="AY5" s="1">
        <v>1</v>
      </c>
      <c r="AZ5" s="1">
        <v>3</v>
      </c>
      <c r="BA5" s="1">
        <v>3</v>
      </c>
      <c r="BB5" s="1">
        <v>2</v>
      </c>
      <c r="BC5" s="1">
        <v>2</v>
      </c>
      <c r="BD5" s="1">
        <v>1</v>
      </c>
      <c r="BE5" s="1">
        <v>1</v>
      </c>
      <c r="BF5" s="1">
        <v>3</v>
      </c>
      <c r="BG5" s="1">
        <v>3</v>
      </c>
      <c r="BH5" s="1">
        <v>3</v>
      </c>
      <c r="BI5" s="1">
        <v>3</v>
      </c>
      <c r="BJ5" s="1">
        <v>3</v>
      </c>
      <c r="BK5" s="1">
        <v>3</v>
      </c>
      <c r="BL5" s="1">
        <v>4</v>
      </c>
      <c r="BM5" s="1">
        <v>1</v>
      </c>
      <c r="BN5" s="1">
        <v>1</v>
      </c>
      <c r="BO5" s="1">
        <v>1</v>
      </c>
      <c r="BP5" s="1">
        <v>4</v>
      </c>
      <c r="BQ5" s="1">
        <v>1</v>
      </c>
      <c r="BR5" s="1">
        <v>1</v>
      </c>
      <c r="BS5" s="1">
        <v>1</v>
      </c>
      <c r="BT5" s="1">
        <v>4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2</v>
      </c>
      <c r="CA5" s="1">
        <v>2</v>
      </c>
      <c r="CB5" s="1">
        <v>4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4</v>
      </c>
      <c r="CI5" s="1">
        <v>1</v>
      </c>
      <c r="CJ5" s="1">
        <v>1</v>
      </c>
      <c r="CK5" s="1">
        <v>1</v>
      </c>
      <c r="CL5" s="1">
        <v>2</v>
      </c>
      <c r="CM5" s="1">
        <v>2</v>
      </c>
      <c r="CN5" s="1">
        <v>1</v>
      </c>
      <c r="CO5" s="1">
        <v>2</v>
      </c>
      <c r="CP5" s="1">
        <v>4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4</v>
      </c>
      <c r="CW5" s="1">
        <v>1</v>
      </c>
      <c r="CX5" s="1">
        <v>1</v>
      </c>
      <c r="CY5" s="1">
        <v>2</v>
      </c>
      <c r="CZ5" s="1">
        <v>2</v>
      </c>
      <c r="DA5" s="1">
        <v>2</v>
      </c>
      <c r="DB5" s="1">
        <v>4</v>
      </c>
      <c r="DC5" s="1">
        <v>1</v>
      </c>
      <c r="DD5" s="1">
        <v>1</v>
      </c>
      <c r="DE5" s="1">
        <v>1</v>
      </c>
      <c r="DF5" s="1">
        <v>4</v>
      </c>
      <c r="DG5" s="1">
        <v>1</v>
      </c>
      <c r="DH5" s="1">
        <v>1</v>
      </c>
      <c r="DI5" s="1">
        <v>1</v>
      </c>
      <c r="DJ5" s="1">
        <v>1</v>
      </c>
      <c r="DK5" s="1">
        <v>1</v>
      </c>
      <c r="DL5" s="1">
        <v>4</v>
      </c>
      <c r="DM5" s="1">
        <v>1</v>
      </c>
      <c r="DN5" s="1">
        <v>2</v>
      </c>
      <c r="DO5" s="1">
        <v>8</v>
      </c>
      <c r="DP5" s="1">
        <v>0</v>
      </c>
      <c r="DQ5" s="1">
        <v>0</v>
      </c>
      <c r="DR5" s="1">
        <v>10</v>
      </c>
      <c r="DS5" s="1">
        <v>0</v>
      </c>
      <c r="DT5" s="1">
        <v>0</v>
      </c>
      <c r="DU5" s="1">
        <v>10</v>
      </c>
      <c r="DV5" s="1">
        <v>0</v>
      </c>
      <c r="DW5" s="1">
        <v>0</v>
      </c>
      <c r="DY5" s="1">
        <v>1</v>
      </c>
      <c r="DZ5" s="1">
        <v>4</v>
      </c>
      <c r="EA5" s="1">
        <v>6</v>
      </c>
      <c r="EB5" s="1">
        <v>0</v>
      </c>
      <c r="EC5" s="1">
        <v>2</v>
      </c>
      <c r="EE5" s="1">
        <v>1</v>
      </c>
      <c r="EF5" s="1">
        <v>1</v>
      </c>
      <c r="EH5" s="1">
        <v>1</v>
      </c>
      <c r="EI5" s="1">
        <v>0</v>
      </c>
      <c r="EK5" s="1">
        <v>1</v>
      </c>
      <c r="EM5" s="1">
        <v>10</v>
      </c>
      <c r="EN5" s="1" t="s">
        <v>167</v>
      </c>
      <c r="EO5" s="1" t="s">
        <v>168</v>
      </c>
    </row>
    <row r="6" spans="1:206" x14ac:dyDescent="0.2">
      <c r="A6" s="1" t="s">
        <v>145</v>
      </c>
      <c r="B6" s="8">
        <v>45805.654895833344</v>
      </c>
      <c r="C6" s="8">
        <v>45805.678831018507</v>
      </c>
      <c r="D6" s="9" t="s">
        <v>169</v>
      </c>
      <c r="E6" s="1" t="s">
        <v>147</v>
      </c>
      <c r="F6" s="1" t="s">
        <v>170</v>
      </c>
      <c r="G6" s="1">
        <v>7145123</v>
      </c>
      <c r="H6" s="1">
        <v>22003849</v>
      </c>
      <c r="I6" s="1">
        <v>18</v>
      </c>
      <c r="J6" s="1" t="s">
        <v>149</v>
      </c>
      <c r="M6" s="1">
        <v>93623</v>
      </c>
      <c r="N6" s="1" t="s">
        <v>150</v>
      </c>
      <c r="O6" s="1" t="s">
        <v>171</v>
      </c>
      <c r="P6" s="1">
        <v>4</v>
      </c>
      <c r="Q6" s="1">
        <v>1</v>
      </c>
      <c r="R6" s="1">
        <v>1</v>
      </c>
      <c r="S6" s="1">
        <v>2</v>
      </c>
      <c r="T6" s="1">
        <v>1</v>
      </c>
      <c r="U6" s="1">
        <v>1</v>
      </c>
      <c r="V6" s="1">
        <v>3</v>
      </c>
      <c r="W6" s="1">
        <v>2</v>
      </c>
      <c r="X6" s="1">
        <v>3</v>
      </c>
      <c r="Y6" s="1">
        <v>2</v>
      </c>
      <c r="Z6" s="1">
        <v>2</v>
      </c>
      <c r="AA6" s="1">
        <v>2</v>
      </c>
      <c r="AB6" s="1">
        <v>1</v>
      </c>
      <c r="AC6" s="1">
        <v>1</v>
      </c>
      <c r="AD6" s="1">
        <v>4</v>
      </c>
      <c r="AE6" s="1">
        <v>1</v>
      </c>
      <c r="AF6" s="1">
        <v>1</v>
      </c>
      <c r="AG6" s="1">
        <v>2</v>
      </c>
      <c r="AH6" s="1">
        <v>2</v>
      </c>
      <c r="AI6" s="1">
        <v>3</v>
      </c>
      <c r="AJ6" s="1">
        <v>2</v>
      </c>
      <c r="AK6" s="1">
        <v>2</v>
      </c>
      <c r="AL6" s="1">
        <v>1</v>
      </c>
      <c r="AM6" s="1">
        <v>1</v>
      </c>
      <c r="AN6" s="1">
        <v>1</v>
      </c>
      <c r="AO6" s="1">
        <v>2</v>
      </c>
      <c r="AP6" s="1">
        <v>3</v>
      </c>
      <c r="AQ6" s="1">
        <v>2</v>
      </c>
      <c r="AR6" s="1">
        <v>1</v>
      </c>
      <c r="AS6" s="1">
        <v>2</v>
      </c>
      <c r="AT6" s="1">
        <v>3</v>
      </c>
      <c r="AU6" s="1">
        <v>3</v>
      </c>
      <c r="AV6" s="1">
        <v>1</v>
      </c>
      <c r="AW6" s="1">
        <v>1</v>
      </c>
      <c r="AX6" s="1">
        <v>4</v>
      </c>
      <c r="AY6" s="1">
        <v>3</v>
      </c>
      <c r="AZ6" s="1">
        <v>1</v>
      </c>
      <c r="BA6" s="1">
        <v>2</v>
      </c>
      <c r="BB6" s="1">
        <v>4</v>
      </c>
      <c r="BC6" s="1">
        <v>3</v>
      </c>
      <c r="BD6" s="1">
        <v>3</v>
      </c>
      <c r="BE6" s="1">
        <v>3</v>
      </c>
      <c r="BF6" s="1">
        <v>4</v>
      </c>
      <c r="BG6" s="1">
        <v>4</v>
      </c>
      <c r="BH6" s="1">
        <v>4</v>
      </c>
      <c r="BI6" s="1">
        <v>1</v>
      </c>
      <c r="BJ6" s="1">
        <v>3</v>
      </c>
      <c r="BK6" s="1">
        <v>2</v>
      </c>
      <c r="BL6" s="1">
        <v>4</v>
      </c>
      <c r="BM6" s="1">
        <v>2</v>
      </c>
      <c r="BN6" s="1">
        <v>2</v>
      </c>
      <c r="BO6" s="1">
        <v>2</v>
      </c>
      <c r="BP6" s="1">
        <v>3</v>
      </c>
      <c r="BQ6" s="1">
        <v>2</v>
      </c>
      <c r="BR6" s="1">
        <v>2</v>
      </c>
      <c r="BS6" s="1">
        <v>2</v>
      </c>
      <c r="BT6" s="1">
        <v>4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2</v>
      </c>
      <c r="CA6" s="1">
        <v>2</v>
      </c>
      <c r="CB6" s="1">
        <v>4</v>
      </c>
      <c r="CC6" s="1">
        <v>1</v>
      </c>
      <c r="CD6" s="1">
        <v>2</v>
      </c>
      <c r="CE6" s="1">
        <v>2</v>
      </c>
      <c r="CF6" s="1">
        <v>1</v>
      </c>
      <c r="CG6" s="1">
        <v>1</v>
      </c>
      <c r="CH6" s="1">
        <v>3</v>
      </c>
      <c r="CI6" s="1">
        <v>3</v>
      </c>
      <c r="CJ6" s="1">
        <v>1</v>
      </c>
      <c r="CK6" s="1">
        <v>1</v>
      </c>
      <c r="CL6" s="1">
        <v>3</v>
      </c>
      <c r="CM6" s="1">
        <v>3</v>
      </c>
      <c r="CN6" s="1">
        <v>3</v>
      </c>
      <c r="CO6" s="1">
        <v>2</v>
      </c>
      <c r="CP6" s="1">
        <v>4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4</v>
      </c>
      <c r="CW6" s="1">
        <v>1</v>
      </c>
      <c r="CX6" s="1">
        <v>2</v>
      </c>
      <c r="CY6" s="1">
        <v>1</v>
      </c>
      <c r="CZ6" s="1">
        <v>3</v>
      </c>
      <c r="DA6" s="1">
        <v>3</v>
      </c>
      <c r="DB6" s="1">
        <v>3</v>
      </c>
      <c r="DC6" s="1">
        <v>3</v>
      </c>
      <c r="DD6" s="1">
        <v>2</v>
      </c>
      <c r="DE6" s="1">
        <v>2</v>
      </c>
      <c r="DF6" s="1">
        <v>1</v>
      </c>
      <c r="DG6" s="1">
        <v>2</v>
      </c>
      <c r="DH6" s="1">
        <v>1</v>
      </c>
      <c r="DI6" s="1">
        <v>2</v>
      </c>
      <c r="DJ6" s="1">
        <v>1</v>
      </c>
      <c r="DK6" s="1">
        <v>1</v>
      </c>
      <c r="DL6" s="1">
        <v>4</v>
      </c>
      <c r="DM6" s="1">
        <v>2</v>
      </c>
      <c r="DN6" s="1">
        <v>5</v>
      </c>
      <c r="DO6" s="1">
        <v>5</v>
      </c>
      <c r="DP6" s="1">
        <v>0</v>
      </c>
      <c r="DQ6" s="1">
        <v>0</v>
      </c>
      <c r="DR6" s="1">
        <v>10</v>
      </c>
      <c r="DS6" s="1">
        <v>0</v>
      </c>
      <c r="DT6" s="1">
        <v>5</v>
      </c>
      <c r="DV6" s="1">
        <v>1</v>
      </c>
      <c r="DW6" s="1">
        <v>1</v>
      </c>
      <c r="DY6" s="1">
        <v>1</v>
      </c>
      <c r="DZ6" s="1">
        <v>6</v>
      </c>
      <c r="EB6" s="1">
        <v>1</v>
      </c>
      <c r="EC6" s="1">
        <v>3</v>
      </c>
      <c r="ED6" s="1">
        <v>7</v>
      </c>
      <c r="EE6" s="1">
        <v>0</v>
      </c>
      <c r="EF6" s="1">
        <v>2</v>
      </c>
      <c r="EG6" s="1">
        <v>8</v>
      </c>
      <c r="EH6" s="1">
        <v>0</v>
      </c>
      <c r="EI6" s="1">
        <v>4</v>
      </c>
      <c r="EK6" s="1">
        <v>1</v>
      </c>
      <c r="EL6" s="1" t="s">
        <v>172</v>
      </c>
      <c r="EM6" s="1">
        <v>4</v>
      </c>
      <c r="EN6" s="1" t="s">
        <v>172</v>
      </c>
      <c r="EO6" s="1" t="s">
        <v>173</v>
      </c>
    </row>
    <row r="7" spans="1:206" x14ac:dyDescent="0.2">
      <c r="A7" s="1" t="s">
        <v>145</v>
      </c>
      <c r="B7" s="8">
        <v>45805.681782407395</v>
      </c>
      <c r="C7" s="8">
        <v>45805.697870370379</v>
      </c>
      <c r="D7" s="9" t="s">
        <v>174</v>
      </c>
      <c r="E7" s="1" t="s">
        <v>147</v>
      </c>
      <c r="F7" s="1" t="s">
        <v>175</v>
      </c>
      <c r="G7" s="1">
        <v>7145579</v>
      </c>
      <c r="H7" s="1">
        <v>22003850</v>
      </c>
      <c r="I7" s="1">
        <v>18</v>
      </c>
      <c r="J7" s="1" t="s">
        <v>149</v>
      </c>
      <c r="M7" s="1">
        <v>93623</v>
      </c>
      <c r="N7" s="1" t="s">
        <v>150</v>
      </c>
      <c r="O7" s="1" t="s">
        <v>171</v>
      </c>
      <c r="P7" s="1">
        <v>1</v>
      </c>
      <c r="Q7" s="1">
        <v>2</v>
      </c>
      <c r="R7" s="1">
        <v>4</v>
      </c>
      <c r="S7" s="1">
        <v>2</v>
      </c>
      <c r="T7" s="1">
        <v>4</v>
      </c>
      <c r="U7" s="1">
        <v>1</v>
      </c>
      <c r="V7" s="1">
        <v>3</v>
      </c>
      <c r="W7" s="1">
        <v>3</v>
      </c>
      <c r="X7" s="1">
        <v>1</v>
      </c>
      <c r="Y7" s="1">
        <v>2</v>
      </c>
      <c r="Z7" s="1">
        <v>2</v>
      </c>
      <c r="AA7" s="1">
        <v>2</v>
      </c>
      <c r="AB7" s="1">
        <v>1</v>
      </c>
      <c r="AC7" s="1">
        <v>1</v>
      </c>
      <c r="AD7" s="1">
        <v>2</v>
      </c>
      <c r="AE7" s="1">
        <v>2</v>
      </c>
      <c r="AF7" s="1">
        <v>2</v>
      </c>
      <c r="AG7" s="1">
        <v>3</v>
      </c>
      <c r="AH7" s="1">
        <v>1</v>
      </c>
      <c r="AI7" s="1">
        <v>1</v>
      </c>
      <c r="AJ7" s="1">
        <v>2</v>
      </c>
      <c r="AK7" s="1">
        <v>3</v>
      </c>
      <c r="AL7" s="1">
        <v>3</v>
      </c>
      <c r="AM7" s="1">
        <v>2</v>
      </c>
      <c r="AN7" s="1">
        <v>1</v>
      </c>
      <c r="AO7" s="1">
        <v>2</v>
      </c>
      <c r="AP7" s="1">
        <v>4</v>
      </c>
      <c r="AQ7" s="1">
        <v>1</v>
      </c>
      <c r="AR7" s="1">
        <v>1</v>
      </c>
      <c r="AS7" s="1">
        <v>2</v>
      </c>
      <c r="AT7" s="1">
        <v>1</v>
      </c>
      <c r="AU7" s="1">
        <v>1</v>
      </c>
      <c r="AV7" s="1">
        <v>2</v>
      </c>
      <c r="AW7" s="1">
        <v>3</v>
      </c>
      <c r="AX7" s="1">
        <v>1</v>
      </c>
      <c r="AY7" s="1">
        <v>1</v>
      </c>
      <c r="AZ7" s="1">
        <v>2</v>
      </c>
      <c r="BA7" s="1">
        <v>2</v>
      </c>
      <c r="BB7" s="1">
        <v>4</v>
      </c>
      <c r="BC7" s="1">
        <v>4</v>
      </c>
      <c r="BD7" s="1">
        <v>1</v>
      </c>
      <c r="BE7" s="1">
        <v>1</v>
      </c>
      <c r="BF7" s="1">
        <v>2</v>
      </c>
      <c r="BG7" s="1">
        <v>3</v>
      </c>
      <c r="BH7" s="1">
        <v>2</v>
      </c>
      <c r="BI7" s="1">
        <v>2</v>
      </c>
      <c r="BJ7" s="1">
        <v>1</v>
      </c>
      <c r="BK7" s="1">
        <v>1</v>
      </c>
      <c r="BL7" s="1">
        <v>1</v>
      </c>
      <c r="BM7" s="1">
        <v>1</v>
      </c>
      <c r="BN7" s="1">
        <v>3</v>
      </c>
      <c r="BO7" s="1">
        <v>3</v>
      </c>
      <c r="BP7" s="1">
        <v>1</v>
      </c>
      <c r="BQ7" s="1">
        <v>2</v>
      </c>
      <c r="BR7" s="1">
        <v>4</v>
      </c>
      <c r="BS7" s="1">
        <v>2</v>
      </c>
      <c r="BT7" s="1">
        <v>1</v>
      </c>
      <c r="BU7" s="1">
        <v>1</v>
      </c>
      <c r="BV7" s="1">
        <v>3</v>
      </c>
      <c r="BW7" s="1">
        <v>3</v>
      </c>
      <c r="BX7" s="1">
        <v>1</v>
      </c>
      <c r="BY7" s="1">
        <v>2</v>
      </c>
      <c r="BZ7" s="1">
        <v>3</v>
      </c>
      <c r="CA7" s="1">
        <v>3</v>
      </c>
      <c r="CB7" s="1">
        <v>1</v>
      </c>
      <c r="CC7" s="1">
        <v>1</v>
      </c>
      <c r="CD7" s="1">
        <v>3</v>
      </c>
      <c r="CE7" s="1">
        <v>4</v>
      </c>
      <c r="CF7" s="1">
        <v>3</v>
      </c>
      <c r="CG7" s="1">
        <v>4</v>
      </c>
      <c r="CH7" s="1">
        <v>4</v>
      </c>
      <c r="CI7" s="1">
        <v>2</v>
      </c>
      <c r="CJ7" s="1">
        <v>1</v>
      </c>
      <c r="CK7" s="1">
        <v>2</v>
      </c>
      <c r="CL7" s="1">
        <v>1</v>
      </c>
      <c r="CM7" s="1">
        <v>2</v>
      </c>
      <c r="CN7" s="1">
        <v>2</v>
      </c>
      <c r="CO7" s="1">
        <v>4</v>
      </c>
      <c r="CP7" s="1">
        <v>1</v>
      </c>
      <c r="CQ7" s="1">
        <v>2</v>
      </c>
      <c r="CR7" s="1">
        <v>4</v>
      </c>
      <c r="CS7" s="1">
        <v>2</v>
      </c>
      <c r="CT7" s="1">
        <v>4</v>
      </c>
      <c r="CU7" s="1">
        <v>1</v>
      </c>
      <c r="CV7" s="1">
        <v>1</v>
      </c>
      <c r="CW7" s="1">
        <v>1</v>
      </c>
      <c r="CX7" s="1">
        <v>3</v>
      </c>
      <c r="CY7" s="1">
        <v>3</v>
      </c>
      <c r="CZ7" s="1">
        <v>3</v>
      </c>
      <c r="DA7" s="1">
        <v>3</v>
      </c>
      <c r="DB7" s="1">
        <v>4</v>
      </c>
      <c r="DC7" s="1">
        <v>1</v>
      </c>
      <c r="DD7" s="1">
        <v>3</v>
      </c>
      <c r="DE7" s="1">
        <v>4</v>
      </c>
      <c r="DF7" s="1">
        <v>4</v>
      </c>
      <c r="DG7" s="1">
        <v>2</v>
      </c>
      <c r="DH7" s="1">
        <v>3</v>
      </c>
      <c r="DI7" s="1">
        <v>3</v>
      </c>
      <c r="DJ7" s="1">
        <v>3</v>
      </c>
      <c r="DK7" s="1">
        <v>3</v>
      </c>
      <c r="DL7" s="1">
        <v>1</v>
      </c>
      <c r="DM7" s="1">
        <v>1</v>
      </c>
      <c r="DN7" s="1">
        <v>10</v>
      </c>
      <c r="DO7" s="1">
        <v>0</v>
      </c>
      <c r="DP7" s="1">
        <v>0</v>
      </c>
      <c r="DQ7" s="1">
        <v>5</v>
      </c>
      <c r="DS7" s="1">
        <v>1</v>
      </c>
      <c r="DT7" s="1">
        <v>2</v>
      </c>
      <c r="DV7" s="1">
        <v>1</v>
      </c>
      <c r="DW7" s="1">
        <v>10</v>
      </c>
      <c r="DX7" s="1">
        <v>0</v>
      </c>
      <c r="DY7" s="1">
        <v>0</v>
      </c>
      <c r="DZ7" s="1">
        <v>3</v>
      </c>
      <c r="EB7" s="1">
        <v>1</v>
      </c>
      <c r="EC7" s="1">
        <v>1</v>
      </c>
      <c r="ED7" s="1">
        <v>9</v>
      </c>
      <c r="EE7" s="1">
        <v>0</v>
      </c>
      <c r="EF7" s="1">
        <v>0</v>
      </c>
      <c r="EG7" s="1">
        <v>10</v>
      </c>
      <c r="EH7" s="1">
        <v>0</v>
      </c>
      <c r="EI7" s="1">
        <v>4</v>
      </c>
      <c r="EJ7" s="1">
        <v>6</v>
      </c>
      <c r="EK7" s="1">
        <v>0</v>
      </c>
      <c r="EL7" s="1" t="s">
        <v>176</v>
      </c>
      <c r="EM7" s="1">
        <v>7</v>
      </c>
      <c r="EN7" s="1" t="s">
        <v>176</v>
      </c>
      <c r="EO7" s="1" t="s">
        <v>177</v>
      </c>
    </row>
    <row r="8" spans="1:206" x14ac:dyDescent="0.2">
      <c r="A8" s="1" t="s">
        <v>145</v>
      </c>
      <c r="B8" s="8">
        <v>45805.699050925934</v>
      </c>
      <c r="C8" s="8">
        <v>45805.713726851856</v>
      </c>
      <c r="D8" s="9" t="s">
        <v>178</v>
      </c>
      <c r="E8" s="1" t="s">
        <v>147</v>
      </c>
      <c r="F8" s="1" t="s">
        <v>179</v>
      </c>
      <c r="G8" s="1">
        <v>7145812</v>
      </c>
      <c r="H8" s="1">
        <v>22003851</v>
      </c>
      <c r="I8" s="1">
        <v>18</v>
      </c>
      <c r="J8" s="1" t="s">
        <v>149</v>
      </c>
      <c r="M8" s="1">
        <v>93623</v>
      </c>
      <c r="N8" s="1" t="s">
        <v>150</v>
      </c>
      <c r="O8" s="1" t="s">
        <v>171</v>
      </c>
      <c r="P8" s="1">
        <v>3</v>
      </c>
      <c r="Q8" s="1">
        <v>4</v>
      </c>
      <c r="R8" s="1">
        <v>2</v>
      </c>
      <c r="S8" s="1">
        <v>4</v>
      </c>
      <c r="T8" s="1">
        <v>2</v>
      </c>
      <c r="U8" s="1">
        <v>2</v>
      </c>
      <c r="V8" s="1">
        <v>2</v>
      </c>
      <c r="W8" s="1">
        <v>1</v>
      </c>
      <c r="X8" s="1">
        <v>1</v>
      </c>
      <c r="Y8" s="1">
        <v>1</v>
      </c>
      <c r="Z8" s="1">
        <v>4</v>
      </c>
      <c r="AA8" s="1">
        <v>1</v>
      </c>
      <c r="AB8" s="1">
        <v>4</v>
      </c>
      <c r="AC8" s="1">
        <v>1</v>
      </c>
      <c r="AD8" s="1">
        <v>3</v>
      </c>
      <c r="AE8" s="1">
        <v>3</v>
      </c>
      <c r="AF8" s="1">
        <v>3</v>
      </c>
      <c r="AG8" s="1">
        <v>4</v>
      </c>
      <c r="AH8" s="1">
        <v>4</v>
      </c>
      <c r="AI8" s="1">
        <v>1</v>
      </c>
      <c r="AJ8" s="1">
        <v>4</v>
      </c>
      <c r="AK8" s="1">
        <v>1</v>
      </c>
      <c r="AL8" s="1">
        <v>4</v>
      </c>
      <c r="AM8" s="1">
        <v>1</v>
      </c>
      <c r="AN8" s="1">
        <v>4</v>
      </c>
      <c r="AO8" s="1">
        <v>1</v>
      </c>
      <c r="AP8" s="1">
        <v>1</v>
      </c>
      <c r="AQ8" s="1">
        <v>1</v>
      </c>
      <c r="AR8" s="1">
        <v>4</v>
      </c>
      <c r="AS8" s="1">
        <v>1</v>
      </c>
      <c r="AT8" s="1">
        <v>4</v>
      </c>
      <c r="AU8" s="1">
        <v>1</v>
      </c>
      <c r="AV8" s="1">
        <v>4</v>
      </c>
      <c r="AW8" s="1">
        <v>2</v>
      </c>
      <c r="AX8" s="1">
        <v>4</v>
      </c>
      <c r="AY8" s="1">
        <v>1</v>
      </c>
      <c r="AZ8" s="1">
        <v>1</v>
      </c>
      <c r="BA8" s="1">
        <v>1</v>
      </c>
      <c r="BB8" s="1">
        <v>4</v>
      </c>
      <c r="BC8" s="1">
        <v>1</v>
      </c>
      <c r="BD8" s="1">
        <v>3</v>
      </c>
      <c r="BE8" s="1">
        <v>3</v>
      </c>
      <c r="BF8" s="1">
        <v>4</v>
      </c>
      <c r="BG8" s="1">
        <v>1</v>
      </c>
      <c r="BH8" s="1">
        <v>4</v>
      </c>
      <c r="BI8" s="1">
        <v>3</v>
      </c>
      <c r="BJ8" s="1">
        <v>2</v>
      </c>
      <c r="BK8" s="1">
        <v>2</v>
      </c>
      <c r="BL8" s="1">
        <v>1</v>
      </c>
      <c r="BM8" s="1">
        <v>1</v>
      </c>
      <c r="BN8" s="1">
        <v>4</v>
      </c>
      <c r="BO8" s="1">
        <v>1</v>
      </c>
      <c r="BP8" s="1">
        <v>1</v>
      </c>
      <c r="BQ8" s="1">
        <v>1</v>
      </c>
      <c r="BR8" s="1">
        <v>3</v>
      </c>
      <c r="BS8" s="1">
        <v>3</v>
      </c>
      <c r="BT8" s="1">
        <v>2</v>
      </c>
      <c r="BU8" s="1">
        <v>4</v>
      </c>
      <c r="BV8" s="1">
        <v>4</v>
      </c>
      <c r="BW8" s="1">
        <v>2</v>
      </c>
      <c r="BX8" s="1">
        <v>2</v>
      </c>
      <c r="BY8" s="1">
        <v>3</v>
      </c>
      <c r="BZ8" s="1">
        <v>2</v>
      </c>
      <c r="CA8" s="1">
        <v>4</v>
      </c>
      <c r="CB8" s="1">
        <v>4</v>
      </c>
      <c r="CC8" s="1">
        <v>1</v>
      </c>
      <c r="CD8" s="1">
        <v>4</v>
      </c>
      <c r="CE8" s="1">
        <v>1</v>
      </c>
      <c r="CF8" s="1">
        <v>2</v>
      </c>
      <c r="CG8" s="1">
        <v>4</v>
      </c>
      <c r="CH8" s="1">
        <v>2</v>
      </c>
      <c r="CI8" s="1">
        <v>2</v>
      </c>
      <c r="CJ8" s="1">
        <v>3</v>
      </c>
      <c r="CK8" s="1">
        <v>2</v>
      </c>
      <c r="CL8" s="1">
        <v>2</v>
      </c>
      <c r="CM8" s="1">
        <v>2</v>
      </c>
      <c r="CN8" s="1">
        <v>3</v>
      </c>
      <c r="CO8" s="1">
        <v>3</v>
      </c>
      <c r="CP8" s="1">
        <v>3</v>
      </c>
      <c r="CQ8" s="1">
        <v>4</v>
      </c>
      <c r="CR8" s="1">
        <v>4</v>
      </c>
      <c r="CS8" s="1">
        <v>4</v>
      </c>
      <c r="CT8" s="1">
        <v>4</v>
      </c>
      <c r="CU8" s="1">
        <v>1</v>
      </c>
      <c r="CV8" s="1">
        <v>4</v>
      </c>
      <c r="CW8" s="1">
        <v>1</v>
      </c>
      <c r="CX8" s="1">
        <v>4</v>
      </c>
      <c r="CY8" s="1">
        <v>1</v>
      </c>
      <c r="CZ8" s="1">
        <v>3</v>
      </c>
      <c r="DA8" s="1">
        <v>2</v>
      </c>
      <c r="DB8" s="1">
        <v>3</v>
      </c>
      <c r="DC8" s="1">
        <v>3</v>
      </c>
      <c r="DD8" s="1">
        <v>4</v>
      </c>
      <c r="DE8" s="1">
        <v>4</v>
      </c>
      <c r="DF8" s="1">
        <v>1</v>
      </c>
      <c r="DG8" s="1">
        <v>1</v>
      </c>
      <c r="DH8" s="1">
        <v>3</v>
      </c>
      <c r="DI8" s="1">
        <v>3</v>
      </c>
      <c r="DJ8" s="1">
        <v>4</v>
      </c>
      <c r="DK8" s="1">
        <v>1</v>
      </c>
      <c r="DL8" s="1">
        <v>1</v>
      </c>
      <c r="DM8" s="1">
        <v>1</v>
      </c>
      <c r="DN8" s="1">
        <v>10</v>
      </c>
      <c r="DP8" s="1">
        <v>1</v>
      </c>
      <c r="DQ8" s="1">
        <v>6</v>
      </c>
      <c r="DR8" s="1">
        <v>4</v>
      </c>
      <c r="DS8" s="1">
        <v>0</v>
      </c>
      <c r="DT8" s="1">
        <v>9</v>
      </c>
      <c r="DU8" s="1">
        <v>1</v>
      </c>
      <c r="DV8" s="1">
        <v>0</v>
      </c>
      <c r="DW8" s="1">
        <v>10</v>
      </c>
      <c r="DX8" s="1">
        <v>0</v>
      </c>
      <c r="DY8" s="1">
        <v>0</v>
      </c>
      <c r="DZ8" s="1">
        <v>9</v>
      </c>
      <c r="EB8" s="1">
        <v>1</v>
      </c>
      <c r="EC8" s="1">
        <v>10</v>
      </c>
      <c r="ED8" s="1">
        <v>0</v>
      </c>
      <c r="EE8" s="1">
        <v>0</v>
      </c>
      <c r="EF8" s="1">
        <v>6</v>
      </c>
      <c r="EH8" s="1">
        <v>1</v>
      </c>
      <c r="EI8" s="1">
        <v>7</v>
      </c>
      <c r="EK8" s="1">
        <v>1</v>
      </c>
      <c r="EL8" s="1" t="s">
        <v>180</v>
      </c>
      <c r="EM8" s="1">
        <v>5</v>
      </c>
      <c r="EN8" s="1" t="s">
        <v>181</v>
      </c>
      <c r="EO8" s="1" t="s">
        <v>182</v>
      </c>
    </row>
    <row r="9" spans="1:206" x14ac:dyDescent="0.2">
      <c r="A9" s="1" t="s">
        <v>145</v>
      </c>
      <c r="B9" s="8">
        <v>45805.715706018527</v>
      </c>
      <c r="C9" s="8">
        <v>45805.728530092601</v>
      </c>
      <c r="D9" s="9" t="s">
        <v>183</v>
      </c>
      <c r="E9" s="1" t="s">
        <v>147</v>
      </c>
      <c r="F9" s="1" t="s">
        <v>184</v>
      </c>
      <c r="G9" s="1">
        <v>7146032</v>
      </c>
      <c r="H9" s="1">
        <v>22003852</v>
      </c>
      <c r="I9" s="1">
        <v>18</v>
      </c>
      <c r="J9" s="1" t="s">
        <v>149</v>
      </c>
      <c r="M9" s="1">
        <v>93623</v>
      </c>
      <c r="N9" s="1" t="s">
        <v>150</v>
      </c>
      <c r="O9" s="1" t="s">
        <v>171</v>
      </c>
      <c r="P9" s="1">
        <v>4</v>
      </c>
      <c r="Q9" s="1">
        <v>2</v>
      </c>
      <c r="R9" s="1">
        <v>3</v>
      </c>
      <c r="S9" s="1">
        <v>2</v>
      </c>
      <c r="T9" s="1">
        <v>4</v>
      </c>
      <c r="U9" s="1">
        <v>2</v>
      </c>
      <c r="V9" s="1">
        <v>4</v>
      </c>
      <c r="W9" s="1">
        <v>2</v>
      </c>
      <c r="X9" s="1">
        <v>3</v>
      </c>
      <c r="Y9" s="1">
        <v>2</v>
      </c>
      <c r="Z9" s="1">
        <v>1</v>
      </c>
      <c r="AA9" s="1">
        <v>1</v>
      </c>
      <c r="AB9" s="1">
        <v>1</v>
      </c>
      <c r="AC9" s="1">
        <v>1</v>
      </c>
      <c r="AD9" s="1">
        <v>1</v>
      </c>
      <c r="AE9" s="1">
        <v>1</v>
      </c>
      <c r="AF9" s="1">
        <v>1</v>
      </c>
      <c r="AG9" s="1">
        <v>2</v>
      </c>
      <c r="AH9" s="1">
        <v>1</v>
      </c>
      <c r="AI9" s="1">
        <v>1</v>
      </c>
      <c r="AJ9" s="1">
        <v>1</v>
      </c>
      <c r="AK9" s="1">
        <v>2</v>
      </c>
      <c r="AL9" s="1">
        <v>2</v>
      </c>
      <c r="AM9" s="1">
        <v>2</v>
      </c>
      <c r="AN9" s="1">
        <v>1</v>
      </c>
      <c r="AO9" s="1">
        <v>1</v>
      </c>
      <c r="AP9" s="1">
        <v>3</v>
      </c>
      <c r="AQ9" s="1">
        <v>2</v>
      </c>
      <c r="AR9" s="1">
        <v>1</v>
      </c>
      <c r="AS9" s="1">
        <v>1</v>
      </c>
      <c r="AT9" s="1">
        <v>1</v>
      </c>
      <c r="AU9" s="1">
        <v>1</v>
      </c>
      <c r="AV9" s="1">
        <v>2</v>
      </c>
      <c r="AW9" s="1">
        <v>2</v>
      </c>
      <c r="AX9" s="1">
        <v>1</v>
      </c>
      <c r="AY9" s="1">
        <v>1</v>
      </c>
      <c r="AZ9" s="1">
        <v>3</v>
      </c>
      <c r="BA9" s="1">
        <v>3</v>
      </c>
      <c r="BB9" s="1">
        <v>3</v>
      </c>
      <c r="BC9" s="1">
        <v>4</v>
      </c>
      <c r="BD9" s="1">
        <v>1</v>
      </c>
      <c r="BE9" s="1">
        <v>1</v>
      </c>
      <c r="BF9" s="1">
        <v>3</v>
      </c>
      <c r="BG9" s="1">
        <v>3</v>
      </c>
      <c r="BH9" s="1">
        <v>3</v>
      </c>
      <c r="BI9" s="1">
        <v>3</v>
      </c>
      <c r="BJ9" s="1">
        <v>1</v>
      </c>
      <c r="BK9" s="1">
        <v>1</v>
      </c>
      <c r="BL9" s="1">
        <v>3</v>
      </c>
      <c r="BM9" s="1">
        <v>2</v>
      </c>
      <c r="BN9" s="1">
        <v>1</v>
      </c>
      <c r="BO9" s="1">
        <v>2</v>
      </c>
      <c r="BP9" s="1">
        <v>1</v>
      </c>
      <c r="BQ9" s="1">
        <v>2</v>
      </c>
      <c r="BR9" s="1">
        <v>2</v>
      </c>
      <c r="BS9" s="1">
        <v>2</v>
      </c>
      <c r="BT9" s="1">
        <v>4</v>
      </c>
      <c r="BU9" s="1">
        <v>3</v>
      </c>
      <c r="BV9" s="1">
        <v>4</v>
      </c>
      <c r="BW9" s="1">
        <v>2</v>
      </c>
      <c r="BX9" s="1">
        <v>1</v>
      </c>
      <c r="BY9" s="1">
        <v>3</v>
      </c>
      <c r="BZ9" s="1">
        <v>3</v>
      </c>
      <c r="CA9" s="1">
        <v>3</v>
      </c>
      <c r="CB9" s="1">
        <v>4</v>
      </c>
      <c r="CC9" s="1">
        <v>2</v>
      </c>
      <c r="CD9" s="1">
        <v>1</v>
      </c>
      <c r="CE9" s="1">
        <v>3</v>
      </c>
      <c r="CF9" s="1">
        <v>1</v>
      </c>
      <c r="CG9" s="1">
        <v>3</v>
      </c>
      <c r="CH9" s="1">
        <v>4</v>
      </c>
      <c r="CI9" s="1">
        <v>2</v>
      </c>
      <c r="CJ9" s="1">
        <v>1</v>
      </c>
      <c r="CK9" s="1">
        <v>1</v>
      </c>
      <c r="CL9" s="1">
        <v>1</v>
      </c>
      <c r="CM9" s="1">
        <v>2</v>
      </c>
      <c r="CN9" s="1">
        <v>2</v>
      </c>
      <c r="CO9" s="1">
        <v>3</v>
      </c>
      <c r="CP9" s="1">
        <v>3</v>
      </c>
      <c r="CQ9" s="1">
        <v>3</v>
      </c>
      <c r="CR9" s="1">
        <v>1</v>
      </c>
      <c r="CS9" s="1">
        <v>2</v>
      </c>
      <c r="CT9" s="1">
        <v>3</v>
      </c>
      <c r="CU9" s="1">
        <v>2</v>
      </c>
      <c r="CV9" s="1">
        <v>4</v>
      </c>
      <c r="CW9" s="1">
        <v>2</v>
      </c>
      <c r="CX9" s="1">
        <v>2</v>
      </c>
      <c r="CY9" s="1">
        <v>2</v>
      </c>
      <c r="CZ9" s="1">
        <v>3</v>
      </c>
      <c r="DA9" s="1">
        <v>3</v>
      </c>
      <c r="DB9" s="1">
        <v>4</v>
      </c>
      <c r="DC9" s="1">
        <v>1</v>
      </c>
      <c r="DD9" s="1">
        <v>2</v>
      </c>
      <c r="DE9" s="1">
        <v>2</v>
      </c>
      <c r="DF9" s="1">
        <v>4</v>
      </c>
      <c r="DG9" s="1">
        <v>1</v>
      </c>
      <c r="DH9" s="1">
        <v>1</v>
      </c>
      <c r="DI9" s="1">
        <v>2</v>
      </c>
      <c r="DJ9" s="1">
        <v>1</v>
      </c>
      <c r="DK9" s="1">
        <v>2</v>
      </c>
      <c r="DL9" s="1">
        <v>3</v>
      </c>
      <c r="DM9" s="1">
        <v>2</v>
      </c>
      <c r="DN9" s="1">
        <v>5</v>
      </c>
      <c r="DP9" s="1">
        <v>1</v>
      </c>
      <c r="DQ9" s="1">
        <v>1</v>
      </c>
      <c r="DS9" s="1">
        <v>1</v>
      </c>
      <c r="DT9" s="1">
        <v>5</v>
      </c>
      <c r="DU9" s="1">
        <v>5</v>
      </c>
      <c r="DV9" s="1">
        <v>0</v>
      </c>
      <c r="DW9" s="1">
        <v>4</v>
      </c>
      <c r="DX9" s="1">
        <v>6</v>
      </c>
      <c r="DY9" s="1">
        <v>0</v>
      </c>
      <c r="DZ9" s="1">
        <v>3</v>
      </c>
      <c r="EB9" s="1">
        <v>1</v>
      </c>
      <c r="EC9" s="1">
        <v>2</v>
      </c>
      <c r="EE9" s="1">
        <v>1</v>
      </c>
      <c r="EF9" s="1">
        <v>1</v>
      </c>
      <c r="EG9" s="1">
        <v>9</v>
      </c>
      <c r="EH9" s="1">
        <v>0</v>
      </c>
      <c r="EI9" s="1">
        <v>5</v>
      </c>
      <c r="EJ9" s="1">
        <v>5</v>
      </c>
      <c r="EK9" s="1">
        <v>0</v>
      </c>
      <c r="EL9" s="1" t="s">
        <v>185</v>
      </c>
      <c r="EM9" s="1">
        <v>9</v>
      </c>
      <c r="EN9" s="1" t="s">
        <v>186</v>
      </c>
      <c r="EO9" s="1" t="s">
        <v>187</v>
      </c>
    </row>
    <row r="10" spans="1:206" x14ac:dyDescent="0.2">
      <c r="A10" s="1" t="s">
        <v>145</v>
      </c>
      <c r="B10" s="8">
        <v>45812.588055555563</v>
      </c>
      <c r="C10" s="8">
        <v>45812.610127314809</v>
      </c>
      <c r="D10" s="9" t="s">
        <v>188</v>
      </c>
      <c r="E10" s="1" t="s">
        <v>147</v>
      </c>
      <c r="F10" s="1" t="s">
        <v>189</v>
      </c>
      <c r="G10" s="1">
        <v>7199877</v>
      </c>
      <c r="H10" s="1">
        <v>22003840</v>
      </c>
      <c r="I10" s="1">
        <v>18</v>
      </c>
      <c r="J10" s="1" t="s">
        <v>149</v>
      </c>
      <c r="M10" s="1">
        <v>93623</v>
      </c>
      <c r="N10" s="1" t="s">
        <v>150</v>
      </c>
      <c r="O10" s="1" t="s">
        <v>190</v>
      </c>
      <c r="P10" s="1">
        <v>4</v>
      </c>
      <c r="Q10" s="1">
        <v>1</v>
      </c>
      <c r="R10" s="1">
        <v>2</v>
      </c>
      <c r="S10" s="1">
        <v>2</v>
      </c>
      <c r="T10" s="1">
        <v>1</v>
      </c>
      <c r="U10" s="1">
        <v>1</v>
      </c>
      <c r="V10" s="1">
        <v>4</v>
      </c>
      <c r="W10" s="1">
        <v>3</v>
      </c>
      <c r="X10" s="1">
        <v>3</v>
      </c>
      <c r="Y10" s="1">
        <v>3</v>
      </c>
      <c r="Z10" s="1">
        <v>3</v>
      </c>
      <c r="AA10" s="1">
        <v>3</v>
      </c>
      <c r="AB10" s="1">
        <v>2</v>
      </c>
      <c r="AC10" s="1">
        <v>2</v>
      </c>
      <c r="AD10" s="1">
        <v>4</v>
      </c>
      <c r="AE10" s="1">
        <v>1</v>
      </c>
      <c r="AF10" s="1">
        <v>3</v>
      </c>
      <c r="AG10" s="1">
        <v>3</v>
      </c>
      <c r="AH10" s="1">
        <v>3</v>
      </c>
      <c r="AI10" s="1">
        <v>2</v>
      </c>
      <c r="AJ10" s="1">
        <v>3</v>
      </c>
      <c r="AK10" s="1">
        <v>2</v>
      </c>
      <c r="AL10" s="1">
        <v>3</v>
      </c>
      <c r="AM10" s="1">
        <v>2</v>
      </c>
      <c r="AN10" s="1">
        <v>2</v>
      </c>
      <c r="AO10" s="1">
        <v>2</v>
      </c>
      <c r="AP10" s="1">
        <v>2</v>
      </c>
      <c r="AQ10" s="1">
        <v>2</v>
      </c>
      <c r="AR10" s="1">
        <v>3</v>
      </c>
      <c r="AS10" s="1">
        <v>2</v>
      </c>
      <c r="AT10" s="1">
        <v>3</v>
      </c>
      <c r="AU10" s="1">
        <v>2</v>
      </c>
      <c r="AV10" s="1">
        <v>3</v>
      </c>
      <c r="AW10" s="1">
        <v>3</v>
      </c>
      <c r="AX10" s="1">
        <v>3</v>
      </c>
      <c r="AY10" s="1">
        <v>2</v>
      </c>
      <c r="AZ10" s="1">
        <v>1</v>
      </c>
      <c r="BA10" s="1">
        <v>1</v>
      </c>
      <c r="BB10" s="1">
        <v>3</v>
      </c>
      <c r="BC10" s="1">
        <v>3</v>
      </c>
      <c r="BD10" s="1">
        <v>3</v>
      </c>
      <c r="BE10" s="1">
        <v>3</v>
      </c>
      <c r="BF10" s="1">
        <v>4</v>
      </c>
      <c r="BG10" s="1">
        <v>4</v>
      </c>
      <c r="BH10" s="1">
        <v>4</v>
      </c>
      <c r="BI10" s="1">
        <v>2</v>
      </c>
      <c r="BJ10" s="1">
        <v>3</v>
      </c>
      <c r="BK10" s="1">
        <v>3</v>
      </c>
      <c r="BL10" s="1">
        <v>3</v>
      </c>
      <c r="BM10" s="1">
        <v>2</v>
      </c>
      <c r="BN10" s="1">
        <v>2</v>
      </c>
      <c r="BO10" s="1">
        <v>2</v>
      </c>
      <c r="BP10" s="1">
        <v>2</v>
      </c>
      <c r="BQ10" s="1">
        <v>2</v>
      </c>
      <c r="BR10" s="1">
        <v>2</v>
      </c>
      <c r="BS10" s="1">
        <v>2</v>
      </c>
      <c r="BT10" s="1">
        <v>4</v>
      </c>
      <c r="BU10" s="1">
        <v>1</v>
      </c>
      <c r="BV10" s="1">
        <v>2</v>
      </c>
      <c r="BW10" s="1">
        <v>3</v>
      </c>
      <c r="BX10" s="1">
        <v>2</v>
      </c>
      <c r="BY10" s="1">
        <v>3</v>
      </c>
      <c r="BZ10" s="1">
        <v>2</v>
      </c>
      <c r="CA10" s="1">
        <v>3</v>
      </c>
      <c r="CB10" s="1">
        <v>4</v>
      </c>
      <c r="CC10" s="1">
        <v>1</v>
      </c>
      <c r="CD10" s="1">
        <v>3</v>
      </c>
      <c r="CE10" s="1">
        <v>3</v>
      </c>
      <c r="CF10" s="1">
        <v>2</v>
      </c>
      <c r="CG10" s="1">
        <v>2</v>
      </c>
      <c r="CH10" s="1">
        <v>3</v>
      </c>
      <c r="CI10" s="1">
        <v>2</v>
      </c>
      <c r="CJ10" s="1">
        <v>2</v>
      </c>
      <c r="CK10" s="1">
        <v>2</v>
      </c>
      <c r="CL10" s="1">
        <v>4</v>
      </c>
      <c r="CM10" s="1">
        <v>2</v>
      </c>
      <c r="CN10" s="1">
        <v>3</v>
      </c>
      <c r="CO10" s="1">
        <v>4</v>
      </c>
      <c r="CP10" s="1">
        <v>4</v>
      </c>
      <c r="CQ10" s="1">
        <v>1</v>
      </c>
      <c r="CR10" s="1">
        <v>1</v>
      </c>
      <c r="CS10" s="1">
        <v>1</v>
      </c>
      <c r="CT10" s="1">
        <v>2</v>
      </c>
      <c r="CU10" s="1">
        <v>2</v>
      </c>
      <c r="CV10" s="1">
        <v>4</v>
      </c>
      <c r="CW10" s="1">
        <v>1</v>
      </c>
      <c r="CX10" s="1">
        <v>1</v>
      </c>
      <c r="CY10" s="1">
        <v>1</v>
      </c>
      <c r="CZ10" s="1">
        <v>2</v>
      </c>
      <c r="DA10" s="1">
        <v>2</v>
      </c>
      <c r="DB10" s="1">
        <v>3</v>
      </c>
      <c r="DC10" s="1">
        <v>3</v>
      </c>
      <c r="DD10" s="1">
        <v>3</v>
      </c>
      <c r="DE10" s="1">
        <v>2</v>
      </c>
      <c r="DF10" s="1">
        <v>2</v>
      </c>
      <c r="DG10" s="1">
        <v>2</v>
      </c>
      <c r="DH10" s="1">
        <v>1</v>
      </c>
      <c r="DI10" s="1">
        <v>2</v>
      </c>
      <c r="DJ10" s="1">
        <v>3</v>
      </c>
      <c r="DK10" s="1">
        <v>2</v>
      </c>
      <c r="DL10" s="1">
        <v>2</v>
      </c>
      <c r="DM10" s="1">
        <v>2</v>
      </c>
      <c r="DN10" s="1">
        <v>7</v>
      </c>
      <c r="DO10" s="1">
        <v>3</v>
      </c>
      <c r="DP10" s="1">
        <v>0</v>
      </c>
      <c r="DQ10" s="1">
        <v>5</v>
      </c>
      <c r="DR10" s="1">
        <v>5</v>
      </c>
      <c r="DS10" s="1">
        <v>0</v>
      </c>
      <c r="DT10" s="1">
        <v>7</v>
      </c>
      <c r="DV10" s="1">
        <v>1</v>
      </c>
      <c r="DW10" s="1">
        <v>4</v>
      </c>
      <c r="DX10" s="1">
        <v>6</v>
      </c>
      <c r="DY10" s="1">
        <v>0</v>
      </c>
      <c r="DZ10" s="1">
        <v>8</v>
      </c>
      <c r="EA10" s="1">
        <v>2</v>
      </c>
      <c r="EB10" s="1">
        <v>0</v>
      </c>
      <c r="EC10" s="1">
        <v>6</v>
      </c>
      <c r="EE10" s="1">
        <v>1</v>
      </c>
      <c r="EF10" s="1">
        <v>4</v>
      </c>
      <c r="EG10" s="1">
        <v>6</v>
      </c>
      <c r="EH10" s="1">
        <v>0</v>
      </c>
      <c r="EI10" s="1">
        <v>7</v>
      </c>
      <c r="EJ10" s="1">
        <v>3</v>
      </c>
      <c r="EK10" s="1">
        <v>0</v>
      </c>
      <c r="EL10" s="1" t="s">
        <v>191</v>
      </c>
      <c r="EM10" s="1">
        <v>2</v>
      </c>
      <c r="EN10" s="1" t="s">
        <v>192</v>
      </c>
      <c r="EO10" s="1" t="s">
        <v>193</v>
      </c>
    </row>
    <row r="11" spans="1:206" x14ac:dyDescent="0.2">
      <c r="F11" s="1" t="s">
        <v>194</v>
      </c>
      <c r="P11" s="1">
        <v>3</v>
      </c>
      <c r="T11" s="1">
        <v>2</v>
      </c>
      <c r="Z11" s="1">
        <v>3</v>
      </c>
      <c r="AF11" s="1">
        <v>4</v>
      </c>
      <c r="AJ11" s="1">
        <v>3</v>
      </c>
      <c r="AL11" s="1">
        <v>4</v>
      </c>
      <c r="AR11" s="1">
        <v>4</v>
      </c>
      <c r="AV11" s="1">
        <v>3</v>
      </c>
      <c r="AX11" s="1">
        <v>3</v>
      </c>
      <c r="BD11" s="1">
        <v>2</v>
      </c>
      <c r="BL11" s="1">
        <v>2</v>
      </c>
      <c r="BP11" s="1">
        <v>1</v>
      </c>
      <c r="BR11" s="1">
        <v>3</v>
      </c>
      <c r="CB11" s="1">
        <v>4</v>
      </c>
      <c r="CL11" s="1">
        <v>2</v>
      </c>
      <c r="CP11" s="1">
        <v>1</v>
      </c>
      <c r="CR11" s="1">
        <v>3</v>
      </c>
      <c r="CT11" s="1">
        <v>3</v>
      </c>
      <c r="CV11" s="1">
        <v>4</v>
      </c>
      <c r="DF11" s="1">
        <v>3</v>
      </c>
      <c r="DL11" s="1">
        <v>2</v>
      </c>
      <c r="EN11" s="1" t="s">
        <v>195</v>
      </c>
      <c r="EO11" s="1" t="s">
        <v>196</v>
      </c>
      <c r="GX11" s="1">
        <v>1</v>
      </c>
    </row>
    <row r="15" spans="1:206" x14ac:dyDescent="0.2">
      <c r="B15" s="1"/>
      <c r="C15" s="1"/>
      <c r="D15" s="1"/>
    </row>
    <row r="16" spans="1:206" x14ac:dyDescent="0.2">
      <c r="B16" s="1"/>
      <c r="C16" s="1"/>
      <c r="D16" s="1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440A-9C1B-43B5-B2D3-9387DC619C83}">
  <sheetPr codeName="List2"/>
  <dimension ref="A1:G30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baseColWidth="10" defaultColWidth="9.1640625" defaultRowHeight="15" x14ac:dyDescent="0.2"/>
  <cols>
    <col min="1" max="1" width="9.1640625" style="1"/>
    <col min="2" max="2" width="115.5" style="1" customWidth="1"/>
    <col min="3" max="16384" width="9.1640625" style="1"/>
  </cols>
  <sheetData>
    <row r="1" spans="1:3" x14ac:dyDescent="0.2">
      <c r="A1" s="2" t="s">
        <v>197</v>
      </c>
      <c r="B1" s="2" t="s">
        <v>198</v>
      </c>
      <c r="C1" s="2" t="s">
        <v>199</v>
      </c>
    </row>
    <row r="2" spans="1:3" x14ac:dyDescent="0.2">
      <c r="A2" s="1" t="s">
        <v>200</v>
      </c>
      <c r="B2" s="10" t="str">
        <f>IFERROR(VLOOKUP($A2,'POMOCNÉ - vyroky_komplet'!$A:$B,2,0),"!!!")</f>
        <v>ČR by měla zastavit dodávku zbraní Ukrajině.</v>
      </c>
      <c r="C2" s="10">
        <f>IFERROR(MATCH("n"&amp;$A2&amp;"_r1",'POMOCNÉ - data za strany'!$1:$1,0),"!!!")</f>
        <v>16</v>
      </c>
    </row>
    <row r="3" spans="1:3" x14ac:dyDescent="0.2">
      <c r="A3" s="1" t="s">
        <v>201</v>
      </c>
      <c r="B3" s="10" t="str">
        <f>IFERROR(VLOOKUP($A3,'POMOCNÉ - vyroky_komplet'!$A:$B,2,0),"!!!")</f>
        <v>Vláda by v letech 2026-2030 měla postupně navýšit výdaje na obranu nejméně na 3 % HDP.</v>
      </c>
      <c r="C3" s="10">
        <f>IFERROR(MATCH("n"&amp;$A3&amp;"_r1",'POMOCNÉ - data za strany'!$1:$1,0),"!!!")</f>
        <v>20</v>
      </c>
    </row>
    <row r="4" spans="1:3" x14ac:dyDescent="0.2">
      <c r="A4" s="1" t="s">
        <v>202</v>
      </c>
      <c r="B4" s="10" t="str">
        <f>IFERROR(VLOOKUP($A4,'POMOCNÉ - vyroky_komplet'!$A:$B,2,0),"!!!")</f>
        <v>Zdanění prázdných a investičních bytů by se mělo zvýšit.</v>
      </c>
      <c r="C4" s="10">
        <f>IFERROR(MATCH("n"&amp;$A4&amp;"_r1",'POMOCNÉ - data za strany'!$1:$1,0),"!!!")</f>
        <v>26</v>
      </c>
    </row>
    <row r="5" spans="1:3" x14ac:dyDescent="0.2">
      <c r="A5" s="1" t="s">
        <v>203</v>
      </c>
      <c r="B5" s="10" t="str">
        <f>IFERROR(VLOOKUP($A5,'POMOCNÉ - vyroky_komplet'!$A:$B,2,0),"!!!")</f>
        <v>Daňová výjimka pro tichá vína a cidery by měla být zrušena.</v>
      </c>
      <c r="C5" s="10">
        <f>IFERROR(MATCH("n"&amp;$A5&amp;"_r1",'POMOCNÉ - data za strany'!$1:$1,0),"!!!")</f>
        <v>32</v>
      </c>
    </row>
    <row r="6" spans="1:3" x14ac:dyDescent="0.2">
      <c r="A6" s="1" t="s">
        <v>204</v>
      </c>
      <c r="B6" s="10" t="str">
        <f>IFERROR(VLOOKUP($A6,'POMOCNÉ - vyroky_komplet'!$A:$B,2,0),"!!!")</f>
        <v>Zrušení superhrubé mzdy, které snížilo zdanění zaměstnanců, si státní rozpočet nemůže dovolit.</v>
      </c>
      <c r="C6" s="10">
        <f>IFERROR(MATCH("n"&amp;$A6&amp;"_r1",'POMOCNÉ - data za strany'!$1:$1,0),"!!!")</f>
        <v>38</v>
      </c>
    </row>
    <row r="7" spans="1:3" x14ac:dyDescent="0.2">
      <c r="A7" s="1" t="s">
        <v>205</v>
      </c>
      <c r="B7" s="10" t="str">
        <f>IFERROR(VLOOKUP($A7,'POMOCNÉ - vyroky_komplet'!$A:$B,2,0),"!!!")</f>
        <v>Progresivní zdanění příjmů by mělo být rozšířeno.</v>
      </c>
      <c r="C7" s="10">
        <f>IFERROR(MATCH("n"&amp;$A7&amp;"_r1",'POMOCNÉ - data za strany'!$1:$1,0),"!!!")</f>
        <v>44</v>
      </c>
    </row>
    <row r="8" spans="1:3" x14ac:dyDescent="0.2">
      <c r="A8" s="1" t="s">
        <v>206</v>
      </c>
      <c r="B8" s="10" t="str">
        <f>IFERROR(VLOOKUP($A8,'POMOCNÉ - vyroky_komplet'!$A:$B,2,0),"!!!")</f>
        <v>Nadnárodní korporace by měly být v ČR mnohem více zdaněny.</v>
      </c>
      <c r="C8" s="10">
        <f>IFERROR(MATCH("n"&amp;$A8&amp;"_r1",'POMOCNÉ - data za strany'!$1:$1,0),"!!!")</f>
        <v>50</v>
      </c>
    </row>
    <row r="9" spans="1:3" x14ac:dyDescent="0.2">
      <c r="A9" s="1" t="s">
        <v>207</v>
      </c>
      <c r="B9" s="10" t="str">
        <f>IFERROR(VLOOKUP($A9,'POMOCNÉ - vyroky_komplet'!$A:$B,2,0),"!!!")</f>
        <v>Minimální mzda by měla být vyšší.</v>
      </c>
      <c r="C9" s="10">
        <f>IFERROR(MATCH("n"&amp;$A9&amp;"_r1",'POMOCNÉ - data za strany'!$1:$1,0),"!!!")</f>
        <v>56</v>
      </c>
    </row>
    <row r="10" spans="1:3" x14ac:dyDescent="0.2">
      <c r="A10" s="1" t="s">
        <v>208</v>
      </c>
      <c r="B10" s="10" t="str">
        <f>IFERROR(VLOOKUP($A10,'POMOCNÉ - vyroky_komplet'!$A:$B,2,0),"!!!")</f>
        <v>ČR by měla odložit plánovaný odchod od uhlí.</v>
      </c>
      <c r="C10" s="10">
        <f>IFERROR(MATCH("n"&amp;$A10&amp;"_r1",'POMOCNÉ - data za strany'!$1:$1,0),"!!!")</f>
        <v>64</v>
      </c>
    </row>
    <row r="11" spans="1:3" x14ac:dyDescent="0.2">
      <c r="A11" s="1" t="s">
        <v>209</v>
      </c>
      <c r="B11" s="10" t="str">
        <f>IFERROR(VLOOKUP($A11,'POMOCNÉ - vyroky_komplet'!$A:$B,2,0),"!!!")</f>
        <v>Zvýšení legální migrace je zásadní pro český trh práce a ekonomický růst.</v>
      </c>
      <c r="C11" s="10">
        <f>IFERROR(MATCH("n"&amp;$A11&amp;"_r1",'POMOCNÉ - data za strany'!$1:$1,0),"!!!")</f>
        <v>70</v>
      </c>
    </row>
    <row r="12" spans="1:3" x14ac:dyDescent="0.2">
      <c r="A12" s="1" t="s">
        <v>210</v>
      </c>
      <c r="B12" s="10" t="str">
        <f>IFERROR(VLOOKUP($A12,'POMOCNÉ - vyroky_komplet'!$A:$B,2,0),"!!!")</f>
        <v>Česká televize a Český rozhlas by se měly sloučit a být financovány přímo ze státního rozpočtu, nikoli z koncesionářských poplatků.</v>
      </c>
      <c r="C12" s="10">
        <f>IFERROR(MATCH("n"&amp;$A12&amp;"_r1",'POMOCNÉ - data za strany'!$1:$1,0),"!!!")</f>
        <v>94</v>
      </c>
    </row>
    <row r="13" spans="1:3" x14ac:dyDescent="0.2">
      <c r="A13" s="1" t="s">
        <v>211</v>
      </c>
      <c r="B13" s="10" t="str">
        <f>IFERROR(VLOOKUP($A13,'POMOCNÉ - vyroky_komplet'!$A:$B,2,0),"!!!")</f>
        <v>ČR by měla do roku 2030 přijmout jednotnou evropskou měnu (Euro).</v>
      </c>
      <c r="C13" s="10">
        <f>IFERROR(MATCH("n"&amp;$A13&amp;"_r1",'POMOCNÉ - data za strany'!$1:$1,0),"!!!")</f>
        <v>98</v>
      </c>
    </row>
    <row r="14" spans="1:3" x14ac:dyDescent="0.2">
      <c r="A14" s="1" t="s">
        <v>212</v>
      </c>
      <c r="B14" s="10" t="str">
        <f>IFERROR(VLOOKUP($A14,'POMOCNÉ - vyroky_komplet'!$A:$B,2,0),"!!!")</f>
        <v>Mělo by být vypsáno referendum o vystoupení ČR z EU.</v>
      </c>
      <c r="C14" s="10">
        <f>IFERROR(MATCH("n"&amp;$A14&amp;"_r1",'POMOCNÉ - data za strany'!$1:$1,0),"!!!")</f>
        <v>100</v>
      </c>
    </row>
    <row r="15" spans="1:3" x14ac:dyDescent="0.2">
      <c r="A15" s="1" t="s">
        <v>213</v>
      </c>
      <c r="B15" s="10" t="str">
        <f>IFERROR(VLOOKUP($A15,'POMOCNÉ - vyroky_komplet'!$A:$B,2,0),"!!!")</f>
        <v>Pacienti by měli mít možnost připlatit si za nadstandardní zdravotní péči v nemocnicích.</v>
      </c>
      <c r="C15" s="10">
        <f>IFERROR(MATCH("n"&amp;$A15&amp;"_r1",'POMOCNÉ - data za strany'!$1:$1,0),"!!!")</f>
        <v>110</v>
      </c>
    </row>
    <row r="16" spans="1:3" x14ac:dyDescent="0.2">
      <c r="A16" s="1" t="s">
        <v>214</v>
      </c>
      <c r="B16" s="10" t="str">
        <f>IFERROR(VLOOKUP($A16,'POMOCNÉ - vyroky_komplet'!$A:$B,2,0),"!!!")</f>
        <v>ČR by měla usilovat o zrušení Green Dealu (Zelené dohody pro Evropu).</v>
      </c>
      <c r="C16" s="10">
        <f>IFERROR(MATCH("n"&amp;$A16&amp;"_r1",'POMOCNÉ - data za strany'!$1:$1,0),"!!!")</f>
        <v>116</v>
      </c>
    </row>
    <row r="21" spans="1:7" x14ac:dyDescent="0.2">
      <c r="G21" s="27"/>
    </row>
    <row r="30" spans="1:7" x14ac:dyDescent="0.2">
      <c r="A30" s="1" t="s">
        <v>143</v>
      </c>
      <c r="B30" s="1" t="s">
        <v>215</v>
      </c>
      <c r="C30" s="10">
        <f>IFERROR(MATCH($A30,'POMOCNÉ - data za strany'!$1:$1,0),"!!!")</f>
        <v>144</v>
      </c>
    </row>
  </sheetData>
  <conditionalFormatting sqref="B1:C1048576">
    <cfRule type="containsText" dxfId="0" priority="1" operator="containsText" text="!!!">
      <formula>NOT(ISERROR(SEARCH("!!!",B1)))</formula>
    </cfRule>
  </conditionalFormatting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D0EF-1F91-4E4E-8C28-D9749BBA6EC0}">
  <sheetPr codeName="List3"/>
  <dimension ref="A1:B52"/>
  <sheetViews>
    <sheetView workbookViewId="0">
      <pane ySplit="1" topLeftCell="A2" activePane="bottomLeft" state="frozen"/>
      <selection activeCell="A2" sqref="A2"/>
      <selection pane="bottomLeft" activeCell="B2" sqref="B2"/>
    </sheetView>
  </sheetViews>
  <sheetFormatPr baseColWidth="10" defaultColWidth="8.83203125" defaultRowHeight="15" x14ac:dyDescent="0.2"/>
  <cols>
    <col min="2" max="2" width="115.5" customWidth="1"/>
  </cols>
  <sheetData>
    <row r="1" spans="1:2" x14ac:dyDescent="0.2">
      <c r="A1" s="11" t="s">
        <v>197</v>
      </c>
      <c r="B1" s="11" t="s">
        <v>198</v>
      </c>
    </row>
    <row r="2" spans="1:2" x14ac:dyDescent="0.2">
      <c r="A2" t="s">
        <v>200</v>
      </c>
      <c r="B2" t="s">
        <v>216</v>
      </c>
    </row>
    <row r="3" spans="1:2" x14ac:dyDescent="0.2">
      <c r="A3" t="s">
        <v>217</v>
      </c>
      <c r="B3" t="s">
        <v>218</v>
      </c>
    </row>
    <row r="4" spans="1:2" x14ac:dyDescent="0.2">
      <c r="A4" t="s">
        <v>201</v>
      </c>
      <c r="B4" t="s">
        <v>219</v>
      </c>
    </row>
    <row r="5" spans="1:2" x14ac:dyDescent="0.2">
      <c r="A5" t="s">
        <v>220</v>
      </c>
      <c r="B5" t="s">
        <v>221</v>
      </c>
    </row>
    <row r="6" spans="1:2" x14ac:dyDescent="0.2">
      <c r="A6" t="s">
        <v>222</v>
      </c>
      <c r="B6" t="s">
        <v>223</v>
      </c>
    </row>
    <row r="7" spans="1:2" x14ac:dyDescent="0.2">
      <c r="A7" t="s">
        <v>202</v>
      </c>
      <c r="B7" t="s">
        <v>224</v>
      </c>
    </row>
    <row r="8" spans="1:2" x14ac:dyDescent="0.2">
      <c r="A8" t="s">
        <v>225</v>
      </c>
      <c r="B8" t="s">
        <v>226</v>
      </c>
    </row>
    <row r="9" spans="1:2" x14ac:dyDescent="0.2">
      <c r="A9" t="s">
        <v>227</v>
      </c>
      <c r="B9" t="s">
        <v>228</v>
      </c>
    </row>
    <row r="10" spans="1:2" x14ac:dyDescent="0.2">
      <c r="A10" t="s">
        <v>203</v>
      </c>
      <c r="B10" t="s">
        <v>229</v>
      </c>
    </row>
    <row r="11" spans="1:2" x14ac:dyDescent="0.2">
      <c r="A11" t="s">
        <v>230</v>
      </c>
      <c r="B11" t="s">
        <v>231</v>
      </c>
    </row>
    <row r="12" spans="1:2" x14ac:dyDescent="0.2">
      <c r="A12" t="s">
        <v>232</v>
      </c>
      <c r="B12" t="s">
        <v>233</v>
      </c>
    </row>
    <row r="13" spans="1:2" x14ac:dyDescent="0.2">
      <c r="A13" t="s">
        <v>204</v>
      </c>
      <c r="B13" t="s">
        <v>234</v>
      </c>
    </row>
    <row r="14" spans="1:2" x14ac:dyDescent="0.2">
      <c r="A14" t="s">
        <v>235</v>
      </c>
      <c r="B14" t="s">
        <v>236</v>
      </c>
    </row>
    <row r="15" spans="1:2" x14ac:dyDescent="0.2">
      <c r="A15" t="s">
        <v>237</v>
      </c>
      <c r="B15" t="s">
        <v>238</v>
      </c>
    </row>
    <row r="16" spans="1:2" x14ac:dyDescent="0.2">
      <c r="A16" t="s">
        <v>205</v>
      </c>
      <c r="B16" t="s">
        <v>239</v>
      </c>
    </row>
    <row r="17" spans="1:2" x14ac:dyDescent="0.2">
      <c r="A17" t="s">
        <v>240</v>
      </c>
      <c r="B17" t="s">
        <v>241</v>
      </c>
    </row>
    <row r="18" spans="1:2" x14ac:dyDescent="0.2">
      <c r="A18" t="s">
        <v>242</v>
      </c>
      <c r="B18" t="s">
        <v>243</v>
      </c>
    </row>
    <row r="19" spans="1:2" x14ac:dyDescent="0.2">
      <c r="A19" t="s">
        <v>206</v>
      </c>
      <c r="B19" t="s">
        <v>244</v>
      </c>
    </row>
    <row r="20" spans="1:2" x14ac:dyDescent="0.2">
      <c r="A20" t="s">
        <v>245</v>
      </c>
      <c r="B20" t="s">
        <v>246</v>
      </c>
    </row>
    <row r="21" spans="1:2" x14ac:dyDescent="0.2">
      <c r="A21" t="s">
        <v>247</v>
      </c>
      <c r="B21" t="s">
        <v>248</v>
      </c>
    </row>
    <row r="22" spans="1:2" x14ac:dyDescent="0.2">
      <c r="A22" t="s">
        <v>207</v>
      </c>
      <c r="B22" t="s">
        <v>249</v>
      </c>
    </row>
    <row r="23" spans="1:2" x14ac:dyDescent="0.2">
      <c r="A23" t="s">
        <v>250</v>
      </c>
      <c r="B23" t="s">
        <v>251</v>
      </c>
    </row>
    <row r="24" spans="1:2" x14ac:dyDescent="0.2">
      <c r="A24" t="s">
        <v>252</v>
      </c>
      <c r="B24" t="s">
        <v>253</v>
      </c>
    </row>
    <row r="25" spans="1:2" x14ac:dyDescent="0.2">
      <c r="A25" t="s">
        <v>254</v>
      </c>
      <c r="B25" t="s">
        <v>255</v>
      </c>
    </row>
    <row r="26" spans="1:2" x14ac:dyDescent="0.2">
      <c r="A26" t="s">
        <v>208</v>
      </c>
      <c r="B26" t="s">
        <v>256</v>
      </c>
    </row>
    <row r="27" spans="1:2" x14ac:dyDescent="0.2">
      <c r="A27" t="s">
        <v>257</v>
      </c>
      <c r="B27" t="s">
        <v>258</v>
      </c>
    </row>
    <row r="28" spans="1:2" x14ac:dyDescent="0.2">
      <c r="A28" t="s">
        <v>259</v>
      </c>
      <c r="B28" t="s">
        <v>260</v>
      </c>
    </row>
    <row r="29" spans="1:2" x14ac:dyDescent="0.2">
      <c r="A29" t="s">
        <v>209</v>
      </c>
      <c r="B29" t="s">
        <v>261</v>
      </c>
    </row>
    <row r="30" spans="1:2" x14ac:dyDescent="0.2">
      <c r="A30" t="s">
        <v>262</v>
      </c>
      <c r="B30" t="s">
        <v>263</v>
      </c>
    </row>
    <row r="31" spans="1:2" x14ac:dyDescent="0.2">
      <c r="A31" t="s">
        <v>264</v>
      </c>
      <c r="B31" t="s">
        <v>265</v>
      </c>
    </row>
    <row r="32" spans="1:2" x14ac:dyDescent="0.2">
      <c r="A32" t="s">
        <v>266</v>
      </c>
      <c r="B32" t="s">
        <v>267</v>
      </c>
    </row>
    <row r="33" spans="1:2" x14ac:dyDescent="0.2">
      <c r="A33" t="s">
        <v>268</v>
      </c>
      <c r="B33" t="s">
        <v>269</v>
      </c>
    </row>
    <row r="34" spans="1:2" x14ac:dyDescent="0.2">
      <c r="A34" t="s">
        <v>270</v>
      </c>
      <c r="B34" t="s">
        <v>271</v>
      </c>
    </row>
    <row r="35" spans="1:2" x14ac:dyDescent="0.2">
      <c r="A35" t="s">
        <v>272</v>
      </c>
      <c r="B35" t="s">
        <v>273</v>
      </c>
    </row>
    <row r="36" spans="1:2" x14ac:dyDescent="0.2">
      <c r="A36" t="s">
        <v>274</v>
      </c>
      <c r="B36" t="s">
        <v>275</v>
      </c>
    </row>
    <row r="37" spans="1:2" x14ac:dyDescent="0.2">
      <c r="A37" t="s">
        <v>276</v>
      </c>
      <c r="B37" t="s">
        <v>277</v>
      </c>
    </row>
    <row r="38" spans="1:2" x14ac:dyDescent="0.2">
      <c r="A38" t="s">
        <v>278</v>
      </c>
      <c r="B38" t="s">
        <v>279</v>
      </c>
    </row>
    <row r="39" spans="1:2" x14ac:dyDescent="0.2">
      <c r="A39" t="s">
        <v>280</v>
      </c>
      <c r="B39" t="s">
        <v>281</v>
      </c>
    </row>
    <row r="40" spans="1:2" x14ac:dyDescent="0.2">
      <c r="A40" t="s">
        <v>282</v>
      </c>
      <c r="B40" t="s">
        <v>283</v>
      </c>
    </row>
    <row r="41" spans="1:2" x14ac:dyDescent="0.2">
      <c r="A41" t="s">
        <v>210</v>
      </c>
      <c r="B41" t="s">
        <v>284</v>
      </c>
    </row>
    <row r="42" spans="1:2" x14ac:dyDescent="0.2">
      <c r="A42" t="s">
        <v>285</v>
      </c>
      <c r="B42" t="s">
        <v>286</v>
      </c>
    </row>
    <row r="43" spans="1:2" x14ac:dyDescent="0.2">
      <c r="A43" t="s">
        <v>211</v>
      </c>
      <c r="B43" t="s">
        <v>287</v>
      </c>
    </row>
    <row r="44" spans="1:2" x14ac:dyDescent="0.2">
      <c r="A44" t="s">
        <v>212</v>
      </c>
      <c r="B44" t="s">
        <v>288</v>
      </c>
    </row>
    <row r="45" spans="1:2" x14ac:dyDescent="0.2">
      <c r="A45" t="s">
        <v>289</v>
      </c>
      <c r="B45" t="s">
        <v>290</v>
      </c>
    </row>
    <row r="46" spans="1:2" x14ac:dyDescent="0.2">
      <c r="A46" t="s">
        <v>291</v>
      </c>
      <c r="B46" t="s">
        <v>292</v>
      </c>
    </row>
    <row r="47" spans="1:2" x14ac:dyDescent="0.2">
      <c r="A47" t="s">
        <v>293</v>
      </c>
      <c r="B47" t="s">
        <v>294</v>
      </c>
    </row>
    <row r="48" spans="1:2" x14ac:dyDescent="0.2">
      <c r="A48" t="s">
        <v>295</v>
      </c>
      <c r="B48" t="s">
        <v>296</v>
      </c>
    </row>
    <row r="49" spans="1:2" x14ac:dyDescent="0.2">
      <c r="A49" t="s">
        <v>213</v>
      </c>
      <c r="B49" t="s">
        <v>297</v>
      </c>
    </row>
    <row r="50" spans="1:2" x14ac:dyDescent="0.2">
      <c r="A50" t="s">
        <v>298</v>
      </c>
      <c r="B50" t="s">
        <v>299</v>
      </c>
    </row>
    <row r="51" spans="1:2" x14ac:dyDescent="0.2">
      <c r="A51" t="s">
        <v>300</v>
      </c>
      <c r="B51" t="s">
        <v>301</v>
      </c>
    </row>
    <row r="52" spans="1:2" x14ac:dyDescent="0.2">
      <c r="A52" t="s">
        <v>214</v>
      </c>
      <c r="B52" t="s">
        <v>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9F07-9848-4755-B9F8-9D246EDE064A}">
  <sheetPr codeName="List7"/>
  <dimension ref="A1:E4"/>
  <sheetViews>
    <sheetView workbookViewId="0">
      <selection activeCell="A2" sqref="A2"/>
    </sheetView>
  </sheetViews>
  <sheetFormatPr baseColWidth="10" defaultColWidth="9.1640625" defaultRowHeight="15" x14ac:dyDescent="0.2"/>
  <cols>
    <col min="1" max="1" width="15.5" style="1" customWidth="1"/>
    <col min="2" max="16384" width="9.1640625" style="1"/>
  </cols>
  <sheetData>
    <row r="1" spans="1:5" x14ac:dyDescent="0.2">
      <c r="A1" s="1" t="s">
        <v>324</v>
      </c>
      <c r="B1" s="1">
        <v>1</v>
      </c>
      <c r="D1" s="1" t="s">
        <v>339</v>
      </c>
      <c r="E1" s="1">
        <v>1</v>
      </c>
    </row>
    <row r="2" spans="1:5" x14ac:dyDescent="0.2">
      <c r="A2" s="1" t="s">
        <v>322</v>
      </c>
      <c r="B2" s="1">
        <v>2</v>
      </c>
      <c r="D2" s="1" t="s">
        <v>340</v>
      </c>
      <c r="E2" s="1">
        <v>2</v>
      </c>
    </row>
    <row r="3" spans="1:5" x14ac:dyDescent="0.2">
      <c r="A3" s="1" t="s">
        <v>323</v>
      </c>
      <c r="B3" s="1">
        <v>3</v>
      </c>
    </row>
    <row r="4" spans="1:5" x14ac:dyDescent="0.2">
      <c r="A4" s="1" t="s">
        <v>341</v>
      </c>
      <c r="B4" s="1">
        <v>4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deed256-391a-40a5-97b5-1b76e24a52d7" xsi:nil="true"/>
    <lcf76f155ced4ddcb4097134ff3c332f xmlns="f3b2ef7f-078c-4d78-b909-93ff151840e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F8467AB4B70C4EB921606F5E44D966" ma:contentTypeVersion="12" ma:contentTypeDescription="Vytvoří nový dokument" ma:contentTypeScope="" ma:versionID="07b61d933a311827a119fcb586a4461e">
  <xsd:schema xmlns:xsd="http://www.w3.org/2001/XMLSchema" xmlns:xs="http://www.w3.org/2001/XMLSchema" xmlns:p="http://schemas.microsoft.com/office/2006/metadata/properties" xmlns:ns2="f3b2ef7f-078c-4d78-b909-93ff151840e3" xmlns:ns3="7deed256-391a-40a5-97b5-1b76e24a52d7" targetNamespace="http://schemas.microsoft.com/office/2006/metadata/properties" ma:root="true" ma:fieldsID="a56a16dc9410bc214d72586da5be34f6" ns2:_="" ns3:_="">
    <xsd:import namespace="f3b2ef7f-078c-4d78-b909-93ff151840e3"/>
    <xsd:import namespace="7deed256-391a-40a5-97b5-1b76e24a52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2ef7f-078c-4d78-b909-93ff151840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Značky obrázků" ma:readOnly="false" ma:fieldId="{5cf76f15-5ced-4ddc-b409-7134ff3c332f}" ma:taxonomyMulti="true" ma:sspId="9ef09713-4842-4497-8dac-92bc19bca9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eed256-391a-40a5-97b5-1b76e24a52d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860b131-5921-4de1-be37-dc7bfa2fa668}" ma:internalName="TaxCatchAll" ma:showField="CatchAllData" ma:web="7deed256-391a-40a5-97b5-1b76e24a52d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6BB2F2-2F7F-419F-946D-48CE5C41A30D}">
  <ds:schemaRefs>
    <ds:schemaRef ds:uri="http://schemas.microsoft.com/office/2006/metadata/properties"/>
    <ds:schemaRef ds:uri="http://schemas.microsoft.com/office/infopath/2007/PartnerControls"/>
    <ds:schemaRef ds:uri="7deed256-391a-40a5-97b5-1b76e24a52d7"/>
    <ds:schemaRef ds:uri="f3b2ef7f-078c-4d78-b909-93ff151840e3"/>
  </ds:schemaRefs>
</ds:datastoreItem>
</file>

<file path=customXml/itemProps2.xml><?xml version="1.0" encoding="utf-8"?>
<ds:datastoreItem xmlns:ds="http://schemas.openxmlformats.org/officeDocument/2006/customXml" ds:itemID="{4E037F89-F974-4F54-9118-010B5E354F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2ef7f-078c-4d78-b909-93ff151840e3"/>
    <ds:schemaRef ds:uri="7deed256-391a-40a5-97b5-1b76e24a5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0B6ED5-C7EA-4F08-B4C3-F8C3CD79469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2</vt:i4>
      </vt:variant>
    </vt:vector>
  </HeadingPairs>
  <TitlesOfParts>
    <vt:vector size="10" baseType="lpstr">
      <vt:lpstr>INTERAKTIVNÍ SIMULATOR</vt:lpstr>
      <vt:lpstr>kalkulace výpočtu</vt:lpstr>
      <vt:lpstr>odpovědi stran</vt:lpstr>
      <vt:lpstr>váhy pro výpočet</vt:lpstr>
      <vt:lpstr>POMOCNÉ - data za strany</vt:lpstr>
      <vt:lpstr>POMOCNÉ - vyroky</vt:lpstr>
      <vt:lpstr>POMOCNÉ - vyroky_komplet</vt:lpstr>
      <vt:lpstr>POMOCNÉ - hodnoty odpovědí</vt:lpstr>
      <vt:lpstr>dulezitost</vt:lpstr>
      <vt:lpstr>souhlas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Jiri Votinsky (NMS)</dc:creator>
  <cp:keywords/>
  <dc:description/>
  <cp:lastModifiedBy>Ryneš, David</cp:lastModifiedBy>
  <cp:revision/>
  <dcterms:created xsi:type="dcterms:W3CDTF">2025-06-09T06:35:30Z</dcterms:created>
  <dcterms:modified xsi:type="dcterms:W3CDTF">2025-06-18T19:42:08Z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0x010100BAF8467AB4B70C4EB921606F5E44D966</vt:lpwstr>
  </property>
  <property fmtid="{D5CDD505-2E9C-101B-9397-08002B2CF9AE}" pid="3" name="MediaServiceImageTags">
    <vt:lpwstr/>
  </property>
</Properties>
</file>