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4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2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YTD Summ" sheetId="1" r:id="rId3"/>
    <sheet state="visible" name="Daily Summ" sheetId="2" r:id="rId4"/>
    <sheet state="visible" name="Alkanza" sheetId="3" r:id="rId5"/>
    <sheet state="visible" name="Wealthfront" sheetId="4" r:id="rId6"/>
    <sheet state="visible" name="Acorn" sheetId="5" r:id="rId7"/>
    <sheet state="visible" name="Betterment" sheetId="6" r:id="rId8"/>
    <sheet state="visible" name="Schwab" sheetId="7" r:id="rId9"/>
    <sheet state="visible" name="T Rowe" sheetId="8" r:id="rId10"/>
    <sheet state="visible" name="Prices" sheetId="9" r:id="rId11"/>
    <sheet state="visible" name="Today" sheetId="10" r:id="rId12"/>
    <sheet state="visible" name="Charts" sheetId="11" r:id="rId13"/>
    <sheet state="visible" name="Sharpe Ratio" sheetId="12" r:id="rId14"/>
  </sheets>
  <definedNames>
    <definedName name="DayChng">Today!$B$3:$BV$4</definedName>
    <definedName name="YTDReturns">Prices!$C$3:$BV$7</definedName>
    <definedName name="PriceDates">Prices!$B$10:$B$986</definedName>
    <definedName name="Tickers">Prices!$C$3:$BV$3</definedName>
    <definedName name="DailyPrices">Prices!$C$9:$BX$986</definedName>
  </definedNames>
  <calcPr/>
</workbook>
</file>

<file path=xl/sharedStrings.xml><?xml version="1.0" encoding="utf-8"?>
<sst xmlns="http://schemas.openxmlformats.org/spreadsheetml/2006/main" count="595" uniqueCount="170">
  <si>
    <t>FABIO - JUST UPDATE THIS</t>
  </si>
  <si>
    <t>CHECK:</t>
  </si>
  <si>
    <t>Alkanza - Model</t>
  </si>
  <si>
    <t>ETF</t>
  </si>
  <si>
    <t>AGG</t>
  </si>
  <si>
    <t>XLP</t>
  </si>
  <si>
    <t>SHY</t>
  </si>
  <si>
    <t>TLT</t>
  </si>
  <si>
    <t>SHV</t>
  </si>
  <si>
    <t>SCPB</t>
  </si>
  <si>
    <t>FLOT</t>
  </si>
  <si>
    <t>VDC</t>
  </si>
  <si>
    <t>FDN</t>
  </si>
  <si>
    <t>EEMV</t>
  </si>
  <si>
    <t>XBI</t>
  </si>
  <si>
    <t>SCHZ</t>
  </si>
  <si>
    <t>BIL</t>
  </si>
  <si>
    <t>ITM</t>
  </si>
  <si>
    <t>BBH</t>
  </si>
  <si>
    <t>RYH</t>
  </si>
  <si>
    <t>QLTA</t>
  </si>
  <si>
    <t>SIVR</t>
  </si>
  <si>
    <t>RHS</t>
  </si>
  <si>
    <t>VCSH</t>
  </si>
  <si>
    <t>ISTB</t>
  </si>
  <si>
    <t>IHY</t>
  </si>
  <si>
    <t>Target Return</t>
  </si>
  <si>
    <t>Alkanza Portfolio</t>
  </si>
  <si>
    <t>Year to Date Target Return</t>
  </si>
  <si>
    <t>YTD Return</t>
  </si>
  <si>
    <t>Robo 1</t>
  </si>
  <si>
    <t>Robo 2</t>
  </si>
  <si>
    <t>Robo 3</t>
  </si>
  <si>
    <t>Robo 4</t>
  </si>
  <si>
    <t>Target Date Fund Family</t>
  </si>
  <si>
    <t>Wealthfront</t>
  </si>
  <si>
    <t>Betterment</t>
  </si>
  <si>
    <t>Schwab IP</t>
  </si>
  <si>
    <t>Acorn</t>
  </si>
  <si>
    <t>T Rowe Retirment Funds</t>
  </si>
  <si>
    <t>ANNUALIZED</t>
  </si>
  <si>
    <t>Alkanza</t>
  </si>
  <si>
    <t>Indices</t>
  </si>
  <si>
    <t>Alkanza YTD vs Target Return</t>
  </si>
  <si>
    <t>Shares</t>
  </si>
  <si>
    <t>S&amp;P500</t>
  </si>
  <si>
    <t>S&amp;P</t>
  </si>
  <si>
    <t>Up Days</t>
  </si>
  <si>
    <t>Mean (ann)</t>
  </si>
  <si>
    <t>Up days</t>
  </si>
  <si>
    <t>Down Days</t>
  </si>
  <si>
    <t>StDev (ann)</t>
  </si>
  <si>
    <t>Down days</t>
  </si>
  <si>
    <t>Sharpe Ratio</t>
  </si>
  <si>
    <t>Dates</t>
  </si>
  <si>
    <t>Target</t>
  </si>
  <si>
    <t>Competition</t>
  </si>
  <si>
    <t>YTB</t>
  </si>
  <si>
    <t>Brexit (6/24/2016)</t>
  </si>
  <si>
    <t>VTI</t>
  </si>
  <si>
    <t>VEA</t>
  </si>
  <si>
    <t>VWO</t>
  </si>
  <si>
    <t>VIG</t>
  </si>
  <si>
    <t>XLE</t>
  </si>
  <si>
    <t>SCHP</t>
  </si>
  <si>
    <t>MUB</t>
  </si>
  <si>
    <t>PortYTD</t>
  </si>
  <si>
    <t>Portfolio</t>
  </si>
  <si>
    <t>x</t>
  </si>
  <si>
    <t>YTD</t>
  </si>
  <si>
    <t>sharpe</t>
  </si>
  <si>
    <t>sharpe ratio</t>
  </si>
  <si>
    <t>Alkanza - Actual</t>
  </si>
  <si>
    <t>Client Portfolios</t>
  </si>
  <si>
    <t>Model Portfolios</t>
  </si>
  <si>
    <t>Featured Client Portfolios</t>
  </si>
  <si>
    <t>Corp</t>
  </si>
  <si>
    <t>GVT</t>
  </si>
  <si>
    <t>SM</t>
  </si>
  <si>
    <t>RE</t>
  </si>
  <si>
    <t>LG</t>
  </si>
  <si>
    <t>EM</t>
  </si>
  <si>
    <t>Expected Return</t>
  </si>
  <si>
    <t>LQD</t>
  </si>
  <si>
    <t>VB</t>
  </si>
  <si>
    <t>VNQ</t>
  </si>
  <si>
    <t>VOO</t>
  </si>
  <si>
    <t>VTV</t>
  </si>
  <si>
    <t>VOE</t>
  </si>
  <si>
    <t>VBR</t>
  </si>
  <si>
    <t>VTIP</t>
  </si>
  <si>
    <t>BNDX</t>
  </si>
  <si>
    <t>VWOB</t>
  </si>
  <si>
    <t>Tgt Ret</t>
  </si>
  <si>
    <t>Cash</t>
  </si>
  <si>
    <t>PRF</t>
  </si>
  <si>
    <t>PRFZ</t>
  </si>
  <si>
    <t>PXF</t>
  </si>
  <si>
    <t>VSS</t>
  </si>
  <si>
    <t>PDN</t>
  </si>
  <si>
    <t>IEMG</t>
  </si>
  <si>
    <t>PXH</t>
  </si>
  <si>
    <t>GQRE</t>
  </si>
  <si>
    <t>VYM</t>
  </si>
  <si>
    <t>WDIV</t>
  </si>
  <si>
    <t>ZMLP</t>
  </si>
  <si>
    <t>VGIT</t>
  </si>
  <si>
    <t>VCIT</t>
  </si>
  <si>
    <t>MBB</t>
  </si>
  <si>
    <t>STIP</t>
  </si>
  <si>
    <t>JNK</t>
  </si>
  <si>
    <t>IGOV</t>
  </si>
  <si>
    <t>PFF</t>
  </si>
  <si>
    <t>BKLN</t>
  </si>
  <si>
    <t>CMF</t>
  </si>
  <si>
    <t>GLTR</t>
  </si>
  <si>
    <t>PortYTD w/cash</t>
  </si>
  <si>
    <t>PortYTD w/0 cash</t>
  </si>
  <si>
    <t>TRRFX</t>
  </si>
  <si>
    <t>TRRAX</t>
  </si>
  <si>
    <t>TRRGX</t>
  </si>
  <si>
    <t>TRRBX</t>
  </si>
  <si>
    <t>TRRHX</t>
  </si>
  <si>
    <t>TRRCX</t>
  </si>
  <si>
    <t>TRRJX</t>
  </si>
  <si>
    <t>TRRDX</t>
  </si>
  <si>
    <t>TRRKX</t>
  </si>
  <si>
    <t>TRRMX</t>
  </si>
  <si>
    <t>TRRNX</t>
  </si>
  <si>
    <t>TRRLX</t>
  </si>
  <si>
    <t>TRREX</t>
  </si>
  <si>
    <t>YTD - Total Return</t>
  </si>
  <si>
    <t>Curr</t>
  </si>
  <si>
    <t>Start</t>
  </si>
  <si>
    <t>%</t>
  </si>
  <si>
    <t>YTB %</t>
  </si>
  <si>
    <t>IEF</t>
  </si>
  <si>
    <t>%5EGSPC</t>
  </si>
  <si>
    <t>INDEXSP:.INX</t>
  </si>
  <si>
    <t>% Chng</t>
  </si>
  <si>
    <t>WF</t>
  </si>
  <si>
    <t>BM</t>
  </si>
  <si>
    <t>S</t>
  </si>
  <si>
    <t>AK</t>
  </si>
  <si>
    <t>Schwab</t>
  </si>
  <si>
    <t>T Rowe Target Date Funds</t>
  </si>
  <si>
    <t>T Rowe</t>
  </si>
  <si>
    <t>Peer 1*</t>
  </si>
  <si>
    <t>Peer 2*</t>
  </si>
  <si>
    <t>Peer 3*</t>
  </si>
  <si>
    <t>Peer 4*</t>
  </si>
  <si>
    <t>Alkanza**</t>
  </si>
  <si>
    <t>S&amp;P 500</t>
  </si>
  <si>
    <t>Robo 1 *
20 Portfolios</t>
  </si>
  <si>
    <t>Robo 2 *
21 Portfolios</t>
  </si>
  <si>
    <t>Robo 3 *
11 Portfolios</t>
  </si>
  <si>
    <t>Robo 4 *
5 Portfolios</t>
  </si>
  <si>
    <t>Target Date Fund Family *
12 Portfolios</t>
  </si>
  <si>
    <t>Alkanza **
11 Portfolios</t>
  </si>
  <si>
    <t>Actual YTD Return</t>
  </si>
  <si>
    <t>Annualized YTD / Target</t>
  </si>
  <si>
    <t>Brexit</t>
  </si>
  <si>
    <t>Misc</t>
  </si>
  <si>
    <t>Alkanza *</t>
  </si>
  <si>
    <t>7 - 10 Yr Treasury ETF</t>
  </si>
  <si>
    <t>7% Target Return</t>
  </si>
  <si>
    <t>Average of Competitors</t>
  </si>
  <si>
    <t>TD Fund Family</t>
  </si>
  <si>
    <t>Year-to-date return (max)</t>
  </si>
  <si>
    <t>Year-to-date return (min)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</si>
</sst>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0.000%"/>
    <numFmt numFmtId="166" formatCode="M/d/yyyy"/>
    <numFmt numFmtId="167" formatCode="#,##0.00 x"/>
    <numFmt numFmtId="168" formatCode="d&quot;-&quot;mmm"/>
    <numFmt numFmtId="169" formatCode="&quot;$&quot;#,##0"/>
    <numFmt numFmtId="170" formatCode="&quot;$&quot;#,##0.00"/>
    <numFmt numFmtId="171" formatCode="m/d/yyyy h:mm:ss"/>
    <numFmt numFmtId="172" formatCode="m/d/yyyy"/>
    <numFmt numFmtId="173" formatCode="#,##0.0 x"/>
  </numFmts>
  <fonts count="10">
    <font>
      <sz val="10.0"/>
      <color rgb="FF000000"/>
      <name val="Arial"/>
    </font>
    <font/>
    <font>
      <name val="Arial"/>
    </font>
    <font>
      <b/>
      <name val="Arial"/>
    </font>
    <font>
      <b/>
    </font>
    <font>
      <color rgb="FF4A86E8"/>
    </font>
    <font>
      <sz val="12.0"/>
      <color rgb="FF000000"/>
      <name val="Calibri"/>
    </font>
    <font>
      <color rgb="FF4A86E8"/>
      <name val="Arial"/>
    </font>
    <font>
      <sz val="11.0"/>
      <color rgb="FF2C2D30"/>
      <name val="Slack-Lato"/>
    </font>
    <font>
      <sz val="10.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F9F9F9"/>
        <bgColor rgb="FFF9F9F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10" xfId="0" applyFont="1" applyNumberFormat="1"/>
    <xf borderId="0" fillId="2" fontId="1" numFmtId="4" xfId="0" applyFill="1" applyFont="1" applyNumberFormat="1"/>
    <xf borderId="0" fillId="0" fontId="1" numFmtId="164" xfId="0" applyFont="1" applyNumberFormat="1"/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0" fontId="2" numFmtId="10" xfId="0" applyAlignment="1" applyFont="1" applyNumberFormat="1">
      <alignment horizontal="right"/>
    </xf>
    <xf borderId="0" fillId="0" fontId="1" numFmtId="4" xfId="0" applyFont="1" applyNumberFormat="1"/>
    <xf borderId="0" fillId="0" fontId="1" numFmtId="165" xfId="0" applyFont="1" applyNumberFormat="1"/>
    <xf borderId="0" fillId="0" fontId="2" numFmtId="164" xfId="0" applyAlignment="1" applyFont="1" applyNumberFormat="1">
      <alignment horizontal="right"/>
    </xf>
    <xf borderId="0" fillId="0" fontId="2" numFmtId="164" xfId="0" applyAlignment="1" applyFont="1" applyNumberFormat="1">
      <alignment horizontal="right"/>
    </xf>
    <xf borderId="0" fillId="0" fontId="5" numFmtId="10" xfId="0" applyAlignment="1" applyFont="1" applyNumberFormat="1">
      <alignment/>
    </xf>
    <xf borderId="0" fillId="0" fontId="1" numFmtId="4" xfId="0" applyAlignment="1" applyFont="1" applyNumberFormat="1">
      <alignment/>
    </xf>
    <xf borderId="0" fillId="2" fontId="1" numFmtId="0" xfId="0" applyAlignment="1" applyFont="1">
      <alignment/>
    </xf>
    <xf borderId="0" fillId="0" fontId="1" numFmtId="9" xfId="0" applyAlignment="1" applyFont="1" applyNumberFormat="1">
      <alignment/>
    </xf>
    <xf borderId="0" fillId="2" fontId="1" numFmtId="166" xfId="0" applyFont="1" applyNumberFormat="1"/>
    <xf borderId="0" fillId="0" fontId="2" numFmtId="9" xfId="0" applyAlignment="1" applyFont="1" applyNumberFormat="1">
      <alignment horizontal="right"/>
    </xf>
    <xf borderId="0" fillId="0" fontId="1" numFmtId="167" xfId="0" applyFont="1" applyNumberFormat="1"/>
    <xf borderId="0" fillId="0" fontId="1" numFmtId="10" xfId="0" applyAlignment="1" applyFont="1" applyNumberFormat="1">
      <alignment/>
    </xf>
    <xf borderId="0" fillId="0" fontId="2" numFmtId="0" xfId="0" applyAlignment="1" applyFont="1">
      <alignment/>
    </xf>
    <xf borderId="0" fillId="0" fontId="1" numFmtId="168" xfId="0" applyFont="1" applyNumberFormat="1"/>
    <xf borderId="0" fillId="0" fontId="1" numFmtId="169" xfId="0" applyFont="1" applyNumberFormat="1"/>
    <xf borderId="0" fillId="0" fontId="2" numFmtId="169" xfId="0" applyAlignment="1" applyFont="1" applyNumberFormat="1">
      <alignment horizontal="right"/>
    </xf>
    <xf borderId="0" fillId="0" fontId="2" numFmtId="169" xfId="0" applyAlignment="1" applyFont="1" applyNumberFormat="1">
      <alignment horizontal="right"/>
    </xf>
    <xf borderId="0" fillId="3" fontId="1" numFmtId="166" xfId="0" applyFill="1" applyFont="1" applyNumberFormat="1"/>
    <xf borderId="0" fillId="0" fontId="1" numFmtId="3" xfId="0" applyFont="1" applyNumberFormat="1"/>
    <xf borderId="0" fillId="0" fontId="1" numFmtId="164" xfId="0" applyAlignment="1" applyFont="1" applyNumberFormat="1">
      <alignment/>
    </xf>
    <xf borderId="0" fillId="0" fontId="1" numFmtId="9" xfId="0" applyFont="1" applyNumberFormat="1"/>
    <xf borderId="0" fillId="0" fontId="1" numFmtId="9" xfId="0" applyFont="1" applyNumberFormat="1"/>
    <xf borderId="0" fillId="0" fontId="2" numFmtId="10" xfId="0" applyAlignment="1" applyFont="1" applyNumberFormat="1">
      <alignment horizontal="right"/>
    </xf>
    <xf borderId="0" fillId="0" fontId="6" numFmtId="10" xfId="0" applyAlignment="1" applyFont="1" applyNumberFormat="1">
      <alignment horizontal="right"/>
    </xf>
    <xf borderId="0" fillId="0" fontId="6" numFmtId="0" xfId="0" applyAlignment="1" applyFont="1">
      <alignment/>
    </xf>
    <xf borderId="0" fillId="3" fontId="2" numFmtId="0" xfId="0" applyAlignment="1" applyFont="1">
      <alignment/>
    </xf>
    <xf borderId="0" fillId="0" fontId="7" numFmtId="0" xfId="0" applyAlignment="1" applyFont="1">
      <alignment horizontal="right"/>
    </xf>
    <xf borderId="0" fillId="0" fontId="1" numFmtId="166" xfId="0" applyFont="1" applyNumberFormat="1"/>
    <xf borderId="0" fillId="0" fontId="2" numFmtId="164" xfId="0" applyAlignment="1" applyFont="1" applyNumberForma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168" xfId="0" applyAlignment="1" applyFont="1" applyNumberFormat="1">
      <alignment horizontal="right"/>
    </xf>
    <xf borderId="0" fillId="0" fontId="2" numFmtId="169" xfId="0" applyAlignment="1" applyFont="1" applyNumberFormat="1">
      <alignment horizontal="right"/>
    </xf>
    <xf borderId="0" fillId="0" fontId="2" numFmtId="10" xfId="0" applyAlignment="1" applyFont="1" applyNumberFormat="1">
      <alignment horizontal="right"/>
    </xf>
    <xf borderId="0" fillId="0" fontId="2" numFmtId="166" xfId="0" applyAlignment="1" applyFont="1" applyNumberFormat="1">
      <alignment horizontal="right"/>
    </xf>
    <xf borderId="0" fillId="0" fontId="2" numFmtId="3" xfId="0" applyAlignment="1" applyFont="1" applyNumberFormat="1">
      <alignment horizontal="right"/>
    </xf>
    <xf borderId="0" fillId="0" fontId="2" numFmtId="4" xfId="0" applyAlignment="1" applyFont="1" applyNumberFormat="1">
      <alignment horizontal="right"/>
    </xf>
    <xf borderId="0" fillId="0" fontId="1" numFmtId="0" xfId="0" applyAlignment="1" applyFont="1">
      <alignment/>
    </xf>
    <xf borderId="0" fillId="0" fontId="2" numFmtId="166" xfId="0" applyAlignment="1" applyFont="1" applyNumberFormat="1">
      <alignment horizontal="right"/>
    </xf>
    <xf borderId="0" fillId="0" fontId="2" numFmtId="3" xfId="0" applyAlignment="1" applyFont="1" applyNumberFormat="1">
      <alignment horizontal="right"/>
    </xf>
    <xf borderId="0" fillId="0" fontId="2" numFmtId="4" xfId="0" applyAlignment="1" applyFont="1" applyNumberFormat="1">
      <alignment horizontal="right"/>
    </xf>
    <xf borderId="0" fillId="0" fontId="2" numFmtId="164" xfId="0" applyAlignment="1" applyFont="1" applyNumberFormat="1">
      <alignment/>
    </xf>
    <xf borderId="0" fillId="2" fontId="2" numFmtId="164" xfId="0" applyAlignment="1" applyFont="1" applyNumberFormat="1">
      <alignment horizontal="right"/>
    </xf>
    <xf borderId="0" fillId="0" fontId="2" numFmtId="168" xfId="0" applyAlignment="1" applyFont="1" applyNumberFormat="1">
      <alignment horizontal="right"/>
    </xf>
    <xf borderId="0" fillId="0" fontId="2" numFmtId="164" xfId="0" applyAlignment="1" applyFont="1" applyNumberFormat="1">
      <alignment horizontal="right"/>
    </xf>
    <xf borderId="0" fillId="3" fontId="2" numFmtId="0" xfId="0" applyAlignment="1" applyFont="1">
      <alignment/>
    </xf>
    <xf borderId="0" fillId="0" fontId="7" numFmtId="0" xfId="0" applyAlignment="1" applyFont="1">
      <alignment horizontal="right"/>
    </xf>
    <xf borderId="0" fillId="4" fontId="2" numFmtId="164" xfId="0" applyAlignment="1" applyFill="1" applyFont="1" applyNumberFormat="1">
      <alignment horizontal="right"/>
    </xf>
    <xf borderId="0" fillId="0" fontId="2" numFmtId="0" xfId="0" applyAlignment="1" applyFont="1">
      <alignment/>
    </xf>
    <xf borderId="0" fillId="0" fontId="2" numFmtId="0" xfId="0" applyFont="1"/>
    <xf borderId="0" fillId="3" fontId="2" numFmtId="166" xfId="0" applyAlignment="1" applyFont="1" applyNumberFormat="1">
      <alignment horizontal="right"/>
    </xf>
    <xf borderId="0" fillId="3" fontId="2" numFmtId="166" xfId="0" applyAlignment="1" applyFont="1" applyNumberFormat="1">
      <alignment horizontal="right"/>
    </xf>
    <xf borderId="0" fillId="0" fontId="2" numFmtId="14" xfId="0" applyAlignment="1" applyFont="1" applyNumberFormat="1">
      <alignment horizontal="right"/>
    </xf>
    <xf borderId="0" fillId="0" fontId="2" numFmtId="3" xfId="0" applyAlignment="1" applyFont="1" applyNumberFormat="1">
      <alignment horizontal="right"/>
    </xf>
    <xf borderId="0" fillId="0" fontId="2" numFmtId="170" xfId="0" applyAlignment="1" applyFont="1" applyNumberFormat="1">
      <alignment horizontal="right"/>
    </xf>
    <xf borderId="0" fillId="0" fontId="2" numFmtId="10" xfId="0" applyFont="1" applyNumberFormat="1"/>
    <xf borderId="0" fillId="0" fontId="1" numFmtId="14" xfId="0" applyAlignment="1" applyFont="1" applyNumberFormat="1">
      <alignment/>
    </xf>
    <xf borderId="0" fillId="3" fontId="2" numFmtId="0" xfId="0" applyAlignment="1" applyFont="1">
      <alignment/>
    </xf>
    <xf borderId="0" fillId="5" fontId="1" numFmtId="0" xfId="0" applyAlignment="1" applyFill="1" applyFont="1">
      <alignment/>
    </xf>
    <xf borderId="0" fillId="0" fontId="1" numFmtId="171" xfId="0" applyFont="1" applyNumberFormat="1"/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1" numFmtId="172" xfId="0" applyAlignment="1" applyFont="1" applyNumberFormat="1">
      <alignment/>
    </xf>
    <xf borderId="0" fillId="5" fontId="2" numFmtId="0" xfId="0" applyAlignment="1" applyFont="1">
      <alignment horizontal="right"/>
    </xf>
    <xf borderId="0" fillId="5" fontId="2" numFmtId="166" xfId="0" applyAlignment="1" applyFont="1" applyNumberFormat="1">
      <alignment horizontal="right"/>
    </xf>
    <xf borderId="0" fillId="5" fontId="2" numFmtId="4" xfId="0" applyAlignment="1" applyFont="1" applyNumberFormat="1">
      <alignment horizontal="right"/>
    </xf>
    <xf borderId="0" fillId="5" fontId="2" numFmtId="10" xfId="0" applyAlignment="1" applyFont="1" applyNumberFormat="1">
      <alignment horizontal="right"/>
    </xf>
    <xf borderId="0" fillId="5" fontId="1" numFmtId="0" xfId="0" applyFont="1"/>
    <xf borderId="0" fillId="5" fontId="2" numFmtId="10" xfId="0" applyAlignment="1" applyFont="1" applyNumberFormat="1">
      <alignment horizontal="right"/>
    </xf>
    <xf borderId="0" fillId="5" fontId="1" numFmtId="171" xfId="0" applyFont="1" applyNumberFormat="1"/>
    <xf borderId="0" fillId="0" fontId="2" numFmtId="166" xfId="0" applyAlignment="1" applyFont="1" applyNumberFormat="1">
      <alignment/>
    </xf>
    <xf borderId="0" fillId="0" fontId="2" numFmtId="10" xfId="0" applyAlignment="1" applyFont="1" applyNumberFormat="1">
      <alignment/>
    </xf>
    <xf borderId="0" fillId="6" fontId="2" numFmtId="0" xfId="0" applyAlignment="1" applyFill="1" applyFont="1">
      <alignment horizontal="right"/>
    </xf>
    <xf borderId="0" fillId="6" fontId="2" numFmtId="166" xfId="0" applyAlignment="1" applyFont="1" applyNumberFormat="1">
      <alignment horizontal="right"/>
    </xf>
    <xf borderId="0" fillId="6" fontId="2" numFmtId="4" xfId="0" applyAlignment="1" applyFont="1" applyNumberFormat="1">
      <alignment horizontal="right"/>
    </xf>
    <xf borderId="0" fillId="6" fontId="2" numFmtId="10" xfId="0" applyAlignment="1" applyFont="1" applyNumberFormat="1">
      <alignment horizontal="right"/>
    </xf>
    <xf borderId="0" fillId="6" fontId="1" numFmtId="0" xfId="0" applyFont="1"/>
    <xf borderId="0" fillId="6" fontId="1" numFmtId="4" xfId="0" applyFont="1" applyNumberFormat="1"/>
    <xf borderId="0" fillId="0" fontId="2" numFmtId="4" xfId="0" applyAlignment="1" applyFont="1" applyNumberFormat="1">
      <alignment/>
    </xf>
    <xf borderId="0" fillId="0" fontId="2" numFmtId="4" xfId="0" applyAlignment="1" applyFont="1" applyNumberFormat="1">
      <alignment horizontal="right"/>
    </xf>
    <xf borderId="0" fillId="7" fontId="8" numFmtId="0" xfId="0" applyAlignment="1" applyFill="1" applyFont="1">
      <alignment horizontal="center"/>
    </xf>
    <xf borderId="0" fillId="7" fontId="8" numFmtId="0" xfId="0" applyAlignment="1" applyFont="1">
      <alignment horizontal="center"/>
    </xf>
    <xf borderId="0" fillId="7" fontId="8" numFmtId="0" xfId="0" applyAlignment="1" applyFont="1">
      <alignment/>
    </xf>
    <xf borderId="0" fillId="7" fontId="8" numFmtId="0" xfId="0" applyFont="1"/>
    <xf borderId="0" fillId="0" fontId="1" numFmtId="173" xfId="0" applyFont="1" applyNumberFormat="1"/>
    <xf borderId="0" fillId="0" fontId="0" numFmtId="164" xfId="0" applyAlignment="1" applyFont="1" applyNumberFormat="1">
      <alignment horizontal="right"/>
    </xf>
    <xf borderId="0" fillId="0" fontId="9" numFmtId="164" xfId="0" applyFont="1" applyNumberFormat="1"/>
    <xf borderId="0" fillId="0" fontId="0" numFmtId="164" xfId="0" applyAlignment="1" applyFont="1" applyNumberFormat="1">
      <alignment/>
    </xf>
    <xf borderId="0" fillId="0" fontId="1" numFmtId="0" xfId="0" applyAlignment="1" applyFont="1">
      <alignment horizontal="center"/>
    </xf>
    <xf borderId="0" fillId="0" fontId="1" numFmtId="167" xfId="0" applyFont="1" applyNumberForma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167" xfId="0" applyAlignment="1" applyFont="1" applyNumberFormat="1">
      <alignment horizontal="center"/>
    </xf>
    <xf borderId="0" fillId="0" fontId="2" numFmtId="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00000"/>
                </a:solidFill>
              </a:defRPr>
            </a:pPr>
            <a:r>
              <a:t>2016 YTD Returns of portfolios with target annual returns of 2% - 7%</a:t>
            </a:r>
          </a:p>
        </c:rich>
      </c:tx>
      <c:overlay val="0"/>
    </c:title>
    <c:plotArea>
      <c:layout>
        <c:manualLayout>
          <c:xMode val="edge"/>
          <c:yMode val="edge"/>
          <c:x val="0.09159"/>
          <c:y val="0.1499"/>
          <c:w val="0.85517"/>
          <c:h val="0.73922"/>
        </c:manualLayout>
      </c:layout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'YTD Summ'!$B$4:$H$4</c:f>
            </c:numRef>
          </c:xVal>
          <c:yVal>
            <c:numRef>
              <c:f>'YTD Summ'!$B$5:$H$5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xVal>
            <c:numRef>
              <c:f>'YTD Summ'!$B$4:$H$4</c:f>
            </c:numRef>
          </c:xVal>
          <c:yVal>
            <c:numRef>
              <c:f>'YTD Summ'!$B$6:$H$6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xVal>
            <c:numRef>
              <c:f>'YTD Summ'!$B$4:$H$4</c:f>
            </c:numRef>
          </c:xVal>
          <c:yVal>
            <c:numRef>
              <c:f>'YTD Summ'!$B$7:$H$7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xVal>
            <c:numRef>
              <c:f>'YTD Summ'!$B$4:$H$4</c:f>
            </c:numRef>
          </c:xVal>
          <c:yVal>
            <c:numRef>
              <c:f>'YTD Summ'!$B$8:$H$8</c:f>
            </c:numRef>
          </c:yVal>
        </c:ser>
        <c:ser>
          <c:idx val="4"/>
          <c:order val="4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xVal>
            <c:numRef>
              <c:f>'YTD Summ'!$B$4:$H$4</c:f>
            </c:numRef>
          </c:xVal>
          <c:yVal>
            <c:numRef>
              <c:f>'YTD Summ'!$B$9:$H$9</c:f>
            </c:numRef>
          </c:yVal>
        </c:ser>
        <c:ser>
          <c:idx val="5"/>
          <c:order val="5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99C6"/>
              </a:solidFill>
              <a:ln cmpd="sng">
                <a:solidFill>
                  <a:srgbClr val="0099C6"/>
                </a:solidFill>
              </a:ln>
            </c:spPr>
          </c:marker>
          <c:xVal>
            <c:numRef>
              <c:f>'YTD Summ'!$B$4:$H$4</c:f>
            </c:numRef>
          </c:xVal>
          <c:yVal>
            <c:numRef>
              <c:f>'YTD Summ'!$B$10:$H$10</c:f>
            </c:numRef>
          </c:yVal>
        </c:ser>
        <c:ser>
          <c:idx val="6"/>
          <c:order val="6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D4477"/>
              </a:solidFill>
              <a:ln cmpd="sng">
                <a:solidFill>
                  <a:srgbClr val="DD4477"/>
                </a:solidFill>
              </a:ln>
            </c:spPr>
          </c:marker>
          <c:xVal>
            <c:numRef>
              <c:f>'YTD Summ'!$B$4:$H$4</c:f>
            </c:numRef>
          </c:xVal>
          <c:yVal>
            <c:numRef>
              <c:f>'YTD Summ'!$B$11:$H$11</c:f>
            </c:numRef>
          </c:yVal>
        </c:ser>
        <c:ser>
          <c:idx val="7"/>
          <c:order val="7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6AA00"/>
              </a:solidFill>
              <a:ln cmpd="sng">
                <a:solidFill>
                  <a:srgbClr val="66AA00"/>
                </a:solidFill>
              </a:ln>
            </c:spPr>
          </c:marker>
          <c:xVal>
            <c:numRef>
              <c:f>'YTD Summ'!$B$4:$H$4</c:f>
            </c:numRef>
          </c:xVal>
          <c:yVal>
            <c:numRef>
              <c:f>'YTD Summ'!$B$12:$H$12</c:f>
            </c:numRef>
          </c:yVal>
        </c:ser>
        <c:ser>
          <c:idx val="8"/>
          <c:order val="8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B82E2E"/>
              </a:solidFill>
              <a:ln cmpd="sng">
                <a:solidFill>
                  <a:srgbClr val="B82E2E"/>
                </a:solidFill>
              </a:ln>
            </c:spPr>
          </c:marker>
          <c:xVal>
            <c:numRef>
              <c:f>'YTD Summ'!$B$4:$H$4</c:f>
            </c:numRef>
          </c:xVal>
          <c:yVal>
            <c:numRef>
              <c:f>'YTD Summ'!$B$13:$H$13</c:f>
            </c:numRef>
          </c:yVal>
        </c:ser>
        <c:ser>
          <c:idx val="9"/>
          <c:order val="9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16395"/>
              </a:solidFill>
              <a:ln cmpd="sng">
                <a:solidFill>
                  <a:srgbClr val="316395"/>
                </a:solidFill>
              </a:ln>
            </c:spPr>
          </c:marker>
          <c:xVal>
            <c:numRef>
              <c:f>'YTD Summ'!$B$4:$H$4</c:f>
            </c:numRef>
          </c:xVal>
          <c:yVal>
            <c:numRef>
              <c:f>'YTD Summ'!$B$14:$H$14</c:f>
            </c:numRef>
          </c:yVal>
        </c:ser>
        <c:ser>
          <c:idx val="10"/>
          <c:order val="1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94499"/>
              </a:solidFill>
              <a:ln cmpd="sng">
                <a:solidFill>
                  <a:srgbClr val="994499"/>
                </a:solidFill>
              </a:ln>
            </c:spPr>
          </c:marker>
          <c:xVal>
            <c:numRef>
              <c:f>'YTD Summ'!$B$4:$H$4</c:f>
            </c:numRef>
          </c:xVal>
          <c:yVal>
            <c:numRef>
              <c:f>'YTD Summ'!$B$15:$H$15</c:f>
            </c:numRef>
          </c:yVal>
        </c:ser>
        <c:ser>
          <c:idx val="11"/>
          <c:order val="1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22AA99"/>
              </a:solidFill>
              <a:ln cmpd="sng">
                <a:solidFill>
                  <a:srgbClr val="22AA99"/>
                </a:solidFill>
              </a:ln>
            </c:spPr>
          </c:marker>
          <c:xVal>
            <c:numRef>
              <c:f>'YTD Summ'!$B$4:$H$4</c:f>
            </c:numRef>
          </c:xVal>
          <c:yVal>
            <c:numRef>
              <c:f>'YTD Summ'!$B$16:$H$16</c:f>
            </c:numRef>
          </c:yVal>
        </c:ser>
        <c:ser>
          <c:idx val="12"/>
          <c:order val="1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AAAA11"/>
              </a:solidFill>
              <a:ln cmpd="sng">
                <a:solidFill>
                  <a:srgbClr val="AAAA11"/>
                </a:solidFill>
              </a:ln>
            </c:spPr>
          </c:marker>
          <c:xVal>
            <c:numRef>
              <c:f>'YTD Summ'!$B$4:$H$4</c:f>
            </c:numRef>
          </c:xVal>
          <c:yVal>
            <c:numRef>
              <c:f>'YTD Summ'!$B$17:$H$17</c:f>
            </c:numRef>
          </c:yVal>
        </c:ser>
        <c:ser>
          <c:idx val="13"/>
          <c:order val="1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633CC"/>
              </a:solidFill>
              <a:ln cmpd="sng">
                <a:solidFill>
                  <a:srgbClr val="6633CC"/>
                </a:solidFill>
              </a:ln>
            </c:spPr>
          </c:marker>
          <c:xVal>
            <c:numRef>
              <c:f>'YTD Summ'!$B$4:$H$4</c:f>
            </c:numRef>
          </c:xVal>
          <c:yVal>
            <c:numRef>
              <c:f>'YTD Summ'!$B$18:$H$18</c:f>
            </c:numRef>
          </c:yVal>
        </c:ser>
        <c:ser>
          <c:idx val="14"/>
          <c:order val="14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E67300"/>
              </a:solidFill>
              <a:ln cmpd="sng">
                <a:solidFill>
                  <a:srgbClr val="E67300"/>
                </a:solidFill>
              </a:ln>
            </c:spPr>
          </c:marker>
          <c:xVal>
            <c:numRef>
              <c:f>'YTD Summ'!$B$4:$H$4</c:f>
            </c:numRef>
          </c:xVal>
          <c:yVal>
            <c:numRef>
              <c:f>'YTD Summ'!$B$19:$H$19</c:f>
            </c:numRef>
          </c:yVal>
        </c:ser>
        <c:ser>
          <c:idx val="15"/>
          <c:order val="15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B0707"/>
              </a:solidFill>
              <a:ln cmpd="sng">
                <a:solidFill>
                  <a:srgbClr val="8B0707"/>
                </a:solidFill>
              </a:ln>
            </c:spPr>
          </c:marker>
          <c:xVal>
            <c:numRef>
              <c:f>'YTD Summ'!$B$4:$H$4</c:f>
            </c:numRef>
          </c:xVal>
          <c:yVal>
            <c:numRef>
              <c:f>'YTD Summ'!$B$20:$H$20</c:f>
            </c:numRef>
          </c:yVal>
        </c:ser>
        <c:ser>
          <c:idx val="16"/>
          <c:order val="16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51067"/>
              </a:solidFill>
              <a:ln cmpd="sng">
                <a:solidFill>
                  <a:srgbClr val="651067"/>
                </a:solidFill>
              </a:ln>
            </c:spPr>
          </c:marker>
          <c:xVal>
            <c:numRef>
              <c:f>'YTD Summ'!$B$4:$H$4</c:f>
            </c:numRef>
          </c:xVal>
          <c:yVal>
            <c:numRef>
              <c:f>'YTD Summ'!$B$21:$H$21</c:f>
            </c:numRef>
          </c:yVal>
        </c:ser>
        <c:ser>
          <c:idx val="17"/>
          <c:order val="17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29262"/>
              </a:solidFill>
              <a:ln cmpd="sng">
                <a:solidFill>
                  <a:srgbClr val="329262"/>
                </a:solidFill>
              </a:ln>
            </c:spPr>
          </c:marker>
          <c:xVal>
            <c:numRef>
              <c:f>'YTD Summ'!$B$4:$H$4</c:f>
            </c:numRef>
          </c:xVal>
          <c:yVal>
            <c:numRef>
              <c:f>'YTD Summ'!$B$22:$H$22</c:f>
            </c:numRef>
          </c:yVal>
        </c:ser>
        <c:ser>
          <c:idx val="18"/>
          <c:order val="18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5574A6"/>
              </a:solidFill>
              <a:ln cmpd="sng">
                <a:solidFill>
                  <a:srgbClr val="5574A6"/>
                </a:solidFill>
              </a:ln>
            </c:spPr>
          </c:marker>
          <c:xVal>
            <c:numRef>
              <c:f>'YTD Summ'!$B$4:$H$4</c:f>
            </c:numRef>
          </c:xVal>
          <c:yVal>
            <c:numRef>
              <c:f>'YTD Summ'!$B$23:$H$23</c:f>
            </c:numRef>
          </c:yVal>
        </c:ser>
        <c:ser>
          <c:idx val="19"/>
          <c:order val="19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B3EAC"/>
              </a:solidFill>
              <a:ln cmpd="sng">
                <a:solidFill>
                  <a:srgbClr val="3B3EAC"/>
                </a:solidFill>
              </a:ln>
            </c:spPr>
          </c:marker>
          <c:xVal>
            <c:numRef>
              <c:f>'YTD Summ'!$B$4:$H$4</c:f>
            </c:numRef>
          </c:xVal>
          <c:yVal>
            <c:numRef>
              <c:f>'YTD Summ'!$B$24:$H$24</c:f>
            </c:numRef>
          </c:yVal>
        </c:ser>
        <c:ser>
          <c:idx val="20"/>
          <c:order val="2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B77322"/>
              </a:solidFill>
              <a:ln cmpd="sng">
                <a:solidFill>
                  <a:srgbClr val="B77322"/>
                </a:solidFill>
              </a:ln>
            </c:spPr>
          </c:marker>
          <c:xVal>
            <c:numRef>
              <c:f>'YTD Summ'!$B$4:$H$4</c:f>
            </c:numRef>
          </c:xVal>
          <c:yVal>
            <c:numRef>
              <c:f>'YTD Summ'!$B$25:$H$25</c:f>
            </c:numRef>
          </c:yVal>
        </c:ser>
        <c:ser>
          <c:idx val="21"/>
          <c:order val="21"/>
          <c:spPr>
            <a:ln w="47625">
              <a:noFill/>
            </a:ln>
          </c:spPr>
          <c:marker>
            <c:symbol val="circle"/>
            <c:size val="14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'YTD Summ'!$B$4:$H$4</c:f>
            </c:numRef>
          </c:xVal>
          <c:yVal>
            <c:numRef>
              <c:f>'YTD Summ'!$B$26:$H$26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6650124"/>
        <c:axId val="2137970539"/>
      </c:scatterChart>
      <c:valAx>
        <c:axId val="194665012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137970539"/>
      </c:valAx>
      <c:valAx>
        <c:axId val="21379705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946650124"/>
      </c:valAx>
    </c:plotArea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2016 Year-to-Bottom: 12/31/2015 - 2/11/2016</a:t>
            </a:r>
          </a:p>
        </c:rich>
      </c:tx>
      <c:overlay val="0"/>
    </c:title>
    <c:plotArea>
      <c:layout>
        <c:manualLayout>
          <c:xMode val="edge"/>
          <c:yMode val="edge"/>
          <c:x val="0.11737"/>
          <c:y val="0.13284"/>
          <c:w val="0.82634"/>
          <c:h val="0.71771"/>
        </c:manualLayout>
      </c:layout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'YTD Summ'!$B$40:$H$40</c:f>
            </c:numRef>
          </c:xVal>
          <c:yVal>
            <c:numRef>
              <c:f>'YTD Summ'!$B$41:$H$41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xVal>
            <c:numRef>
              <c:f>'YTD Summ'!$B$40:$H$40</c:f>
            </c:numRef>
          </c:xVal>
          <c:yVal>
            <c:numRef>
              <c:f>'YTD Summ'!$B$42:$H$42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xVal>
            <c:numRef>
              <c:f>'YTD Summ'!$B$40:$H$40</c:f>
            </c:numRef>
          </c:xVal>
          <c:yVal>
            <c:numRef>
              <c:f>'YTD Summ'!$B$43:$H$43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xVal>
            <c:numRef>
              <c:f>'YTD Summ'!$B$40:$H$40</c:f>
            </c:numRef>
          </c:xVal>
          <c:yVal>
            <c:numRef>
              <c:f>'YTD Summ'!$B$44:$H$44</c:f>
            </c:numRef>
          </c:yVal>
        </c:ser>
        <c:ser>
          <c:idx val="4"/>
          <c:order val="4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xVal>
            <c:numRef>
              <c:f>'YTD Summ'!$B$40:$H$40</c:f>
            </c:numRef>
          </c:xVal>
          <c:yVal>
            <c:numRef>
              <c:f>'YTD Summ'!$B$45:$H$45</c:f>
            </c:numRef>
          </c:yVal>
        </c:ser>
        <c:ser>
          <c:idx val="5"/>
          <c:order val="5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99C6"/>
              </a:solidFill>
              <a:ln cmpd="sng">
                <a:solidFill>
                  <a:srgbClr val="0099C6"/>
                </a:solidFill>
              </a:ln>
            </c:spPr>
          </c:marker>
          <c:xVal>
            <c:numRef>
              <c:f>'YTD Summ'!$B$40:$H$40</c:f>
            </c:numRef>
          </c:xVal>
          <c:yVal>
            <c:numRef>
              <c:f>'YTD Summ'!$B$46:$H$46</c:f>
            </c:numRef>
          </c:yVal>
        </c:ser>
        <c:ser>
          <c:idx val="6"/>
          <c:order val="6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D4477"/>
              </a:solidFill>
              <a:ln cmpd="sng">
                <a:solidFill>
                  <a:srgbClr val="DD4477"/>
                </a:solidFill>
              </a:ln>
            </c:spPr>
          </c:marker>
          <c:xVal>
            <c:numRef>
              <c:f>'YTD Summ'!$B$40:$H$40</c:f>
            </c:numRef>
          </c:xVal>
          <c:yVal>
            <c:numRef>
              <c:f>'YTD Summ'!$B$47:$H$47</c:f>
            </c:numRef>
          </c:yVal>
        </c:ser>
        <c:ser>
          <c:idx val="7"/>
          <c:order val="7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6AA00"/>
              </a:solidFill>
              <a:ln cmpd="sng">
                <a:solidFill>
                  <a:srgbClr val="66AA00"/>
                </a:solidFill>
              </a:ln>
            </c:spPr>
          </c:marker>
          <c:xVal>
            <c:numRef>
              <c:f>'YTD Summ'!$B$40:$H$40</c:f>
            </c:numRef>
          </c:xVal>
          <c:yVal>
            <c:numRef>
              <c:f>'YTD Summ'!$B$48:$H$48</c:f>
            </c:numRef>
          </c:yVal>
        </c:ser>
        <c:ser>
          <c:idx val="8"/>
          <c:order val="8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B82E2E"/>
              </a:solidFill>
              <a:ln cmpd="sng">
                <a:solidFill>
                  <a:srgbClr val="B82E2E"/>
                </a:solidFill>
              </a:ln>
            </c:spPr>
          </c:marker>
          <c:xVal>
            <c:numRef>
              <c:f>'YTD Summ'!$B$40:$H$40</c:f>
            </c:numRef>
          </c:xVal>
          <c:yVal>
            <c:numRef>
              <c:f>'YTD Summ'!$B$49:$H$49</c:f>
            </c:numRef>
          </c:yVal>
        </c:ser>
        <c:ser>
          <c:idx val="9"/>
          <c:order val="9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16395"/>
              </a:solidFill>
              <a:ln cmpd="sng">
                <a:solidFill>
                  <a:srgbClr val="316395"/>
                </a:solidFill>
              </a:ln>
            </c:spPr>
          </c:marker>
          <c:xVal>
            <c:numRef>
              <c:f>'YTD Summ'!$B$40:$H$40</c:f>
            </c:numRef>
          </c:xVal>
          <c:yVal>
            <c:numRef>
              <c:f>'YTD Summ'!$B$50:$H$50</c:f>
            </c:numRef>
          </c:yVal>
        </c:ser>
        <c:ser>
          <c:idx val="10"/>
          <c:order val="1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94499"/>
              </a:solidFill>
              <a:ln cmpd="sng">
                <a:solidFill>
                  <a:srgbClr val="994499"/>
                </a:solidFill>
              </a:ln>
            </c:spPr>
          </c:marker>
          <c:xVal>
            <c:numRef>
              <c:f>'YTD Summ'!$B$40:$H$40</c:f>
            </c:numRef>
          </c:xVal>
          <c:yVal>
            <c:numRef>
              <c:f>'YTD Summ'!$B$51:$H$51</c:f>
            </c:numRef>
          </c:yVal>
        </c:ser>
        <c:ser>
          <c:idx val="11"/>
          <c:order val="1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22AA99"/>
              </a:solidFill>
              <a:ln cmpd="sng">
                <a:solidFill>
                  <a:srgbClr val="22AA99"/>
                </a:solidFill>
              </a:ln>
            </c:spPr>
          </c:marker>
          <c:xVal>
            <c:numRef>
              <c:f>'YTD Summ'!$B$40:$H$40</c:f>
            </c:numRef>
          </c:xVal>
          <c:yVal>
            <c:numRef>
              <c:f>'YTD Summ'!$B$52:$H$52</c:f>
            </c:numRef>
          </c:yVal>
        </c:ser>
        <c:ser>
          <c:idx val="12"/>
          <c:order val="1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AAAA11"/>
              </a:solidFill>
              <a:ln cmpd="sng">
                <a:solidFill>
                  <a:srgbClr val="AAAA11"/>
                </a:solidFill>
              </a:ln>
            </c:spPr>
          </c:marker>
          <c:xVal>
            <c:numRef>
              <c:f>'YTD Summ'!$B$40:$H$40</c:f>
            </c:numRef>
          </c:xVal>
          <c:yVal>
            <c:numRef>
              <c:f>'YTD Summ'!$B$53:$H$53</c:f>
            </c:numRef>
          </c:yVal>
        </c:ser>
        <c:ser>
          <c:idx val="13"/>
          <c:order val="1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633CC"/>
              </a:solidFill>
              <a:ln cmpd="sng">
                <a:solidFill>
                  <a:srgbClr val="6633CC"/>
                </a:solidFill>
              </a:ln>
            </c:spPr>
          </c:marker>
          <c:xVal>
            <c:numRef>
              <c:f>'YTD Summ'!$B$40:$H$40</c:f>
            </c:numRef>
          </c:xVal>
          <c:yVal>
            <c:numRef>
              <c:f>'YTD Summ'!$B$54:$H$54</c:f>
            </c:numRef>
          </c:yVal>
        </c:ser>
        <c:ser>
          <c:idx val="14"/>
          <c:order val="14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E67300"/>
              </a:solidFill>
              <a:ln cmpd="sng">
                <a:solidFill>
                  <a:srgbClr val="E67300"/>
                </a:solidFill>
              </a:ln>
            </c:spPr>
          </c:marker>
          <c:xVal>
            <c:numRef>
              <c:f>'YTD Summ'!$B$40:$H$40</c:f>
            </c:numRef>
          </c:xVal>
          <c:yVal>
            <c:numRef>
              <c:f>'YTD Summ'!$B$55:$H$55</c:f>
            </c:numRef>
          </c:yVal>
        </c:ser>
        <c:ser>
          <c:idx val="15"/>
          <c:order val="15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B0707"/>
              </a:solidFill>
              <a:ln cmpd="sng">
                <a:solidFill>
                  <a:srgbClr val="8B0707"/>
                </a:solidFill>
              </a:ln>
            </c:spPr>
          </c:marker>
          <c:xVal>
            <c:numRef>
              <c:f>'YTD Summ'!$B$40:$H$40</c:f>
            </c:numRef>
          </c:xVal>
          <c:yVal>
            <c:numRef>
              <c:f>'YTD Summ'!$B$56:$H$56</c:f>
            </c:numRef>
          </c:yVal>
        </c:ser>
        <c:ser>
          <c:idx val="16"/>
          <c:order val="16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51067"/>
              </a:solidFill>
              <a:ln cmpd="sng">
                <a:solidFill>
                  <a:srgbClr val="651067"/>
                </a:solidFill>
              </a:ln>
            </c:spPr>
          </c:marker>
          <c:xVal>
            <c:numRef>
              <c:f>'YTD Summ'!$B$40:$H$40</c:f>
            </c:numRef>
          </c:xVal>
          <c:yVal>
            <c:numRef>
              <c:f>'YTD Summ'!$B$57:$H$57</c:f>
            </c:numRef>
          </c:yVal>
        </c:ser>
        <c:ser>
          <c:idx val="17"/>
          <c:order val="17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29262"/>
              </a:solidFill>
              <a:ln cmpd="sng">
                <a:solidFill>
                  <a:srgbClr val="329262"/>
                </a:solidFill>
              </a:ln>
            </c:spPr>
          </c:marker>
          <c:xVal>
            <c:numRef>
              <c:f>'YTD Summ'!$B$40:$H$40</c:f>
            </c:numRef>
          </c:xVal>
          <c:yVal>
            <c:numRef>
              <c:f>'YTD Summ'!$B$58:$H$58</c:f>
            </c:numRef>
          </c:yVal>
        </c:ser>
        <c:ser>
          <c:idx val="18"/>
          <c:order val="18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5574A6"/>
              </a:solidFill>
              <a:ln cmpd="sng">
                <a:solidFill>
                  <a:srgbClr val="5574A6"/>
                </a:solidFill>
              </a:ln>
            </c:spPr>
          </c:marker>
          <c:xVal>
            <c:numRef>
              <c:f>'YTD Summ'!$B$40:$H$40</c:f>
            </c:numRef>
          </c:xVal>
          <c:yVal>
            <c:numRef>
              <c:f>'YTD Summ'!$B$59:$H$59</c:f>
            </c:numRef>
          </c:yVal>
        </c:ser>
        <c:ser>
          <c:idx val="19"/>
          <c:order val="19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B3EAC"/>
              </a:solidFill>
              <a:ln cmpd="sng">
                <a:solidFill>
                  <a:srgbClr val="3B3EAC"/>
                </a:solidFill>
              </a:ln>
            </c:spPr>
          </c:marker>
          <c:xVal>
            <c:numRef>
              <c:f>'YTD Summ'!$B$40:$H$40</c:f>
            </c:numRef>
          </c:xVal>
          <c:yVal>
            <c:numRef>
              <c:f>'YTD Summ'!$B$60:$H$60</c:f>
            </c:numRef>
          </c:yVal>
        </c:ser>
        <c:ser>
          <c:idx val="20"/>
          <c:order val="2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B77322"/>
              </a:solidFill>
              <a:ln cmpd="sng">
                <a:solidFill>
                  <a:srgbClr val="B77322"/>
                </a:solidFill>
              </a:ln>
            </c:spPr>
          </c:marker>
          <c:xVal>
            <c:numRef>
              <c:f>'YTD Summ'!$B$40:$H$40</c:f>
            </c:numRef>
          </c:xVal>
          <c:yVal>
            <c:numRef>
              <c:f>'YTD Summ'!$B$61:$H$61</c:f>
            </c:numRef>
          </c:yVal>
        </c:ser>
        <c:ser>
          <c:idx val="21"/>
          <c:order val="21"/>
          <c:spPr>
            <a:ln w="47625">
              <a:noFill/>
            </a:ln>
          </c:spPr>
          <c:marker>
            <c:symbol val="circle"/>
            <c:size val="14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'YTD Summ'!$B$40:$H$40</c:f>
            </c:numRef>
          </c:xVal>
          <c:yVal>
            <c:numRef>
              <c:f>'YTD Summ'!$B$62:$H$62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6255636"/>
        <c:axId val="977407182"/>
      </c:scatterChart>
      <c:valAx>
        <c:axId val="86625563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977407182"/>
      </c:valAx>
      <c:valAx>
        <c:axId val="9774071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866255636"/>
      </c:valAx>
    </c:plotArea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Brexit: 1 Day Performance: 6/24/2016</a:t>
            </a:r>
          </a:p>
        </c:rich>
      </c:tx>
      <c:overlay val="0"/>
    </c:title>
    <c:plotArea>
      <c:layout>
        <c:manualLayout>
          <c:xMode val="edge"/>
          <c:yMode val="edge"/>
          <c:x val="0.11853"/>
          <c:y val="0.12692"/>
          <c:w val="0.8187300000000001"/>
          <c:h val="0.73654"/>
        </c:manualLayout>
      </c:layout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'YTD Summ'!$B$72:$H$72</c:f>
            </c:numRef>
          </c:xVal>
          <c:yVal>
            <c:numRef>
              <c:f>'YTD Summ'!$B$73:$H$73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xVal>
            <c:numRef>
              <c:f>'YTD Summ'!$B$72:$H$72</c:f>
            </c:numRef>
          </c:xVal>
          <c:yVal>
            <c:numRef>
              <c:f>'YTD Summ'!$B$74:$H$74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xVal>
            <c:numRef>
              <c:f>'YTD Summ'!$B$72:$H$72</c:f>
            </c:numRef>
          </c:xVal>
          <c:yVal>
            <c:numRef>
              <c:f>'YTD Summ'!$B$75:$H$75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xVal>
            <c:numRef>
              <c:f>'YTD Summ'!$B$72:$H$72</c:f>
            </c:numRef>
          </c:xVal>
          <c:yVal>
            <c:numRef>
              <c:f>'YTD Summ'!$B$76:$H$76</c:f>
            </c:numRef>
          </c:yVal>
        </c:ser>
        <c:ser>
          <c:idx val="4"/>
          <c:order val="4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xVal>
            <c:numRef>
              <c:f>'YTD Summ'!$B$72:$H$72</c:f>
            </c:numRef>
          </c:xVal>
          <c:yVal>
            <c:numRef>
              <c:f>'YTD Summ'!$B$77:$H$77</c:f>
            </c:numRef>
          </c:yVal>
        </c:ser>
        <c:ser>
          <c:idx val="5"/>
          <c:order val="5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99C6"/>
              </a:solidFill>
              <a:ln cmpd="sng">
                <a:solidFill>
                  <a:srgbClr val="0099C6"/>
                </a:solidFill>
              </a:ln>
            </c:spPr>
          </c:marker>
          <c:xVal>
            <c:numRef>
              <c:f>'YTD Summ'!$B$72:$H$72</c:f>
            </c:numRef>
          </c:xVal>
          <c:yVal>
            <c:numRef>
              <c:f>'YTD Summ'!$B$78:$H$78</c:f>
            </c:numRef>
          </c:yVal>
        </c:ser>
        <c:ser>
          <c:idx val="6"/>
          <c:order val="6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D4477"/>
              </a:solidFill>
              <a:ln cmpd="sng">
                <a:solidFill>
                  <a:srgbClr val="DD4477"/>
                </a:solidFill>
              </a:ln>
            </c:spPr>
          </c:marker>
          <c:xVal>
            <c:numRef>
              <c:f>'YTD Summ'!$B$72:$H$72</c:f>
            </c:numRef>
          </c:xVal>
          <c:yVal>
            <c:numRef>
              <c:f>'YTD Summ'!$B$79:$H$79</c:f>
            </c:numRef>
          </c:yVal>
        </c:ser>
        <c:ser>
          <c:idx val="7"/>
          <c:order val="7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6AA00"/>
              </a:solidFill>
              <a:ln cmpd="sng">
                <a:solidFill>
                  <a:srgbClr val="66AA00"/>
                </a:solidFill>
              </a:ln>
            </c:spPr>
          </c:marker>
          <c:xVal>
            <c:numRef>
              <c:f>'YTD Summ'!$B$72:$H$72</c:f>
            </c:numRef>
          </c:xVal>
          <c:yVal>
            <c:numRef>
              <c:f>'YTD Summ'!$B$80:$H$80</c:f>
            </c:numRef>
          </c:yVal>
        </c:ser>
        <c:ser>
          <c:idx val="8"/>
          <c:order val="8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B82E2E"/>
              </a:solidFill>
              <a:ln cmpd="sng">
                <a:solidFill>
                  <a:srgbClr val="B82E2E"/>
                </a:solidFill>
              </a:ln>
            </c:spPr>
          </c:marker>
          <c:xVal>
            <c:numRef>
              <c:f>'YTD Summ'!$B$72:$H$72</c:f>
            </c:numRef>
          </c:xVal>
          <c:yVal>
            <c:numRef>
              <c:f>'YTD Summ'!$B$81:$H$81</c:f>
            </c:numRef>
          </c:yVal>
        </c:ser>
        <c:ser>
          <c:idx val="9"/>
          <c:order val="9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16395"/>
              </a:solidFill>
              <a:ln cmpd="sng">
                <a:solidFill>
                  <a:srgbClr val="316395"/>
                </a:solidFill>
              </a:ln>
            </c:spPr>
          </c:marker>
          <c:xVal>
            <c:numRef>
              <c:f>'YTD Summ'!$B$72:$H$72</c:f>
            </c:numRef>
          </c:xVal>
          <c:yVal>
            <c:numRef>
              <c:f>'YTD Summ'!$B$82:$H$82</c:f>
            </c:numRef>
          </c:yVal>
        </c:ser>
        <c:ser>
          <c:idx val="10"/>
          <c:order val="1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94499"/>
              </a:solidFill>
              <a:ln cmpd="sng">
                <a:solidFill>
                  <a:srgbClr val="994499"/>
                </a:solidFill>
              </a:ln>
            </c:spPr>
          </c:marker>
          <c:xVal>
            <c:numRef>
              <c:f>'YTD Summ'!$B$72:$H$72</c:f>
            </c:numRef>
          </c:xVal>
          <c:yVal>
            <c:numRef>
              <c:f>'YTD Summ'!$B$83:$H$83</c:f>
            </c:numRef>
          </c:yVal>
        </c:ser>
        <c:ser>
          <c:idx val="11"/>
          <c:order val="1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22AA99"/>
              </a:solidFill>
              <a:ln cmpd="sng">
                <a:solidFill>
                  <a:srgbClr val="22AA99"/>
                </a:solidFill>
              </a:ln>
            </c:spPr>
          </c:marker>
          <c:xVal>
            <c:numRef>
              <c:f>'YTD Summ'!$B$72:$H$72</c:f>
            </c:numRef>
          </c:xVal>
          <c:yVal>
            <c:numRef>
              <c:f>'YTD Summ'!$B$84:$H$84</c:f>
            </c:numRef>
          </c:yVal>
        </c:ser>
        <c:ser>
          <c:idx val="12"/>
          <c:order val="1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AAAA11"/>
              </a:solidFill>
              <a:ln cmpd="sng">
                <a:solidFill>
                  <a:srgbClr val="AAAA11"/>
                </a:solidFill>
              </a:ln>
            </c:spPr>
          </c:marker>
          <c:xVal>
            <c:numRef>
              <c:f>'YTD Summ'!$B$72:$H$72</c:f>
            </c:numRef>
          </c:xVal>
          <c:yVal>
            <c:numRef>
              <c:f>'YTD Summ'!$B$85:$H$85</c:f>
            </c:numRef>
          </c:yVal>
        </c:ser>
        <c:ser>
          <c:idx val="13"/>
          <c:order val="1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633CC"/>
              </a:solidFill>
              <a:ln cmpd="sng">
                <a:solidFill>
                  <a:srgbClr val="6633CC"/>
                </a:solidFill>
              </a:ln>
            </c:spPr>
          </c:marker>
          <c:xVal>
            <c:numRef>
              <c:f>'YTD Summ'!$B$72:$H$72</c:f>
            </c:numRef>
          </c:xVal>
          <c:yVal>
            <c:numRef>
              <c:f>'YTD Summ'!$B$86:$H$86</c:f>
            </c:numRef>
          </c:yVal>
        </c:ser>
        <c:ser>
          <c:idx val="14"/>
          <c:order val="14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E67300"/>
              </a:solidFill>
              <a:ln cmpd="sng">
                <a:solidFill>
                  <a:srgbClr val="E67300"/>
                </a:solidFill>
              </a:ln>
            </c:spPr>
          </c:marker>
          <c:xVal>
            <c:numRef>
              <c:f>'YTD Summ'!$B$72:$H$72</c:f>
            </c:numRef>
          </c:xVal>
          <c:yVal>
            <c:numRef>
              <c:f>'YTD Summ'!$B$87:$H$87</c:f>
            </c:numRef>
          </c:yVal>
        </c:ser>
        <c:ser>
          <c:idx val="15"/>
          <c:order val="15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B0707"/>
              </a:solidFill>
              <a:ln cmpd="sng">
                <a:solidFill>
                  <a:srgbClr val="8B0707"/>
                </a:solidFill>
              </a:ln>
            </c:spPr>
          </c:marker>
          <c:xVal>
            <c:numRef>
              <c:f>'YTD Summ'!$B$72:$H$72</c:f>
            </c:numRef>
          </c:xVal>
          <c:yVal>
            <c:numRef>
              <c:f>'YTD Summ'!$B$88:$H$88</c:f>
            </c:numRef>
          </c:yVal>
        </c:ser>
        <c:ser>
          <c:idx val="16"/>
          <c:order val="16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51067"/>
              </a:solidFill>
              <a:ln cmpd="sng">
                <a:solidFill>
                  <a:srgbClr val="651067"/>
                </a:solidFill>
              </a:ln>
            </c:spPr>
          </c:marker>
          <c:xVal>
            <c:numRef>
              <c:f>'YTD Summ'!$B$72:$H$72</c:f>
            </c:numRef>
          </c:xVal>
          <c:yVal>
            <c:numRef>
              <c:f>'YTD Summ'!$B$89:$H$89</c:f>
            </c:numRef>
          </c:yVal>
        </c:ser>
        <c:ser>
          <c:idx val="17"/>
          <c:order val="17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29262"/>
              </a:solidFill>
              <a:ln cmpd="sng">
                <a:solidFill>
                  <a:srgbClr val="329262"/>
                </a:solidFill>
              </a:ln>
            </c:spPr>
          </c:marker>
          <c:xVal>
            <c:numRef>
              <c:f>'YTD Summ'!$B$72:$H$72</c:f>
            </c:numRef>
          </c:xVal>
          <c:yVal>
            <c:numRef>
              <c:f>'YTD Summ'!$B$90:$H$90</c:f>
            </c:numRef>
          </c:yVal>
        </c:ser>
        <c:ser>
          <c:idx val="18"/>
          <c:order val="18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5574A6"/>
              </a:solidFill>
              <a:ln cmpd="sng">
                <a:solidFill>
                  <a:srgbClr val="5574A6"/>
                </a:solidFill>
              </a:ln>
            </c:spPr>
          </c:marker>
          <c:xVal>
            <c:numRef>
              <c:f>'YTD Summ'!$B$72:$H$72</c:f>
            </c:numRef>
          </c:xVal>
          <c:yVal>
            <c:numRef>
              <c:f>'YTD Summ'!$B$91:$H$91</c:f>
            </c:numRef>
          </c:yVal>
        </c:ser>
        <c:ser>
          <c:idx val="19"/>
          <c:order val="19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B3EAC"/>
              </a:solidFill>
              <a:ln cmpd="sng">
                <a:solidFill>
                  <a:srgbClr val="3B3EAC"/>
                </a:solidFill>
              </a:ln>
            </c:spPr>
          </c:marker>
          <c:xVal>
            <c:numRef>
              <c:f>'YTD Summ'!$B$72:$H$72</c:f>
            </c:numRef>
          </c:xVal>
          <c:yVal>
            <c:numRef>
              <c:f>'YTD Summ'!$B$92:$H$92</c:f>
            </c:numRef>
          </c:yVal>
        </c:ser>
        <c:ser>
          <c:idx val="20"/>
          <c:order val="2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B77322"/>
              </a:solidFill>
              <a:ln cmpd="sng">
                <a:solidFill>
                  <a:srgbClr val="B77322"/>
                </a:solidFill>
              </a:ln>
            </c:spPr>
          </c:marker>
          <c:xVal>
            <c:numRef>
              <c:f>'YTD Summ'!$B$72:$H$72</c:f>
            </c:numRef>
          </c:xVal>
          <c:yVal>
            <c:numRef>
              <c:f>'YTD Summ'!$B$93:$H$93</c:f>
            </c:numRef>
          </c:yVal>
        </c:ser>
        <c:ser>
          <c:idx val="21"/>
          <c:order val="21"/>
          <c:spPr>
            <a:ln w="47625">
              <a:noFill/>
            </a:ln>
          </c:spPr>
          <c:marker>
            <c:symbol val="circle"/>
            <c:size val="14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'YTD Summ'!$B$72:$H$72</c:f>
            </c:numRef>
          </c:xVal>
          <c:yVal>
            <c:numRef>
              <c:f>'YTD Summ'!$B$94:$H$94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613067"/>
        <c:axId val="137629814"/>
      </c:scatterChart>
      <c:valAx>
        <c:axId val="12761306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37629814"/>
      </c:valAx>
      <c:valAx>
        <c:axId val="1376298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27613067"/>
      </c:valAx>
    </c:plotArea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$100,000 invested in riskiest portfolio (~7% target return)</a:t>
            </a:r>
          </a:p>
        </c:rich>
      </c:tx>
      <c:overlay val="0"/>
    </c:title>
    <c:plotArea>
      <c:layout>
        <c:manualLayout>
          <c:xMode val="edge"/>
          <c:yMode val="edge"/>
          <c:x val="0.14535"/>
          <c:y val="0.14981"/>
          <c:w val="0.70837"/>
          <c:h val="0.7548600000000001"/>
        </c:manualLayout>
      </c:layout>
      <c:lineChart>
        <c:ser>
          <c:idx val="0"/>
          <c:order val="0"/>
          <c:tx>
            <c:strRef>
              <c:f>'Daily Summ'!$B$6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'Daily Summ'!$A$7:$A$188</c:f>
            </c:strRef>
          </c:cat>
          <c:val>
            <c:numRef>
              <c:f>'Daily Summ'!$B$7:$B$188</c:f>
            </c:numRef>
          </c:val>
          <c:smooth val="0"/>
        </c:ser>
        <c:ser>
          <c:idx val="1"/>
          <c:order val="1"/>
          <c:tx>
            <c:strRef>
              <c:f>'Daily Summ'!$C$6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'Daily Summ'!$A$7:$A$188</c:f>
            </c:strRef>
          </c:cat>
          <c:val>
            <c:numRef>
              <c:f>'Daily Summ'!$C$7:$C$188</c:f>
            </c:numRef>
          </c:val>
          <c:smooth val="0"/>
        </c:ser>
        <c:ser>
          <c:idx val="2"/>
          <c:order val="2"/>
          <c:tx>
            <c:strRef>
              <c:f>'Daily Summ'!$D$6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'Daily Summ'!$A$7:$A$188</c:f>
            </c:strRef>
          </c:cat>
          <c:val>
            <c:numRef>
              <c:f>'Daily Summ'!$D$7:$D$188</c:f>
            </c:numRef>
          </c:val>
          <c:smooth val="0"/>
        </c:ser>
        <c:ser>
          <c:idx val="3"/>
          <c:order val="3"/>
          <c:tx>
            <c:strRef>
              <c:f>'Daily Summ'!$E$6</c:f>
            </c:strRef>
          </c:tx>
          <c:spPr>
            <a:ln cmpd="sng" w="2540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'Daily Summ'!$A$7:$A$188</c:f>
            </c:strRef>
          </c:cat>
          <c:val>
            <c:numRef>
              <c:f>'Daily Summ'!$E$7:$E$188</c:f>
            </c:numRef>
          </c:val>
          <c:smooth val="0"/>
        </c:ser>
        <c:ser>
          <c:idx val="4"/>
          <c:order val="4"/>
          <c:tx>
            <c:strRef>
              <c:f>'Daily Summ'!$F$6</c:f>
            </c:strRef>
          </c:tx>
          <c:spPr>
            <a:ln cmpd="sng" w="25400">
              <a:solidFill>
                <a:srgbClr val="990099"/>
              </a:solidFill>
            </a:ln>
          </c:spPr>
          <c:marker>
            <c:symbol val="none"/>
          </c:marker>
          <c:cat>
            <c:strRef>
              <c:f>'Daily Summ'!$A$7:$A$188</c:f>
            </c:strRef>
          </c:cat>
          <c:val>
            <c:numRef>
              <c:f>'Daily Summ'!$F$7:$F$188</c:f>
            </c:numRef>
          </c:val>
          <c:smooth val="0"/>
        </c:ser>
        <c:ser>
          <c:idx val="5"/>
          <c:order val="5"/>
          <c:tx>
            <c:strRef>
              <c:f>'Daily Summ'!$G$6</c:f>
            </c:strRef>
          </c:tx>
          <c:spPr>
            <a:ln cmpd="sng" w="25400">
              <a:solidFill>
                <a:srgbClr val="000000"/>
              </a:solidFill>
            </a:ln>
          </c:spPr>
          <c:marker>
            <c:symbol val="circle"/>
            <c:size val="0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cat>
            <c:strRef>
              <c:f>'Daily Summ'!$A$7:$A$188</c:f>
            </c:strRef>
          </c:cat>
          <c:val>
            <c:numRef>
              <c:f>'Daily Summ'!$G$7:$G$188</c:f>
            </c:numRef>
          </c:val>
          <c:smooth val="0"/>
        </c:ser>
        <c:axId val="1892994616"/>
        <c:axId val="503371602"/>
      </c:lineChart>
      <c:catAx>
        <c:axId val="1892994616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503371602"/>
      </c:catAx>
      <c:valAx>
        <c:axId val="5033716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$ balance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892994616"/>
      </c:valAx>
    </c:plotArea>
    <c:legend>
      <c:legendPos val="r"/>
      <c:overlay val="0"/>
    </c:legend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% Participation in market up/down days as measured against S&amp;P 500</a:t>
            </a:r>
          </a:p>
        </c:rich>
      </c:tx>
      <c:overlay val="0"/>
    </c:title>
    <c:plotArea>
      <c:layout>
        <c:manualLayout>
          <c:xMode val="edge"/>
          <c:yMode val="edge"/>
          <c:x val="0.09664999999999999"/>
          <c:y val="0.14507"/>
          <c:w val="0.7347100000000001"/>
          <c:h val="0.7388800000000001"/>
        </c:manualLayout>
      </c:layout>
      <c:scatterChart>
        <c:scatterStyle val="lineMarker"/>
        <c:ser>
          <c:idx val="0"/>
          <c:order val="0"/>
          <c:tx>
            <c:strRef>
              <c:f>'Daily Summ'!$K$2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'Daily Summ'!$J$3:$J$4</c:f>
            </c:numRef>
          </c:xVal>
          <c:yVal>
            <c:numRef>
              <c:f>'Daily Summ'!$K$3:$K$4</c:f>
            </c:numRef>
          </c:yVal>
        </c:ser>
        <c:ser>
          <c:idx val="1"/>
          <c:order val="1"/>
          <c:tx>
            <c:strRef>
              <c:f>'Daily Summ'!$L$2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xVal>
            <c:numRef>
              <c:f>'Daily Summ'!$J$3:$J$4</c:f>
            </c:numRef>
          </c:xVal>
          <c:yVal>
            <c:numRef>
              <c:f>'Daily Summ'!$L$3:$L$4</c:f>
            </c:numRef>
          </c:yVal>
        </c:ser>
        <c:ser>
          <c:idx val="2"/>
          <c:order val="2"/>
          <c:tx>
            <c:strRef>
              <c:f>'Daily Summ'!$M$2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xVal>
            <c:numRef>
              <c:f>'Daily Summ'!$J$3:$J$4</c:f>
            </c:numRef>
          </c:xVal>
          <c:yVal>
            <c:numRef>
              <c:f>'Daily Summ'!$M$3:$M$4</c:f>
            </c:numRef>
          </c:yVal>
        </c:ser>
        <c:ser>
          <c:idx val="3"/>
          <c:order val="3"/>
          <c:tx>
            <c:strRef>
              <c:f>'Daily Summ'!$N$2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xVal>
            <c:numRef>
              <c:f>'Daily Summ'!$J$3:$J$4</c:f>
            </c:numRef>
          </c:xVal>
          <c:yVal>
            <c:numRef>
              <c:f>'Daily Summ'!$N$3:$N$4</c:f>
            </c:numRef>
          </c:yVal>
        </c:ser>
        <c:ser>
          <c:idx val="4"/>
          <c:order val="4"/>
          <c:tx>
            <c:strRef>
              <c:f>'Daily Summ'!$O$2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xVal>
            <c:numRef>
              <c:f>'Daily Summ'!$J$3:$J$4</c:f>
            </c:numRef>
          </c:xVal>
          <c:yVal>
            <c:numRef>
              <c:f>'Daily Summ'!$O$3:$O$4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8308616"/>
        <c:axId val="999907857"/>
      </c:scatterChart>
      <c:valAx>
        <c:axId val="106830861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999907857"/>
      </c:valAx>
      <c:valAx>
        <c:axId val="9999078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068308616"/>
      </c:valAx>
    </c:plotArea>
    <c:legend>
      <c:legendPos val="r"/>
      <c:overlay val="0"/>
    </c:legend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(Daily Return - Target Daily Return) / Target Daily Return (7% annual return portfolios)</a:t>
            </a:r>
          </a:p>
        </c:rich>
      </c:tx>
      <c:overlay val="0"/>
    </c:title>
    <c:plotArea>
      <c:layout>
        <c:manualLayout>
          <c:xMode val="edge"/>
          <c:yMode val="edge"/>
          <c:x val="0.08028"/>
          <c:y val="0.12642"/>
          <c:w val="0.72844"/>
          <c:h val="0.73962"/>
        </c:manualLayout>
      </c:layout>
      <c:lineChart>
        <c:ser>
          <c:idx val="0"/>
          <c:order val="0"/>
          <c:spPr>
            <a:ln cmpd="sng" w="508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'Daily Summ'!$AN$6:$AN$188</c:f>
            </c:strRef>
          </c:cat>
          <c:val>
            <c:numRef>
              <c:f>'Daily Summ'!$AO$6:$AO$188</c:f>
            </c:numRef>
          </c:val>
          <c:smooth val="0"/>
        </c:ser>
        <c:ser>
          <c:idx val="1"/>
          <c:order val="1"/>
          <c:spPr>
            <a:ln cmpd="sng" w="25400">
              <a:solidFill>
                <a:srgbClr val="00FF00"/>
              </a:solidFill>
            </a:ln>
          </c:spPr>
          <c:marker>
            <c:symbol val="none"/>
          </c:marker>
          <c:cat>
            <c:strRef>
              <c:f>'Daily Summ'!$AN$6:$AN$188</c:f>
            </c:strRef>
          </c:cat>
          <c:val>
            <c:numRef>
              <c:f>'Daily Summ'!$AP$6:$AP$188</c:f>
            </c:numRef>
          </c:val>
          <c:smooth val="0"/>
        </c:ser>
        <c:ser>
          <c:idx val="2"/>
          <c:order val="2"/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'Daily Summ'!$AN$6:$AN$188</c:f>
            </c:strRef>
          </c:cat>
          <c:val>
            <c:numRef>
              <c:f>'Daily Summ'!$AQ$6:$AQ$188</c:f>
            </c:numRef>
          </c:val>
          <c:smooth val="0"/>
        </c:ser>
        <c:ser>
          <c:idx val="3"/>
          <c:order val="3"/>
          <c:spPr>
            <a:ln cmpd="sng" w="2540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'Daily Summ'!$AN$6:$AN$188</c:f>
            </c:strRef>
          </c:cat>
          <c:val>
            <c:numRef>
              <c:f>'Daily Summ'!$AR$6:$AR$188</c:f>
            </c:numRef>
          </c:val>
          <c:smooth val="0"/>
        </c:ser>
        <c:ser>
          <c:idx val="4"/>
          <c:order val="4"/>
          <c:spPr>
            <a:ln cmpd="sng" w="25400">
              <a:solidFill>
                <a:srgbClr val="990099"/>
              </a:solidFill>
            </a:ln>
          </c:spPr>
          <c:marker>
            <c:symbol val="none"/>
          </c:marker>
          <c:cat>
            <c:strRef>
              <c:f>'Daily Summ'!$AN$6:$AN$188</c:f>
            </c:strRef>
          </c:cat>
          <c:val>
            <c:numRef>
              <c:f>'Daily Summ'!$AS$6:$AS$188</c:f>
            </c:numRef>
          </c:val>
          <c:smooth val="0"/>
        </c:ser>
        <c:ser>
          <c:idx val="5"/>
          <c:order val="5"/>
          <c:spPr>
            <a:ln cmpd="sng" w="25400">
              <a:solidFill>
                <a:srgbClr val="0099C6"/>
              </a:solidFill>
            </a:ln>
          </c:spPr>
          <c:marker>
            <c:symbol val="none"/>
          </c:marker>
          <c:cat>
            <c:strRef>
              <c:f>'Daily Summ'!$AN$6:$AN$188</c:f>
            </c:strRef>
          </c:cat>
          <c:val>
            <c:numRef>
              <c:f>'Daily Summ'!$AT$6:$AT$188</c:f>
            </c:numRef>
          </c:val>
          <c:smooth val="0"/>
        </c:ser>
        <c:ser>
          <c:idx val="6"/>
          <c:order val="6"/>
          <c:spPr>
            <a:ln cmpd="sng" w="25400">
              <a:solidFill>
                <a:srgbClr val="DD4477"/>
              </a:solidFill>
            </a:ln>
          </c:spPr>
          <c:marker>
            <c:symbol val="none"/>
          </c:marker>
          <c:cat>
            <c:strRef>
              <c:f>'Daily Summ'!$AN$6:$AN$188</c:f>
            </c:strRef>
          </c:cat>
          <c:val>
            <c:numRef>
              <c:f>'Daily Summ'!$AU$6:$AU$188</c:f>
            </c:numRef>
          </c:val>
          <c:smooth val="0"/>
        </c:ser>
        <c:axId val="1933979181"/>
        <c:axId val="895629720"/>
      </c:lineChart>
      <c:catAx>
        <c:axId val="1933979181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895629720"/>
      </c:catAx>
      <c:valAx>
        <c:axId val="8956297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933979181"/>
      </c:valAx>
    </c:plotArea>
    <c:legend>
      <c:legendPos val="r"/>
      <c:overlay val="0"/>
    </c:legend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Sharpe Ratios (YTD)</a:t>
            </a:r>
          </a:p>
        </c:rich>
      </c:tx>
      <c:overlay val="0"/>
    </c:title>
    <c:plotArea>
      <c:layout>
        <c:manualLayout>
          <c:xMode val="edge"/>
          <c:yMode val="edge"/>
          <c:x val="0.11161"/>
          <c:y val="0.07299"/>
          <c:w val="0.83089"/>
          <c:h val="0.83394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'Daily Summ'!$Z$5:$AE$5</c:f>
            </c:numRef>
          </c:xVal>
          <c:yVal>
            <c:numRef>
              <c:f>'Daily Summ'!$Z$2:$AE$2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915953"/>
        <c:axId val="2034618977"/>
      </c:scatterChart>
      <c:valAx>
        <c:axId val="33391595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034618977"/>
      </c:valAx>
      <c:valAx>
        <c:axId val="20346189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333915953"/>
      </c:valAx>
    </c:plotArea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    Market beta against S&amp;P 500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'Daily Summ'!$AH$2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'Daily Summ'!$AG$3:$AG$4</c:f>
            </c:numRef>
          </c:xVal>
          <c:yVal>
            <c:numRef>
              <c:f>'Daily Summ'!$AH$3:$AH$4</c:f>
            </c:numRef>
          </c:yVal>
        </c:ser>
        <c:ser>
          <c:idx val="1"/>
          <c:order val="1"/>
          <c:tx>
            <c:strRef>
              <c:f>'Daily Summ'!$AI$2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xVal>
            <c:numRef>
              <c:f>'Daily Summ'!$AG$3:$AG$4</c:f>
            </c:numRef>
          </c:xVal>
          <c:yVal>
            <c:numRef>
              <c:f>'Daily Summ'!$AI$3:$AI$4</c:f>
            </c:numRef>
          </c:yVal>
        </c:ser>
        <c:ser>
          <c:idx val="2"/>
          <c:order val="2"/>
          <c:tx>
            <c:strRef>
              <c:f>'Daily Summ'!$AJ$2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xVal>
            <c:numRef>
              <c:f>'Daily Summ'!$AG$3:$AG$4</c:f>
            </c:numRef>
          </c:xVal>
          <c:yVal>
            <c:numRef>
              <c:f>'Daily Summ'!$AJ$3:$AJ$4</c:f>
            </c:numRef>
          </c:yVal>
        </c:ser>
        <c:ser>
          <c:idx val="3"/>
          <c:order val="3"/>
          <c:tx>
            <c:strRef>
              <c:f>'Daily Summ'!$AK$2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xVal>
            <c:numRef>
              <c:f>'Daily Summ'!$AG$3:$AG$4</c:f>
            </c:numRef>
          </c:xVal>
          <c:yVal>
            <c:numRef>
              <c:f>'Daily Summ'!$AK$3:$AK$4</c:f>
            </c:numRef>
          </c:yVal>
        </c:ser>
        <c:ser>
          <c:idx val="4"/>
          <c:order val="4"/>
          <c:tx>
            <c:strRef>
              <c:f>'Daily Summ'!$AL$2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xVal>
            <c:numRef>
              <c:f>'Daily Summ'!$AG$3:$AG$4</c:f>
            </c:numRef>
          </c:xVal>
          <c:yVal>
            <c:numRef>
              <c:f>'Daily Summ'!$AL$3:$AL$4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836239"/>
        <c:axId val="1699528545"/>
      </c:scatterChart>
      <c:valAx>
        <c:axId val="174783623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699528545"/>
      </c:valAx>
      <c:valAx>
        <c:axId val="1699528545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747836239"/>
      </c:valAx>
    </c:plotArea>
    <c:legend>
      <c:legendPos val="r"/>
      <c:overlay val="0"/>
    </c:legend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124"/>
          <c:y val="0.046900000000000004"/>
          <c:w val="0.85863"/>
          <c:h val="0.7260800000000001"/>
        </c:manualLayout>
      </c:layout>
      <c:scatterChart>
        <c:scatterStyle val="lineMarker"/>
        <c:ser>
          <c:idx val="0"/>
          <c:order val="0"/>
          <c:tx>
            <c:strRef>
              <c:f>Alkanza!$B$3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Alkanza!$A$4:$A$10</c:f>
            </c:numRef>
          </c:xVal>
          <c:yVal>
            <c:numRef>
              <c:f>Alkanza!$B$4:$B$10</c:f>
            </c:numRef>
          </c:yVal>
        </c:ser>
        <c:ser>
          <c:idx val="1"/>
          <c:order val="1"/>
          <c:tx>
            <c:strRef>
              <c:f>Alkanza!$C$3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xVal>
            <c:numRef>
              <c:f>Alkanza!$A$4:$A$10</c:f>
            </c:numRef>
          </c:xVal>
          <c:yVal>
            <c:numRef>
              <c:f>Alkanza!$C$4:$C$10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6337655"/>
        <c:axId val="1025065160"/>
      </c:scatterChart>
      <c:valAx>
        <c:axId val="171633765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Target Return (annual)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025065160"/>
      </c:valAx>
      <c:valAx>
        <c:axId val="10250651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Actual Return (ytd)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716337655"/>
      </c:valAx>
    </c:plotArea>
    <c:legend>
      <c:legendPos val="b"/>
      <c:overlay val="0"/>
    </c:legend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3333"/>
          <c:y val="0.03371"/>
          <c:w val="0.85578"/>
          <c:h val="0.7752800000000001"/>
        </c:manualLayout>
      </c:layout>
      <c:scatterChart>
        <c:scatterStyle val="lineMarker"/>
        <c:ser>
          <c:idx val="0"/>
          <c:order val="0"/>
          <c:tx>
            <c:strRef>
              <c:f>Alkanza!$B$43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Alkanza!$A$44:$A$81</c:f>
            </c:numRef>
          </c:xVal>
          <c:yVal>
            <c:numRef>
              <c:f>Alkanza!$B$44:$B$81</c:f>
            </c:numRef>
          </c:yVal>
        </c:ser>
        <c:ser>
          <c:idx val="1"/>
          <c:order val="1"/>
          <c:tx>
            <c:strRef>
              <c:f>Alkanza!$C$43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xVal>
            <c:numRef>
              <c:f>Alkanza!$A$44:$A$81</c:f>
            </c:numRef>
          </c:xVal>
          <c:yVal>
            <c:numRef>
              <c:f>Alkanza!$C$44:$C$81</c:f>
            </c:numRef>
          </c:yVal>
        </c:ser>
        <c:ser>
          <c:idx val="2"/>
          <c:order val="2"/>
          <c:tx>
            <c:strRef>
              <c:f>Alkanza!$D$43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AA84F"/>
              </a:solidFill>
              <a:ln cmpd="sng">
                <a:solidFill>
                  <a:srgbClr val="6AA84F"/>
                </a:solidFill>
              </a:ln>
            </c:spPr>
          </c:marker>
          <c:xVal>
            <c:numRef>
              <c:f>Alkanza!$A$44:$A$81</c:f>
            </c:numRef>
          </c:xVal>
          <c:yVal>
            <c:numRef>
              <c:f>Alkanza!$D$44:$D$81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0555887"/>
        <c:axId val="495485894"/>
      </c:scatterChart>
      <c:valAx>
        <c:axId val="147055588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Target Return (annual)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495485894"/>
      </c:valAx>
      <c:valAx>
        <c:axId val="4954858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Actual Year to Date Return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470555887"/>
      </c:valAx>
    </c:plotArea>
    <c:legend>
      <c:legendPos val="b"/>
      <c:overlay val="0"/>
    </c:legend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1-day performance of target portfolios (6/24/2016)</a:t>
            </a:r>
          </a:p>
        </c:rich>
      </c:tx>
      <c:overlay val="0"/>
    </c:title>
    <c:plotArea>
      <c:layout>
        <c:manualLayout>
          <c:xMode val="edge"/>
          <c:yMode val="edge"/>
          <c:x val="0.10159000000000001"/>
          <c:y val="0.13716"/>
          <c:w val="0.8341299999999999"/>
          <c:h val="0.7352500000000001"/>
        </c:manualLayout>
      </c:layout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Today!$B$14:$G$14</c:f>
            </c:numRef>
          </c:xVal>
          <c:yVal>
            <c:numRef>
              <c:f>Today!$B$15:$G$15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xVal>
            <c:numRef>
              <c:f>Today!$B$14:$G$14</c:f>
            </c:numRef>
          </c:xVal>
          <c:yVal>
            <c:numRef>
              <c:f>Today!$B$16:$G$16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xVal>
            <c:numRef>
              <c:f>Today!$B$14:$G$14</c:f>
            </c:numRef>
          </c:xVal>
          <c:yVal>
            <c:numRef>
              <c:f>Today!$B$17:$G$17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xVal>
            <c:numRef>
              <c:f>Today!$B$14:$G$14</c:f>
            </c:numRef>
          </c:xVal>
          <c:yVal>
            <c:numRef>
              <c:f>Today!$B$18:$G$18</c:f>
            </c:numRef>
          </c:yVal>
        </c:ser>
        <c:ser>
          <c:idx val="4"/>
          <c:order val="4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xVal>
            <c:numRef>
              <c:f>Today!$B$14:$G$14</c:f>
            </c:numRef>
          </c:xVal>
          <c:yVal>
            <c:numRef>
              <c:f>Today!$B$19:$G$19</c:f>
            </c:numRef>
          </c:yVal>
        </c:ser>
        <c:ser>
          <c:idx val="5"/>
          <c:order val="5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99C6"/>
              </a:solidFill>
              <a:ln cmpd="sng">
                <a:solidFill>
                  <a:srgbClr val="0099C6"/>
                </a:solidFill>
              </a:ln>
            </c:spPr>
          </c:marker>
          <c:xVal>
            <c:numRef>
              <c:f>Today!$B$14:$G$14</c:f>
            </c:numRef>
          </c:xVal>
          <c:yVal>
            <c:numRef>
              <c:f>Today!$B$20:$G$20</c:f>
            </c:numRef>
          </c:yVal>
        </c:ser>
        <c:ser>
          <c:idx val="6"/>
          <c:order val="6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D4477"/>
              </a:solidFill>
              <a:ln cmpd="sng">
                <a:solidFill>
                  <a:srgbClr val="DD4477"/>
                </a:solidFill>
              </a:ln>
            </c:spPr>
          </c:marker>
          <c:xVal>
            <c:numRef>
              <c:f>Today!$B$14:$G$14</c:f>
            </c:numRef>
          </c:xVal>
          <c:yVal>
            <c:numRef>
              <c:f>Today!$B$21:$G$21</c:f>
            </c:numRef>
          </c:yVal>
        </c:ser>
        <c:ser>
          <c:idx val="7"/>
          <c:order val="7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6AA00"/>
              </a:solidFill>
              <a:ln cmpd="sng">
                <a:solidFill>
                  <a:srgbClr val="66AA00"/>
                </a:solidFill>
              </a:ln>
            </c:spPr>
          </c:marker>
          <c:xVal>
            <c:numRef>
              <c:f>Today!$B$14:$G$14</c:f>
            </c:numRef>
          </c:xVal>
          <c:yVal>
            <c:numRef>
              <c:f>Today!$B$22:$G$22</c:f>
            </c:numRef>
          </c:yVal>
        </c:ser>
        <c:ser>
          <c:idx val="8"/>
          <c:order val="8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B82E2E"/>
              </a:solidFill>
              <a:ln cmpd="sng">
                <a:solidFill>
                  <a:srgbClr val="B82E2E"/>
                </a:solidFill>
              </a:ln>
            </c:spPr>
          </c:marker>
          <c:xVal>
            <c:numRef>
              <c:f>Today!$B$14:$G$14</c:f>
            </c:numRef>
          </c:xVal>
          <c:yVal>
            <c:numRef>
              <c:f>Today!$B$23:$G$23</c:f>
            </c:numRef>
          </c:yVal>
        </c:ser>
        <c:ser>
          <c:idx val="9"/>
          <c:order val="9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16395"/>
              </a:solidFill>
              <a:ln cmpd="sng">
                <a:solidFill>
                  <a:srgbClr val="316395"/>
                </a:solidFill>
              </a:ln>
            </c:spPr>
          </c:marker>
          <c:xVal>
            <c:numRef>
              <c:f>Today!$B$14:$G$14</c:f>
            </c:numRef>
          </c:xVal>
          <c:yVal>
            <c:numRef>
              <c:f>Today!$B$24:$G$24</c:f>
            </c:numRef>
          </c:yVal>
        </c:ser>
        <c:ser>
          <c:idx val="10"/>
          <c:order val="1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94499"/>
              </a:solidFill>
              <a:ln cmpd="sng">
                <a:solidFill>
                  <a:srgbClr val="994499"/>
                </a:solidFill>
              </a:ln>
            </c:spPr>
          </c:marker>
          <c:xVal>
            <c:numRef>
              <c:f>Today!$B$14:$G$14</c:f>
            </c:numRef>
          </c:xVal>
          <c:yVal>
            <c:numRef>
              <c:f>Today!$B$25:$G$25</c:f>
            </c:numRef>
          </c:yVal>
        </c:ser>
        <c:ser>
          <c:idx val="11"/>
          <c:order val="1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22AA99"/>
              </a:solidFill>
              <a:ln cmpd="sng">
                <a:solidFill>
                  <a:srgbClr val="22AA99"/>
                </a:solidFill>
              </a:ln>
            </c:spPr>
          </c:marker>
          <c:xVal>
            <c:numRef>
              <c:f>Today!$B$14:$G$14</c:f>
            </c:numRef>
          </c:xVal>
          <c:yVal>
            <c:numRef>
              <c:f>Today!$B$26:$G$26</c:f>
            </c:numRef>
          </c:yVal>
        </c:ser>
        <c:ser>
          <c:idx val="12"/>
          <c:order val="1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AAAA11"/>
              </a:solidFill>
              <a:ln cmpd="sng">
                <a:solidFill>
                  <a:srgbClr val="AAAA11"/>
                </a:solidFill>
              </a:ln>
            </c:spPr>
          </c:marker>
          <c:xVal>
            <c:numRef>
              <c:f>Today!$B$14:$G$14</c:f>
            </c:numRef>
          </c:xVal>
          <c:yVal>
            <c:numRef>
              <c:f>Today!$B$27:$G$27</c:f>
            </c:numRef>
          </c:yVal>
        </c:ser>
        <c:ser>
          <c:idx val="13"/>
          <c:order val="1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633CC"/>
              </a:solidFill>
              <a:ln cmpd="sng">
                <a:solidFill>
                  <a:srgbClr val="6633CC"/>
                </a:solidFill>
              </a:ln>
            </c:spPr>
          </c:marker>
          <c:xVal>
            <c:numRef>
              <c:f>Today!$B$14:$G$14</c:f>
            </c:numRef>
          </c:xVal>
          <c:yVal>
            <c:numRef>
              <c:f>Today!$B$28:$G$28</c:f>
            </c:numRef>
          </c:yVal>
        </c:ser>
        <c:ser>
          <c:idx val="14"/>
          <c:order val="14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E67300"/>
              </a:solidFill>
              <a:ln cmpd="sng">
                <a:solidFill>
                  <a:srgbClr val="E67300"/>
                </a:solidFill>
              </a:ln>
            </c:spPr>
          </c:marker>
          <c:xVal>
            <c:numRef>
              <c:f>Today!$B$14:$G$14</c:f>
            </c:numRef>
          </c:xVal>
          <c:yVal>
            <c:numRef>
              <c:f>Today!$B$29:$G$29</c:f>
            </c:numRef>
          </c:yVal>
        </c:ser>
        <c:ser>
          <c:idx val="15"/>
          <c:order val="15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B0707"/>
              </a:solidFill>
              <a:ln cmpd="sng">
                <a:solidFill>
                  <a:srgbClr val="8B0707"/>
                </a:solidFill>
              </a:ln>
            </c:spPr>
          </c:marker>
          <c:xVal>
            <c:numRef>
              <c:f>Today!$B$14:$G$14</c:f>
            </c:numRef>
          </c:xVal>
          <c:yVal>
            <c:numRef>
              <c:f>Today!$B$30:$G$30</c:f>
            </c:numRef>
          </c:yVal>
        </c:ser>
        <c:ser>
          <c:idx val="16"/>
          <c:order val="16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51067"/>
              </a:solidFill>
              <a:ln cmpd="sng">
                <a:solidFill>
                  <a:srgbClr val="651067"/>
                </a:solidFill>
              </a:ln>
            </c:spPr>
          </c:marker>
          <c:xVal>
            <c:numRef>
              <c:f>Today!$B$14:$G$14</c:f>
            </c:numRef>
          </c:xVal>
          <c:yVal>
            <c:numRef>
              <c:f>Today!$B$31:$G$31</c:f>
            </c:numRef>
          </c:yVal>
        </c:ser>
        <c:ser>
          <c:idx val="17"/>
          <c:order val="17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29262"/>
              </a:solidFill>
              <a:ln cmpd="sng">
                <a:solidFill>
                  <a:srgbClr val="329262"/>
                </a:solidFill>
              </a:ln>
            </c:spPr>
          </c:marker>
          <c:xVal>
            <c:numRef>
              <c:f>Today!$B$14:$G$14</c:f>
            </c:numRef>
          </c:xVal>
          <c:yVal>
            <c:numRef>
              <c:f>Today!$B$32:$G$32</c:f>
            </c:numRef>
          </c:yVal>
        </c:ser>
        <c:ser>
          <c:idx val="18"/>
          <c:order val="18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5574A6"/>
              </a:solidFill>
              <a:ln cmpd="sng">
                <a:solidFill>
                  <a:srgbClr val="5574A6"/>
                </a:solidFill>
              </a:ln>
            </c:spPr>
          </c:marker>
          <c:xVal>
            <c:numRef>
              <c:f>Today!$B$14:$G$14</c:f>
            </c:numRef>
          </c:xVal>
          <c:yVal>
            <c:numRef>
              <c:f>Today!$B$33:$G$33</c:f>
            </c:numRef>
          </c:yVal>
        </c:ser>
        <c:ser>
          <c:idx val="19"/>
          <c:order val="19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B3EAC"/>
              </a:solidFill>
              <a:ln cmpd="sng">
                <a:solidFill>
                  <a:srgbClr val="3B3EAC"/>
                </a:solidFill>
              </a:ln>
            </c:spPr>
          </c:marker>
          <c:xVal>
            <c:numRef>
              <c:f>Today!$B$14:$G$14</c:f>
            </c:numRef>
          </c:xVal>
          <c:yVal>
            <c:numRef>
              <c:f>Today!$B$34:$G$34</c:f>
            </c:numRef>
          </c:yVal>
        </c:ser>
        <c:ser>
          <c:idx val="20"/>
          <c:order val="2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B77322"/>
              </a:solidFill>
              <a:ln cmpd="sng">
                <a:solidFill>
                  <a:srgbClr val="B77322"/>
                </a:solidFill>
              </a:ln>
            </c:spPr>
          </c:marker>
          <c:xVal>
            <c:numRef>
              <c:f>Today!$B$14:$G$14</c:f>
            </c:numRef>
          </c:xVal>
          <c:yVal>
            <c:numRef>
              <c:f>Today!$B$35:$G$35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064530"/>
        <c:axId val="912082561"/>
      </c:scatterChart>
      <c:valAx>
        <c:axId val="88806453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912082561"/>
      </c:valAx>
      <c:valAx>
        <c:axId val="9120825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888064530"/>
      </c:valAx>
    </c:plotArea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2195"/>
          <c:y val="0.03656"/>
          <c:w val="0.8780500000000001"/>
          <c:h val="0.84095"/>
        </c:manualLayout>
      </c:layout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Charts!$B$6:$H$6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Charts!$B$7:$H$7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Charts!$B$8:$H$8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Charts!$B$9:$H$9</c:f>
            </c:numRef>
          </c:yVal>
        </c:ser>
        <c:ser>
          <c:idx val="4"/>
          <c:order val="4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Charts!$B$10:$H$10</c:f>
            </c:numRef>
          </c:yVal>
        </c:ser>
        <c:ser>
          <c:idx val="5"/>
          <c:order val="5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99C6"/>
              </a:solidFill>
              <a:ln cmpd="sng">
                <a:solidFill>
                  <a:srgbClr val="0099C6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Charts!$B$11:$H$11</c:f>
            </c:numRef>
          </c:yVal>
        </c:ser>
        <c:ser>
          <c:idx val="6"/>
          <c:order val="6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D4477"/>
              </a:solidFill>
              <a:ln cmpd="sng">
                <a:solidFill>
                  <a:srgbClr val="DD4477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Charts!$B$12:$H$12</c:f>
            </c:numRef>
          </c:yVal>
        </c:ser>
        <c:ser>
          <c:idx val="7"/>
          <c:order val="7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6AA00"/>
              </a:solidFill>
              <a:ln cmpd="sng">
                <a:solidFill>
                  <a:srgbClr val="66AA00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Charts!$B$13:$H$13</c:f>
            </c:numRef>
          </c:yVal>
        </c:ser>
        <c:ser>
          <c:idx val="8"/>
          <c:order val="8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B82E2E"/>
              </a:solidFill>
              <a:ln cmpd="sng">
                <a:solidFill>
                  <a:srgbClr val="B82E2E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Charts!$B$14:$H$14</c:f>
            </c:numRef>
          </c:yVal>
        </c:ser>
        <c:ser>
          <c:idx val="9"/>
          <c:order val="9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16395"/>
              </a:solidFill>
              <a:ln cmpd="sng">
                <a:solidFill>
                  <a:srgbClr val="316395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Charts!$B$15:$H$15</c:f>
            </c:numRef>
          </c:yVal>
        </c:ser>
        <c:ser>
          <c:idx val="10"/>
          <c:order val="1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94499"/>
              </a:solidFill>
              <a:ln cmpd="sng">
                <a:solidFill>
                  <a:srgbClr val="994499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Charts!$B$16:$H$16</c:f>
            </c:numRef>
          </c:yVal>
        </c:ser>
        <c:ser>
          <c:idx val="11"/>
          <c:order val="1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22AA99"/>
              </a:solidFill>
              <a:ln cmpd="sng">
                <a:solidFill>
                  <a:srgbClr val="22AA99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Charts!$B$17:$H$17</c:f>
            </c:numRef>
          </c:yVal>
        </c:ser>
        <c:ser>
          <c:idx val="12"/>
          <c:order val="1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AAAA11"/>
              </a:solidFill>
              <a:ln cmpd="sng">
                <a:solidFill>
                  <a:srgbClr val="AAAA11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Charts!$B$18:$H$18</c:f>
            </c:numRef>
          </c:yVal>
        </c:ser>
        <c:ser>
          <c:idx val="13"/>
          <c:order val="1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633CC"/>
              </a:solidFill>
              <a:ln cmpd="sng">
                <a:solidFill>
                  <a:srgbClr val="6633CC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Charts!$B$19:$H$19</c:f>
            </c:numRef>
          </c:yVal>
        </c:ser>
        <c:ser>
          <c:idx val="14"/>
          <c:order val="14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E67300"/>
              </a:solidFill>
              <a:ln cmpd="sng">
                <a:solidFill>
                  <a:srgbClr val="E67300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Charts!$B$20:$H$20</c:f>
            </c:numRef>
          </c:yVal>
        </c:ser>
        <c:ser>
          <c:idx val="15"/>
          <c:order val="15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B0707"/>
              </a:solidFill>
              <a:ln cmpd="sng">
                <a:solidFill>
                  <a:srgbClr val="8B0707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Charts!$B$21:$H$21</c:f>
            </c:numRef>
          </c:yVal>
        </c:ser>
        <c:ser>
          <c:idx val="16"/>
          <c:order val="16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51067"/>
              </a:solidFill>
              <a:ln cmpd="sng">
                <a:solidFill>
                  <a:srgbClr val="651067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Charts!$B$22:$H$22</c:f>
            </c:numRef>
          </c:yVal>
        </c:ser>
        <c:ser>
          <c:idx val="17"/>
          <c:order val="17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29262"/>
              </a:solidFill>
              <a:ln cmpd="sng">
                <a:solidFill>
                  <a:srgbClr val="329262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Charts!$B$23:$H$23</c:f>
            </c:numRef>
          </c:yVal>
        </c:ser>
        <c:ser>
          <c:idx val="18"/>
          <c:order val="18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5574A6"/>
              </a:solidFill>
              <a:ln cmpd="sng">
                <a:solidFill>
                  <a:srgbClr val="5574A6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Charts!$B$24:$H$24</c:f>
            </c:numRef>
          </c:yVal>
        </c:ser>
        <c:ser>
          <c:idx val="19"/>
          <c:order val="19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B3EAC"/>
              </a:solidFill>
              <a:ln cmpd="sng">
                <a:solidFill>
                  <a:srgbClr val="3B3EAC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Charts!$B$25:$H$25</c:f>
            </c:numRef>
          </c:yVal>
        </c:ser>
        <c:ser>
          <c:idx val="20"/>
          <c:order val="2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B77322"/>
              </a:solidFill>
              <a:ln cmpd="sng">
                <a:solidFill>
                  <a:srgbClr val="B77322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Charts!$B$26:$H$26</c:f>
            </c:numRef>
          </c:yVal>
        </c:ser>
        <c:ser>
          <c:idx val="21"/>
          <c:order val="21"/>
          <c:spPr>
            <a:ln w="47625">
              <a:noFill/>
            </a:ln>
          </c:spPr>
          <c:marker>
            <c:symbol val="circle"/>
            <c:size val="14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Charts!$B$27:$H$27</c:f>
            </c:numRef>
          </c:yVal>
        </c:ser>
        <c:ser>
          <c:idx val="22"/>
          <c:order val="22"/>
          <c:spPr>
            <a:ln w="47625">
              <a:noFill/>
            </a:ln>
          </c:spPr>
          <c:marker>
            <c:symbol val="circle"/>
            <c:size val="14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Charts!$B$28:$H$28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669008"/>
        <c:axId val="2119076513"/>
      </c:scatterChart>
      <c:valAx>
        <c:axId val="19366900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119076513"/>
      </c:valAx>
      <c:valAx>
        <c:axId val="21190765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Year to Date Performance of each of the target portfolios constructed by each manager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93669008"/>
      </c:valAx>
    </c:plotArea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2195"/>
          <c:y val="0.03656"/>
          <c:w val="0.8780500000000001"/>
          <c:h val="0.84095"/>
        </c:manualLayout>
      </c:layout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Charts!$B$29:$H$29</c:f>
            </c:numRef>
          </c:xVal>
          <c:yVal>
            <c:numRef>
              <c:f>Charts!$B$30:$H$30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xVal>
            <c:numRef>
              <c:f>Charts!$B$29:$H$29</c:f>
            </c:numRef>
          </c:xVal>
          <c:yVal>
            <c:numRef>
              <c:f>Charts!$B$31:$H$31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xVal>
            <c:numRef>
              <c:f>Charts!$B$29:$H$29</c:f>
            </c:numRef>
          </c:xVal>
          <c:yVal>
            <c:numRef>
              <c:f>Charts!$B$32:$H$32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xVal>
            <c:numRef>
              <c:f>Charts!$B$29:$H$29</c:f>
            </c:numRef>
          </c:xVal>
          <c:yVal>
            <c:numRef>
              <c:f>Charts!$B$33:$H$33</c:f>
            </c:numRef>
          </c:yVal>
        </c:ser>
        <c:ser>
          <c:idx val="4"/>
          <c:order val="4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xVal>
            <c:numRef>
              <c:f>Charts!$B$29:$H$29</c:f>
            </c:numRef>
          </c:xVal>
          <c:yVal>
            <c:numRef>
              <c:f>Charts!$B$34:$H$34</c:f>
            </c:numRef>
          </c:yVal>
        </c:ser>
        <c:ser>
          <c:idx val="5"/>
          <c:order val="5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99C6"/>
              </a:solidFill>
              <a:ln cmpd="sng">
                <a:solidFill>
                  <a:srgbClr val="0099C6"/>
                </a:solidFill>
              </a:ln>
            </c:spPr>
          </c:marker>
          <c:xVal>
            <c:numRef>
              <c:f>Charts!$B$29:$H$29</c:f>
            </c:numRef>
          </c:xVal>
          <c:yVal>
            <c:numRef>
              <c:f>Charts!$B$35:$H$35</c:f>
            </c:numRef>
          </c:yVal>
        </c:ser>
        <c:ser>
          <c:idx val="6"/>
          <c:order val="6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D4477"/>
              </a:solidFill>
              <a:ln cmpd="sng">
                <a:solidFill>
                  <a:srgbClr val="DD4477"/>
                </a:solidFill>
              </a:ln>
            </c:spPr>
          </c:marker>
          <c:xVal>
            <c:numRef>
              <c:f>Charts!$B$29:$H$29</c:f>
            </c:numRef>
          </c:xVal>
          <c:yVal>
            <c:numRef>
              <c:f>Charts!$B$36:$H$36</c:f>
            </c:numRef>
          </c:yVal>
        </c:ser>
        <c:ser>
          <c:idx val="7"/>
          <c:order val="7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6AA00"/>
              </a:solidFill>
              <a:ln cmpd="sng">
                <a:solidFill>
                  <a:srgbClr val="66AA00"/>
                </a:solidFill>
              </a:ln>
            </c:spPr>
          </c:marker>
          <c:xVal>
            <c:numRef>
              <c:f>Charts!$B$29:$H$29</c:f>
            </c:numRef>
          </c:xVal>
          <c:yVal>
            <c:numRef>
              <c:f>Charts!$B$37:$H$37</c:f>
            </c:numRef>
          </c:yVal>
        </c:ser>
        <c:ser>
          <c:idx val="8"/>
          <c:order val="8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B82E2E"/>
              </a:solidFill>
              <a:ln cmpd="sng">
                <a:solidFill>
                  <a:srgbClr val="B82E2E"/>
                </a:solidFill>
              </a:ln>
            </c:spPr>
          </c:marker>
          <c:xVal>
            <c:numRef>
              <c:f>Charts!$B$29:$H$29</c:f>
            </c:numRef>
          </c:xVal>
          <c:yVal>
            <c:numRef>
              <c:f>Charts!$B$38:$H$38</c:f>
            </c:numRef>
          </c:yVal>
        </c:ser>
        <c:ser>
          <c:idx val="9"/>
          <c:order val="9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16395"/>
              </a:solidFill>
              <a:ln cmpd="sng">
                <a:solidFill>
                  <a:srgbClr val="316395"/>
                </a:solidFill>
              </a:ln>
            </c:spPr>
          </c:marker>
          <c:xVal>
            <c:numRef>
              <c:f>Charts!$B$29:$H$29</c:f>
            </c:numRef>
          </c:xVal>
          <c:yVal>
            <c:numRef>
              <c:f>Charts!$B$39:$H$39</c:f>
            </c:numRef>
          </c:yVal>
        </c:ser>
        <c:ser>
          <c:idx val="10"/>
          <c:order val="1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94499"/>
              </a:solidFill>
              <a:ln cmpd="sng">
                <a:solidFill>
                  <a:srgbClr val="994499"/>
                </a:solidFill>
              </a:ln>
            </c:spPr>
          </c:marker>
          <c:xVal>
            <c:numRef>
              <c:f>Charts!$B$29:$H$29</c:f>
            </c:numRef>
          </c:xVal>
          <c:yVal>
            <c:numRef>
              <c:f>Charts!$B$40:$H$40</c:f>
            </c:numRef>
          </c:yVal>
        </c:ser>
        <c:ser>
          <c:idx val="11"/>
          <c:order val="1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22AA99"/>
              </a:solidFill>
              <a:ln cmpd="sng">
                <a:solidFill>
                  <a:srgbClr val="22AA99"/>
                </a:solidFill>
              </a:ln>
            </c:spPr>
          </c:marker>
          <c:xVal>
            <c:numRef>
              <c:f>Charts!$B$29:$H$29</c:f>
            </c:numRef>
          </c:xVal>
          <c:yVal>
            <c:numRef>
              <c:f>Charts!$B$41:$H$41</c:f>
            </c:numRef>
          </c:yVal>
        </c:ser>
        <c:ser>
          <c:idx val="12"/>
          <c:order val="1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AAAA11"/>
              </a:solidFill>
              <a:ln cmpd="sng">
                <a:solidFill>
                  <a:srgbClr val="AAAA11"/>
                </a:solidFill>
              </a:ln>
            </c:spPr>
          </c:marker>
          <c:xVal>
            <c:numRef>
              <c:f>Charts!$B$29:$H$29</c:f>
            </c:numRef>
          </c:xVal>
          <c:yVal>
            <c:numRef>
              <c:f>Charts!$B$42:$H$42</c:f>
            </c:numRef>
          </c:yVal>
        </c:ser>
        <c:ser>
          <c:idx val="13"/>
          <c:order val="1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633CC"/>
              </a:solidFill>
              <a:ln cmpd="sng">
                <a:solidFill>
                  <a:srgbClr val="6633CC"/>
                </a:solidFill>
              </a:ln>
            </c:spPr>
          </c:marker>
          <c:xVal>
            <c:numRef>
              <c:f>Charts!$B$29:$H$29</c:f>
            </c:numRef>
          </c:xVal>
          <c:yVal>
            <c:numRef>
              <c:f>Charts!$B$43:$H$43</c:f>
            </c:numRef>
          </c:yVal>
        </c:ser>
        <c:ser>
          <c:idx val="14"/>
          <c:order val="14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E67300"/>
              </a:solidFill>
              <a:ln cmpd="sng">
                <a:solidFill>
                  <a:srgbClr val="E67300"/>
                </a:solidFill>
              </a:ln>
            </c:spPr>
          </c:marker>
          <c:xVal>
            <c:numRef>
              <c:f>Charts!$B$29:$H$29</c:f>
            </c:numRef>
          </c:xVal>
          <c:yVal>
            <c:numRef>
              <c:f>Charts!$B$44:$H$44</c:f>
            </c:numRef>
          </c:yVal>
        </c:ser>
        <c:ser>
          <c:idx val="15"/>
          <c:order val="15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B0707"/>
              </a:solidFill>
              <a:ln cmpd="sng">
                <a:solidFill>
                  <a:srgbClr val="8B0707"/>
                </a:solidFill>
              </a:ln>
            </c:spPr>
          </c:marker>
          <c:xVal>
            <c:numRef>
              <c:f>Charts!$B$29:$H$29</c:f>
            </c:numRef>
          </c:xVal>
          <c:yVal>
            <c:numRef>
              <c:f>Charts!$B$45:$H$45</c:f>
            </c:numRef>
          </c:yVal>
        </c:ser>
        <c:ser>
          <c:idx val="16"/>
          <c:order val="16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51067"/>
              </a:solidFill>
              <a:ln cmpd="sng">
                <a:solidFill>
                  <a:srgbClr val="651067"/>
                </a:solidFill>
              </a:ln>
            </c:spPr>
          </c:marker>
          <c:xVal>
            <c:numRef>
              <c:f>Charts!$B$29:$H$29</c:f>
            </c:numRef>
          </c:xVal>
          <c:yVal>
            <c:numRef>
              <c:f>Charts!$B$46:$H$46</c:f>
            </c:numRef>
          </c:yVal>
        </c:ser>
        <c:ser>
          <c:idx val="17"/>
          <c:order val="17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29262"/>
              </a:solidFill>
              <a:ln cmpd="sng">
                <a:solidFill>
                  <a:srgbClr val="329262"/>
                </a:solidFill>
              </a:ln>
            </c:spPr>
          </c:marker>
          <c:xVal>
            <c:numRef>
              <c:f>Charts!$B$29:$H$29</c:f>
            </c:numRef>
          </c:xVal>
          <c:yVal>
            <c:numRef>
              <c:f>Charts!$B$47:$H$47</c:f>
            </c:numRef>
          </c:yVal>
        </c:ser>
        <c:ser>
          <c:idx val="18"/>
          <c:order val="18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5574A6"/>
              </a:solidFill>
              <a:ln cmpd="sng">
                <a:solidFill>
                  <a:srgbClr val="5574A6"/>
                </a:solidFill>
              </a:ln>
            </c:spPr>
          </c:marker>
          <c:xVal>
            <c:numRef>
              <c:f>Charts!$B$29:$H$29</c:f>
            </c:numRef>
          </c:xVal>
          <c:yVal>
            <c:numRef>
              <c:f>Charts!$B$48:$H$48</c:f>
            </c:numRef>
          </c:yVal>
        </c:ser>
        <c:ser>
          <c:idx val="19"/>
          <c:order val="19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B3EAC"/>
              </a:solidFill>
              <a:ln cmpd="sng">
                <a:solidFill>
                  <a:srgbClr val="3B3EAC"/>
                </a:solidFill>
              </a:ln>
            </c:spPr>
          </c:marker>
          <c:xVal>
            <c:numRef>
              <c:f>Charts!$B$29:$H$29</c:f>
            </c:numRef>
          </c:xVal>
          <c:yVal>
            <c:numRef>
              <c:f>Charts!$B$49:$H$49</c:f>
            </c:numRef>
          </c:yVal>
        </c:ser>
        <c:ser>
          <c:idx val="20"/>
          <c:order val="2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B77322"/>
              </a:solidFill>
              <a:ln cmpd="sng">
                <a:solidFill>
                  <a:srgbClr val="B77322"/>
                </a:solidFill>
              </a:ln>
            </c:spPr>
          </c:marker>
          <c:xVal>
            <c:numRef>
              <c:f>Charts!$B$29:$H$29</c:f>
            </c:numRef>
          </c:xVal>
          <c:yVal>
            <c:numRef>
              <c:f>Charts!$B$50:$H$50</c:f>
            </c:numRef>
          </c:yVal>
        </c:ser>
        <c:ser>
          <c:idx val="21"/>
          <c:order val="21"/>
          <c:spPr>
            <a:ln w="47625">
              <a:noFill/>
            </a:ln>
          </c:spPr>
          <c:marker>
            <c:symbol val="circle"/>
            <c:size val="14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Charts!$B$29:$H$29</c:f>
            </c:numRef>
          </c:xVal>
          <c:yVal>
            <c:numRef>
              <c:f>Charts!$B$51:$H$51</c:f>
            </c:numRef>
          </c:yVal>
        </c:ser>
        <c:ser>
          <c:idx val="22"/>
          <c:order val="22"/>
          <c:spPr>
            <a:ln w="47625">
              <a:noFill/>
            </a:ln>
          </c:spPr>
          <c:marker>
            <c:symbol val="circle"/>
            <c:size val="14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xVal>
            <c:numRef>
              <c:f>Charts!$B$29:$H$29</c:f>
            </c:numRef>
          </c:xVal>
          <c:yVal>
            <c:numRef>
              <c:f>Charts!$B$52:$H$52</c:f>
            </c:numRef>
          </c:yVal>
        </c:ser>
        <c:ser>
          <c:idx val="23"/>
          <c:order val="2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4359E"/>
              </a:solidFill>
              <a:ln cmpd="sng">
                <a:solidFill>
                  <a:srgbClr val="F4359E"/>
                </a:solidFill>
              </a:ln>
            </c:spPr>
          </c:marker>
          <c:xVal>
            <c:numRef>
              <c:f>Charts!$B$29:$H$29</c:f>
            </c:numRef>
          </c:xVal>
          <c:yVal>
            <c:numRef>
              <c:f>Charts!$B$53:$H$53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104000"/>
        <c:axId val="1360984723"/>
      </c:scatterChart>
      <c:valAx>
        <c:axId val="57110400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360984723"/>
      </c:valAx>
      <c:valAx>
        <c:axId val="13609847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Target Portfolios: Year to Bottom (12/31/2015 - 2/11/16)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571104000"/>
      </c:valAx>
    </c:plotArea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2195"/>
          <c:y val="0.03656"/>
          <c:w val="0.8780500000000001"/>
          <c:h val="0.83364"/>
        </c:manualLayout>
      </c:layout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Charts!$B$53:$H$53</c:f>
            </c:numRef>
          </c:xVal>
          <c:yVal>
            <c:numRef>
              <c:f>Charts!$B$54:$H$54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xVal>
            <c:numRef>
              <c:f>Charts!$B$53:$H$53</c:f>
            </c:numRef>
          </c:xVal>
          <c:yVal>
            <c:numRef>
              <c:f>Charts!$B$55:$H$55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xVal>
            <c:numRef>
              <c:f>Charts!$B$53:$H$53</c:f>
            </c:numRef>
          </c:xVal>
          <c:yVal>
            <c:numRef>
              <c:f>Charts!$B$56:$H$56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xVal>
            <c:numRef>
              <c:f>Charts!$B$53:$H$53</c:f>
            </c:numRef>
          </c:xVal>
          <c:yVal>
            <c:numRef>
              <c:f>Charts!$B$57:$H$57</c:f>
            </c:numRef>
          </c:yVal>
        </c:ser>
        <c:ser>
          <c:idx val="4"/>
          <c:order val="4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xVal>
            <c:numRef>
              <c:f>Charts!$B$53:$H$53</c:f>
            </c:numRef>
          </c:xVal>
          <c:yVal>
            <c:numRef>
              <c:f>Charts!$B$58:$H$58</c:f>
            </c:numRef>
          </c:yVal>
        </c:ser>
        <c:ser>
          <c:idx val="5"/>
          <c:order val="5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99C6"/>
              </a:solidFill>
              <a:ln cmpd="sng">
                <a:solidFill>
                  <a:srgbClr val="0099C6"/>
                </a:solidFill>
              </a:ln>
            </c:spPr>
          </c:marker>
          <c:xVal>
            <c:numRef>
              <c:f>Charts!$B$53:$H$53</c:f>
            </c:numRef>
          </c:xVal>
          <c:yVal>
            <c:numRef>
              <c:f>Charts!$B$59:$H$59</c:f>
            </c:numRef>
          </c:yVal>
        </c:ser>
        <c:ser>
          <c:idx val="6"/>
          <c:order val="6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D4477"/>
              </a:solidFill>
              <a:ln cmpd="sng">
                <a:solidFill>
                  <a:srgbClr val="DD4477"/>
                </a:solidFill>
              </a:ln>
            </c:spPr>
          </c:marker>
          <c:xVal>
            <c:numRef>
              <c:f>Charts!$B$53:$H$53</c:f>
            </c:numRef>
          </c:xVal>
          <c:yVal>
            <c:numRef>
              <c:f>Charts!$B$60:$H$60</c:f>
            </c:numRef>
          </c:yVal>
        </c:ser>
        <c:ser>
          <c:idx val="7"/>
          <c:order val="7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6AA00"/>
              </a:solidFill>
              <a:ln cmpd="sng">
                <a:solidFill>
                  <a:srgbClr val="66AA00"/>
                </a:solidFill>
              </a:ln>
            </c:spPr>
          </c:marker>
          <c:xVal>
            <c:numRef>
              <c:f>Charts!$B$53:$H$53</c:f>
            </c:numRef>
          </c:xVal>
          <c:yVal>
            <c:numRef>
              <c:f>Charts!$B$61:$H$61</c:f>
            </c:numRef>
          </c:yVal>
        </c:ser>
        <c:ser>
          <c:idx val="8"/>
          <c:order val="8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B82E2E"/>
              </a:solidFill>
              <a:ln cmpd="sng">
                <a:solidFill>
                  <a:srgbClr val="B82E2E"/>
                </a:solidFill>
              </a:ln>
            </c:spPr>
          </c:marker>
          <c:xVal>
            <c:numRef>
              <c:f>Charts!$B$53:$H$53</c:f>
            </c:numRef>
          </c:xVal>
          <c:yVal>
            <c:numRef>
              <c:f>Charts!$B$62:$H$62</c:f>
            </c:numRef>
          </c:yVal>
        </c:ser>
        <c:ser>
          <c:idx val="9"/>
          <c:order val="9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16395"/>
              </a:solidFill>
              <a:ln cmpd="sng">
                <a:solidFill>
                  <a:srgbClr val="316395"/>
                </a:solidFill>
              </a:ln>
            </c:spPr>
          </c:marker>
          <c:xVal>
            <c:numRef>
              <c:f>Charts!$B$53:$H$53</c:f>
            </c:numRef>
          </c:xVal>
          <c:yVal>
            <c:numRef>
              <c:f>Charts!$B$63:$H$63</c:f>
            </c:numRef>
          </c:yVal>
        </c:ser>
        <c:ser>
          <c:idx val="10"/>
          <c:order val="1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94499"/>
              </a:solidFill>
              <a:ln cmpd="sng">
                <a:solidFill>
                  <a:srgbClr val="994499"/>
                </a:solidFill>
              </a:ln>
            </c:spPr>
          </c:marker>
          <c:xVal>
            <c:numRef>
              <c:f>Charts!$B$53:$H$53</c:f>
            </c:numRef>
          </c:xVal>
          <c:yVal>
            <c:numRef>
              <c:f>Charts!$B$64:$H$64</c:f>
            </c:numRef>
          </c:yVal>
        </c:ser>
        <c:ser>
          <c:idx val="11"/>
          <c:order val="1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22AA99"/>
              </a:solidFill>
              <a:ln cmpd="sng">
                <a:solidFill>
                  <a:srgbClr val="22AA99"/>
                </a:solidFill>
              </a:ln>
            </c:spPr>
          </c:marker>
          <c:xVal>
            <c:numRef>
              <c:f>Charts!$B$53:$H$53</c:f>
            </c:numRef>
          </c:xVal>
          <c:yVal>
            <c:numRef>
              <c:f>Charts!$B$65:$H$65</c:f>
            </c:numRef>
          </c:yVal>
        </c:ser>
        <c:ser>
          <c:idx val="12"/>
          <c:order val="1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AAAA11"/>
              </a:solidFill>
              <a:ln cmpd="sng">
                <a:solidFill>
                  <a:srgbClr val="AAAA11"/>
                </a:solidFill>
              </a:ln>
            </c:spPr>
          </c:marker>
          <c:xVal>
            <c:numRef>
              <c:f>Charts!$B$53:$H$53</c:f>
            </c:numRef>
          </c:xVal>
          <c:yVal>
            <c:numRef>
              <c:f>Charts!$B$66:$H$66</c:f>
            </c:numRef>
          </c:yVal>
        </c:ser>
        <c:ser>
          <c:idx val="13"/>
          <c:order val="1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633CC"/>
              </a:solidFill>
              <a:ln cmpd="sng">
                <a:solidFill>
                  <a:srgbClr val="6633CC"/>
                </a:solidFill>
              </a:ln>
            </c:spPr>
          </c:marker>
          <c:xVal>
            <c:numRef>
              <c:f>Charts!$B$53:$H$53</c:f>
            </c:numRef>
          </c:xVal>
          <c:yVal>
            <c:numRef>
              <c:f>Charts!$B$67:$H$67</c:f>
            </c:numRef>
          </c:yVal>
        </c:ser>
        <c:ser>
          <c:idx val="14"/>
          <c:order val="14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E67300"/>
              </a:solidFill>
              <a:ln cmpd="sng">
                <a:solidFill>
                  <a:srgbClr val="E67300"/>
                </a:solidFill>
              </a:ln>
            </c:spPr>
          </c:marker>
          <c:xVal>
            <c:numRef>
              <c:f>Charts!$B$53:$H$53</c:f>
            </c:numRef>
          </c:xVal>
          <c:yVal>
            <c:numRef>
              <c:f>Charts!$B$68:$H$68</c:f>
            </c:numRef>
          </c:yVal>
        </c:ser>
        <c:ser>
          <c:idx val="15"/>
          <c:order val="15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B0707"/>
              </a:solidFill>
              <a:ln cmpd="sng">
                <a:solidFill>
                  <a:srgbClr val="8B0707"/>
                </a:solidFill>
              </a:ln>
            </c:spPr>
          </c:marker>
          <c:xVal>
            <c:numRef>
              <c:f>Charts!$B$53:$H$53</c:f>
            </c:numRef>
          </c:xVal>
          <c:yVal>
            <c:numRef>
              <c:f>Charts!$B$69:$H$69</c:f>
            </c:numRef>
          </c:yVal>
        </c:ser>
        <c:ser>
          <c:idx val="16"/>
          <c:order val="16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51067"/>
              </a:solidFill>
              <a:ln cmpd="sng">
                <a:solidFill>
                  <a:srgbClr val="651067"/>
                </a:solidFill>
              </a:ln>
            </c:spPr>
          </c:marker>
          <c:xVal>
            <c:numRef>
              <c:f>Charts!$B$53:$H$53</c:f>
            </c:numRef>
          </c:xVal>
          <c:yVal>
            <c:numRef>
              <c:f>Charts!$B$70:$H$70</c:f>
            </c:numRef>
          </c:yVal>
        </c:ser>
        <c:ser>
          <c:idx val="17"/>
          <c:order val="17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29262"/>
              </a:solidFill>
              <a:ln cmpd="sng">
                <a:solidFill>
                  <a:srgbClr val="329262"/>
                </a:solidFill>
              </a:ln>
            </c:spPr>
          </c:marker>
          <c:xVal>
            <c:numRef>
              <c:f>Charts!$B$53:$H$53</c:f>
            </c:numRef>
          </c:xVal>
          <c:yVal>
            <c:numRef>
              <c:f>Charts!$B$71:$H$71</c:f>
            </c:numRef>
          </c:yVal>
        </c:ser>
        <c:ser>
          <c:idx val="18"/>
          <c:order val="18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5574A6"/>
              </a:solidFill>
              <a:ln cmpd="sng">
                <a:solidFill>
                  <a:srgbClr val="5574A6"/>
                </a:solidFill>
              </a:ln>
            </c:spPr>
          </c:marker>
          <c:xVal>
            <c:numRef>
              <c:f>Charts!$B$53:$H$53</c:f>
            </c:numRef>
          </c:xVal>
          <c:yVal>
            <c:numRef>
              <c:f>Charts!$B$72:$H$72</c:f>
            </c:numRef>
          </c:yVal>
        </c:ser>
        <c:ser>
          <c:idx val="19"/>
          <c:order val="19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B3EAC"/>
              </a:solidFill>
              <a:ln cmpd="sng">
                <a:solidFill>
                  <a:srgbClr val="3B3EAC"/>
                </a:solidFill>
              </a:ln>
            </c:spPr>
          </c:marker>
          <c:xVal>
            <c:numRef>
              <c:f>Charts!$B$53:$H$53</c:f>
            </c:numRef>
          </c:xVal>
          <c:yVal>
            <c:numRef>
              <c:f>Charts!$B$73:$H$73</c:f>
            </c:numRef>
          </c:yVal>
        </c:ser>
        <c:ser>
          <c:idx val="20"/>
          <c:order val="2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B77322"/>
              </a:solidFill>
              <a:ln cmpd="sng">
                <a:solidFill>
                  <a:srgbClr val="B77322"/>
                </a:solidFill>
              </a:ln>
            </c:spPr>
          </c:marker>
          <c:xVal>
            <c:numRef>
              <c:f>Charts!$B$53:$H$53</c:f>
            </c:numRef>
          </c:xVal>
          <c:yVal>
            <c:numRef>
              <c:f>Charts!$B$74:$H$74</c:f>
            </c:numRef>
          </c:yVal>
        </c:ser>
        <c:ser>
          <c:idx val="21"/>
          <c:order val="21"/>
          <c:spPr>
            <a:ln w="47625">
              <a:noFill/>
            </a:ln>
          </c:spPr>
          <c:marker>
            <c:symbol val="circle"/>
            <c:size val="14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Charts!$B$53:$H$53</c:f>
            </c:numRef>
          </c:xVal>
          <c:yVal>
            <c:numRef>
              <c:f>Charts!$B$75:$H$75</c:f>
            </c:numRef>
          </c:yVal>
        </c:ser>
        <c:ser>
          <c:idx val="22"/>
          <c:order val="22"/>
          <c:spPr>
            <a:ln w="47625">
              <a:noFill/>
            </a:ln>
          </c:spPr>
          <c:marker>
            <c:symbol val="circle"/>
            <c:size val="14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xVal>
            <c:numRef>
              <c:f>Charts!$B$53:$H$53</c:f>
            </c:numRef>
          </c:xVal>
          <c:yVal>
            <c:numRef>
              <c:f>Charts!$B$76:$H$76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9625367"/>
        <c:axId val="837424927"/>
      </c:scatterChart>
      <c:valAx>
        <c:axId val="107962536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837424927"/>
      </c:valAx>
      <c:valAx>
        <c:axId val="8374249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Target Portfolios: Brexit 1-day Performance (6/24/16)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079625367"/>
      </c:valAx>
    </c:plotArea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5019"/>
          <c:y val="0.03656"/>
          <c:w val="0.63928"/>
          <c:h val="0.83364"/>
        </c:manualLayout>
      </c:layout>
      <c:scatterChart>
        <c:scatterStyle val="lineMarker"/>
        <c:ser>
          <c:idx val="0"/>
          <c:order val="0"/>
          <c:tx>
            <c:strRef>
              <c:f>Charts!$B$78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Charts!$A$79:$A$80</c:f>
            </c:numRef>
          </c:xVal>
          <c:yVal>
            <c:numRef>
              <c:f>Charts!$B$79:$B$80</c:f>
            </c:numRef>
          </c:yVal>
        </c:ser>
        <c:ser>
          <c:idx val="1"/>
          <c:order val="1"/>
          <c:tx>
            <c:strRef>
              <c:f>Charts!$C$78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xVal>
            <c:numRef>
              <c:f>Charts!$A$79:$A$80</c:f>
            </c:numRef>
          </c:xVal>
          <c:yVal>
            <c:numRef>
              <c:f>Charts!$C$79:$C$80</c:f>
            </c:numRef>
          </c:yVal>
        </c:ser>
        <c:ser>
          <c:idx val="2"/>
          <c:order val="2"/>
          <c:tx>
            <c:strRef>
              <c:f>Charts!$D$78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xVal>
            <c:numRef>
              <c:f>Charts!$A$79:$A$80</c:f>
            </c:numRef>
          </c:xVal>
          <c:yVal>
            <c:numRef>
              <c:f>Charts!$D$79:$D$80</c:f>
            </c:numRef>
          </c:yVal>
        </c:ser>
        <c:ser>
          <c:idx val="3"/>
          <c:order val="3"/>
          <c:tx>
            <c:strRef>
              <c:f>Charts!$E$78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xVal>
            <c:numRef>
              <c:f>Charts!$A$79:$A$80</c:f>
            </c:numRef>
          </c:xVal>
          <c:yVal>
            <c:numRef>
              <c:f>Charts!$E$79:$E$80</c:f>
            </c:numRef>
          </c:yVal>
        </c:ser>
        <c:ser>
          <c:idx val="4"/>
          <c:order val="4"/>
          <c:tx>
            <c:strRef>
              <c:f>Charts!$F$78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xVal>
            <c:numRef>
              <c:f>Charts!$A$79:$A$80</c:f>
            </c:numRef>
          </c:xVal>
          <c:yVal>
            <c:numRef>
              <c:f>Charts!$F$79:$F$80</c:f>
            </c:numRef>
          </c:yVal>
        </c:ser>
        <c:ser>
          <c:idx val="5"/>
          <c:order val="5"/>
          <c:tx>
            <c:strRef>
              <c:f>Charts!$G$78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99C6"/>
              </a:solidFill>
              <a:ln cmpd="sng">
                <a:solidFill>
                  <a:srgbClr val="0099C6"/>
                </a:solidFill>
              </a:ln>
            </c:spPr>
          </c:marker>
          <c:xVal>
            <c:numRef>
              <c:f>Charts!$A$79:$A$80</c:f>
            </c:numRef>
          </c:xVal>
          <c:yVal>
            <c:numRef>
              <c:f>Charts!$G$79:$G$80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939699"/>
        <c:axId val="525607489"/>
      </c:scatterChart>
      <c:valAx>
        <c:axId val="37093969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525607489"/>
      </c:valAx>
      <c:valAx>
        <c:axId val="5256074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Up day vs. Down day participation as determined by move in S&amp;P 500 Shows highest risk portfolio of each manager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370939699"/>
      </c:valAx>
    </c:plotArea>
    <c:legend>
      <c:legendPos val="r"/>
      <c:overlay val="0"/>
    </c:legend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2709"/>
          <c:y val="0.03656"/>
          <c:w val="0.87163"/>
          <c:h val="0.83364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Charts!$A$83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E06666"/>
              </a:solidFill>
              <a:ln cmpd="sng">
                <a:solidFill>
                  <a:srgbClr val="E06666"/>
                </a:solidFill>
              </a:ln>
            </c:spPr>
          </c:marker>
          <c:xVal>
            <c:numRef>
              <c:f>Charts!$B$82:$I$82</c:f>
            </c:numRef>
          </c:xVal>
          <c:yVal>
            <c:numRef>
              <c:f>Charts!$B$83:$I$83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332213"/>
        <c:axId val="1649585689"/>
      </c:scatterChart>
      <c:valAx>
        <c:axId val="166933221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649585689"/>
      </c:valAx>
      <c:valAx>
        <c:axId val="16495856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YTD Sharpe Ratio (Shows highest risk portfolio of each manager)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669332213"/>
      </c:valAx>
    </c:plotArea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6303"/>
          <c:y val="0.03656"/>
          <c:w val="0.6534"/>
          <c:h val="0.88483"/>
        </c:manualLayout>
      </c:layout>
      <c:lineChart>
        <c:ser>
          <c:idx val="0"/>
          <c:order val="0"/>
          <c:tx>
            <c:strRef>
              <c:f>Charts!$B$90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Charts!$A$91:$A$278</c:f>
            </c:strRef>
          </c:cat>
          <c:val>
            <c:numRef>
              <c:f>Charts!$B$91:$B$278</c:f>
            </c:numRef>
          </c:val>
          <c:smooth val="0"/>
        </c:ser>
        <c:ser>
          <c:idx val="1"/>
          <c:order val="1"/>
          <c:tx>
            <c:strRef>
              <c:f>Charts!$C$90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Charts!$A$91:$A$278</c:f>
            </c:strRef>
          </c:cat>
          <c:val>
            <c:numRef>
              <c:f>Charts!$C$91:$C$278</c:f>
            </c:numRef>
          </c:val>
          <c:smooth val="0"/>
        </c:ser>
        <c:ser>
          <c:idx val="2"/>
          <c:order val="2"/>
          <c:tx>
            <c:strRef>
              <c:f>Charts!$D$90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Charts!$A$91:$A$278</c:f>
            </c:strRef>
          </c:cat>
          <c:val>
            <c:numRef>
              <c:f>Charts!$D$91:$D$278</c:f>
            </c:numRef>
          </c:val>
          <c:smooth val="0"/>
        </c:ser>
        <c:ser>
          <c:idx val="3"/>
          <c:order val="3"/>
          <c:tx>
            <c:strRef>
              <c:f>Charts!$E$90</c:f>
            </c:strRef>
          </c:tx>
          <c:spPr>
            <a:ln cmpd="sng" w="2540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Charts!$A$91:$A$278</c:f>
            </c:strRef>
          </c:cat>
          <c:val>
            <c:numRef>
              <c:f>Charts!$E$91:$E$278</c:f>
            </c:numRef>
          </c:val>
          <c:smooth val="0"/>
        </c:ser>
        <c:ser>
          <c:idx val="4"/>
          <c:order val="4"/>
          <c:tx>
            <c:strRef>
              <c:f>Charts!$F$90</c:f>
            </c:strRef>
          </c:tx>
          <c:spPr>
            <a:ln cmpd="sng" w="25400">
              <a:solidFill>
                <a:srgbClr val="990099"/>
              </a:solidFill>
            </a:ln>
          </c:spPr>
          <c:marker>
            <c:symbol val="none"/>
          </c:marker>
          <c:cat>
            <c:strRef>
              <c:f>Charts!$A$91:$A$278</c:f>
            </c:strRef>
          </c:cat>
          <c:val>
            <c:numRef>
              <c:f>Charts!$F$91:$F$278</c:f>
            </c:numRef>
          </c:val>
          <c:smooth val="0"/>
        </c:ser>
        <c:ser>
          <c:idx val="5"/>
          <c:order val="5"/>
          <c:tx>
            <c:strRef>
              <c:f>Charts!$G$90</c:f>
            </c:strRef>
          </c:tx>
          <c:spPr>
            <a:ln cmpd="sng" w="25400">
              <a:solidFill>
                <a:srgbClr val="0099C6"/>
              </a:solidFill>
            </a:ln>
          </c:spPr>
          <c:marker>
            <c:symbol val="none"/>
          </c:marker>
          <c:cat>
            <c:strRef>
              <c:f>Charts!$A$91:$A$278</c:f>
            </c:strRef>
          </c:cat>
          <c:val>
            <c:numRef>
              <c:f>Charts!$G$91:$G$278</c:f>
            </c:numRef>
          </c:val>
          <c:smooth val="0"/>
        </c:ser>
        <c:ser>
          <c:idx val="7"/>
          <c:order val="7"/>
          <c:tx>
            <c:strRef>
              <c:f>Charts!$I$90</c:f>
            </c:strRef>
          </c:tx>
          <c:spPr>
            <a:ln cmpd="sng" w="25400">
              <a:solidFill>
                <a:srgbClr val="66AA00"/>
              </a:solidFill>
            </a:ln>
          </c:spPr>
          <c:marker>
            <c:symbol val="none"/>
          </c:marker>
          <c:cat>
            <c:strRef>
              <c:f>Charts!$A$91:$A$278</c:f>
            </c:strRef>
          </c:cat>
          <c:val>
            <c:numRef>
              <c:f>Charts!$I$91:$I$278</c:f>
            </c:numRef>
          </c:val>
          <c:smooth val="0"/>
        </c:ser>
        <c:ser>
          <c:idx val="8"/>
          <c:order val="8"/>
          <c:tx>
            <c:strRef>
              <c:f>Charts!$J$90</c:f>
            </c:strRef>
          </c:tx>
          <c:spPr>
            <a:ln cmpd="sng" w="25400">
              <a:solidFill>
                <a:srgbClr val="B82E2E"/>
              </a:solidFill>
            </a:ln>
          </c:spPr>
          <c:marker>
            <c:symbol val="none"/>
          </c:marker>
          <c:cat>
            <c:strRef>
              <c:f>Charts!$A$91:$A$278</c:f>
            </c:strRef>
          </c:cat>
          <c:val>
            <c:numRef>
              <c:f>Charts!$J$91:$J$278</c:f>
            </c:numRef>
          </c:val>
          <c:smooth val="0"/>
        </c:ser>
        <c:axId val="126868021"/>
        <c:axId val="1620775233"/>
      </c:lineChart>
      <c:areaChart>
        <c:ser>
          <c:idx val="6"/>
          <c:order val="6"/>
          <c:tx>
            <c:strRef>
              <c:f>Charts!$H$90</c:f>
            </c:strRef>
          </c:tx>
          <c:spPr>
            <a:solidFill>
              <a:srgbClr val="9FC5E8">
                <a:alpha val="20000"/>
              </a:srgbClr>
            </a:solidFill>
            <a:ln cmpd="sng">
              <a:solidFill>
                <a:srgbClr val="9FC5E8"/>
              </a:solidFill>
            </a:ln>
          </c:spPr>
          <c:cat>
            <c:strRef>
              <c:f>Charts!$A$91:$A$278</c:f>
            </c:strRef>
          </c:cat>
          <c:val>
            <c:numRef>
              <c:f>Charts!$H$91:$H$278</c:f>
            </c:numRef>
          </c:val>
        </c:ser>
        <c:axId val="126868021"/>
        <c:axId val="1620775233"/>
      </c:areaChart>
      <c:catAx>
        <c:axId val="126868021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620775233"/>
      </c:catAx>
      <c:valAx>
        <c:axId val="1620775233"/>
        <c:scaling>
          <c:orientation val="minMax"/>
          <c:max val="115000.0"/>
          <c:min val="85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Performance of $100,000 investment in the highest risk target portfolio of each manager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26868021"/>
      </c:valAx>
    </c:plotArea>
    <c:legend>
      <c:legendPos val="r"/>
      <c:overlay val="0"/>
    </c:legend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3864"/>
          <c:y val="0.03656"/>
          <c:w val="0.83184"/>
          <c:h val="0.8482599999999999"/>
        </c:manualLayout>
      </c:layout>
      <c:lineChart>
        <c:ser>
          <c:idx val="0"/>
          <c:order val="0"/>
          <c:tx>
            <c:strRef>
              <c:f>Charts!$L$90</c:f>
            </c:strRef>
          </c:tx>
          <c:spPr>
            <a:ln cmpd="sng" w="12700">
              <a:solidFill>
                <a:srgbClr val="FFD966"/>
              </a:solidFill>
            </a:ln>
          </c:spPr>
          <c:marker>
            <c:symbol val="none"/>
          </c:marker>
          <c:cat>
            <c:strRef>
              <c:f>Charts!$K$91:$K$278</c:f>
            </c:strRef>
          </c:cat>
          <c:val>
            <c:numRef>
              <c:f>Charts!$L$91:$L$278</c:f>
            </c:numRef>
          </c:val>
          <c:smooth val="0"/>
        </c:ser>
        <c:ser>
          <c:idx val="1"/>
          <c:order val="1"/>
          <c:tx>
            <c:strRef>
              <c:f>Charts!$M$90</c:f>
            </c:strRef>
          </c:tx>
          <c:spPr>
            <a:ln cmpd="sng" w="127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Charts!$K$91:$K$278</c:f>
            </c:strRef>
          </c:cat>
          <c:val>
            <c:numRef>
              <c:f>Charts!$M$91:$M$278</c:f>
            </c:numRef>
          </c:val>
          <c:smooth val="0"/>
        </c:ser>
        <c:ser>
          <c:idx val="2"/>
          <c:order val="2"/>
          <c:tx>
            <c:strRef>
              <c:f>Charts!$N$90</c:f>
            </c:strRef>
          </c:tx>
          <c:spPr>
            <a:ln cmpd="sng" w="50800">
              <a:solidFill>
                <a:srgbClr val="3C78D8"/>
              </a:solidFill>
            </a:ln>
          </c:spPr>
          <c:marker>
            <c:symbol val="none"/>
          </c:marker>
          <c:cat>
            <c:strRef>
              <c:f>Charts!$K$91:$K$278</c:f>
            </c:strRef>
          </c:cat>
          <c:val>
            <c:numRef>
              <c:f>Charts!$N$91:$N$278</c:f>
            </c:numRef>
          </c:val>
          <c:smooth val="0"/>
        </c:ser>
        <c:ser>
          <c:idx val="3"/>
          <c:order val="3"/>
          <c:tx>
            <c:strRef>
              <c:f>Charts!$O$90</c:f>
            </c:strRef>
          </c:tx>
          <c:spPr>
            <a:ln cmpd="sng" w="2540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Charts!$K$91:$K$278</c:f>
            </c:strRef>
          </c:cat>
          <c:val>
            <c:numRef>
              <c:f>Charts!$O$91:$O$278</c:f>
            </c:numRef>
          </c:val>
          <c:smooth val="0"/>
        </c:ser>
        <c:axId val="962846694"/>
        <c:axId val="1931876180"/>
      </c:lineChart>
      <c:catAx>
        <c:axId val="962846694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931876180"/>
      </c:catAx>
      <c:valAx>
        <c:axId val="1931876180"/>
        <c:scaling>
          <c:orientation val="minMax"/>
          <c:min val="-3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Daily return / Target Daily return for the highest risk portfolio of each manager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962846694"/>
      </c:valAx>
    </c:plotArea>
    <c:legend>
      <c:legendPos val="b"/>
      <c:overlay val="0"/>
    </c:legend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9114000000000001"/>
          <c:y val="0.03656"/>
          <c:w val="0.8896"/>
          <c:h val="0.86654"/>
        </c:manualLayout>
      </c:layout>
      <c:bubbleChart>
        <c:ser>
          <c:idx val="0"/>
          <c:order val="0"/>
          <c:tx>
            <c:strRef>
              <c:f>Charts!$B$85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Charts!$B$86</c:f>
            </c:strRef>
          </c:xVal>
          <c:yVal>
            <c:numRef>
              <c:f>Charts!$B$87</c:f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axId val="1383915792"/>
        <c:axId val="153744824"/>
      </c:bubbleChart>
      <c:valAx>
        <c:axId val="1383915792"/>
        <c:scaling>
          <c:orientation val="minMax"/>
        </c:scaling>
        <c:delete val="0"/>
        <c:axPos val="b"/>
        <c:majorGridlines>
          <c:spPr>
            <a:ln>
              <a:solidFill>
                <a:srgbClr val="000000"/>
              </a:solidFill>
            </a:ln>
          </c:spPr>
        </c:majorGridlines>
        <c:minorGridlines>
          <c:spPr>
            <a:ln>
              <a:solidFill>
                <a:srgbClr val="D9D9D9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/>
                </a:pPr>
                <a:r>
                  <a:t>Standard Deviation of Daily Returns (annualized)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53744824"/>
      </c:valAx>
      <c:valAx>
        <c:axId val="153744824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/>
                </a:pPr>
                <a:r>
                  <a:t>YTD Average Daily Return (annualized)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383915792"/>
      </c:valAx>
    </c:plotArea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Year to Date Performance of each of the target portfolios constructed by each manager </a:t>
            </a:r>
          </a:p>
        </c:rich>
      </c:tx>
      <c:overlay val="0"/>
    </c:title>
    <c:plotArea>
      <c:layout>
        <c:manualLayout>
          <c:xMode val="edge"/>
          <c:yMode val="edge"/>
          <c:x val="0.059050000000000005"/>
          <c:y val="0.15472"/>
          <c:w val="0.94095"/>
          <c:h val="0.6490600000000001"/>
        </c:manualLayout>
      </c:layout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Charts!$B$6:$H$6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Charts!$B$7:$H$7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Charts!$B$8:$H$8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Charts!$B$9:$H$9</c:f>
            </c:numRef>
          </c:yVal>
        </c:ser>
        <c:ser>
          <c:idx val="4"/>
          <c:order val="4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Charts!$B$10:$H$10</c:f>
            </c:numRef>
          </c:yVal>
        </c:ser>
        <c:ser>
          <c:idx val="5"/>
          <c:order val="5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99C6"/>
              </a:solidFill>
              <a:ln cmpd="sng">
                <a:solidFill>
                  <a:srgbClr val="0099C6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Charts!$B$11:$H$11</c:f>
            </c:numRef>
          </c:yVal>
        </c:ser>
        <c:ser>
          <c:idx val="6"/>
          <c:order val="6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D4477"/>
              </a:solidFill>
              <a:ln cmpd="sng">
                <a:solidFill>
                  <a:srgbClr val="DD4477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Charts!$B$12:$H$12</c:f>
            </c:numRef>
          </c:yVal>
        </c:ser>
        <c:ser>
          <c:idx val="7"/>
          <c:order val="7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6AA00"/>
              </a:solidFill>
              <a:ln cmpd="sng">
                <a:solidFill>
                  <a:srgbClr val="66AA00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Charts!$B$13:$H$13</c:f>
            </c:numRef>
          </c:yVal>
        </c:ser>
        <c:ser>
          <c:idx val="8"/>
          <c:order val="8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B82E2E"/>
              </a:solidFill>
              <a:ln cmpd="sng">
                <a:solidFill>
                  <a:srgbClr val="B82E2E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Charts!$B$14:$H$14</c:f>
            </c:numRef>
          </c:yVal>
        </c:ser>
        <c:ser>
          <c:idx val="9"/>
          <c:order val="9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16395"/>
              </a:solidFill>
              <a:ln cmpd="sng">
                <a:solidFill>
                  <a:srgbClr val="316395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Charts!$B$15:$H$15</c:f>
            </c:numRef>
          </c:yVal>
        </c:ser>
        <c:ser>
          <c:idx val="10"/>
          <c:order val="1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94499"/>
              </a:solidFill>
              <a:ln cmpd="sng">
                <a:solidFill>
                  <a:srgbClr val="994499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Charts!$B$16:$H$16</c:f>
            </c:numRef>
          </c:yVal>
        </c:ser>
        <c:ser>
          <c:idx val="11"/>
          <c:order val="1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22AA99"/>
              </a:solidFill>
              <a:ln cmpd="sng">
                <a:solidFill>
                  <a:srgbClr val="22AA99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Charts!$B$17:$H$17</c:f>
            </c:numRef>
          </c:yVal>
        </c:ser>
        <c:ser>
          <c:idx val="12"/>
          <c:order val="1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AAAA11"/>
              </a:solidFill>
              <a:ln cmpd="sng">
                <a:solidFill>
                  <a:srgbClr val="AAAA11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Charts!$B$18:$H$18</c:f>
            </c:numRef>
          </c:yVal>
        </c:ser>
        <c:ser>
          <c:idx val="13"/>
          <c:order val="1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633CC"/>
              </a:solidFill>
              <a:ln cmpd="sng">
                <a:solidFill>
                  <a:srgbClr val="6633CC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Charts!$B$19:$H$19</c:f>
            </c:numRef>
          </c:yVal>
        </c:ser>
        <c:ser>
          <c:idx val="14"/>
          <c:order val="14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E67300"/>
              </a:solidFill>
              <a:ln cmpd="sng">
                <a:solidFill>
                  <a:srgbClr val="E67300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Charts!$B$20:$H$20</c:f>
            </c:numRef>
          </c:yVal>
        </c:ser>
        <c:ser>
          <c:idx val="15"/>
          <c:order val="15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B0707"/>
              </a:solidFill>
              <a:ln cmpd="sng">
                <a:solidFill>
                  <a:srgbClr val="8B0707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Charts!$B$21:$H$21</c:f>
            </c:numRef>
          </c:yVal>
        </c:ser>
        <c:ser>
          <c:idx val="16"/>
          <c:order val="16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51067"/>
              </a:solidFill>
              <a:ln cmpd="sng">
                <a:solidFill>
                  <a:srgbClr val="651067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Charts!$B$22:$H$22</c:f>
            </c:numRef>
          </c:yVal>
        </c:ser>
        <c:ser>
          <c:idx val="17"/>
          <c:order val="17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29262"/>
              </a:solidFill>
              <a:ln cmpd="sng">
                <a:solidFill>
                  <a:srgbClr val="329262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Charts!$B$23:$H$23</c:f>
            </c:numRef>
          </c:yVal>
        </c:ser>
        <c:ser>
          <c:idx val="18"/>
          <c:order val="18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5574A6"/>
              </a:solidFill>
              <a:ln cmpd="sng">
                <a:solidFill>
                  <a:srgbClr val="5574A6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Charts!$B$24:$H$24</c:f>
            </c:numRef>
          </c:yVal>
        </c:ser>
        <c:ser>
          <c:idx val="19"/>
          <c:order val="19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B3EAC"/>
              </a:solidFill>
              <a:ln cmpd="sng">
                <a:solidFill>
                  <a:srgbClr val="3B3EAC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Charts!$B$25:$H$25</c:f>
            </c:numRef>
          </c:yVal>
        </c:ser>
        <c:ser>
          <c:idx val="20"/>
          <c:order val="2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B77322"/>
              </a:solidFill>
              <a:ln cmpd="sng">
                <a:solidFill>
                  <a:srgbClr val="B77322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Charts!$B$26:$H$26</c:f>
            </c:numRef>
          </c:yVal>
        </c:ser>
        <c:ser>
          <c:idx val="21"/>
          <c:order val="21"/>
          <c:spPr>
            <a:ln w="47625">
              <a:noFill/>
            </a:ln>
          </c:spPr>
          <c:marker>
            <c:symbol val="circle"/>
            <c:size val="14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Charts!$B$27:$H$27</c:f>
            </c:numRef>
          </c:yVal>
        </c:ser>
        <c:ser>
          <c:idx val="22"/>
          <c:order val="2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B91383"/>
              </a:solidFill>
              <a:ln cmpd="sng">
                <a:solidFill>
                  <a:srgbClr val="B91383"/>
                </a:solidFill>
              </a:ln>
            </c:spPr>
          </c:marker>
          <c:xVal>
            <c:numRef>
              <c:f>Charts!$B$5:$H$5</c:f>
            </c:numRef>
          </c:xVal>
          <c:yVal>
            <c:numRef>
              <c:f>Charts!$B$28:$H$28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6522442"/>
        <c:axId val="1596712290"/>
      </c:scatterChart>
      <c:valAx>
        <c:axId val="77652244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596712290"/>
      </c:valAx>
      <c:valAx>
        <c:axId val="15967122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776522442"/>
      </c:valAx>
    </c:plotArea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1111"/>
          <c:y val="0.060110000000000004"/>
          <c:w val="0.8493"/>
          <c:h val="0.74863"/>
        </c:manualLayout>
      </c:layout>
      <c:barChart>
        <c:barDir val="col"/>
        <c:ser>
          <c:idx val="0"/>
          <c:order val="0"/>
          <c:tx>
            <c:strRef>
              <c:f>Charts!$Q$203</c:f>
            </c:strRef>
          </c:tx>
          <c:spPr>
            <a:solidFill>
              <a:srgbClr val="3366CC"/>
            </a:solidFill>
          </c:spPr>
          <c:cat>
            <c:strRef>
              <c:f>Charts!$R$202:$V$202</c:f>
            </c:strRef>
          </c:cat>
          <c:val>
            <c:numRef>
              <c:f>Charts!$R$203:$V$203</c:f>
            </c:numRef>
          </c:val>
        </c:ser>
        <c:ser>
          <c:idx val="1"/>
          <c:order val="1"/>
          <c:tx>
            <c:strRef>
              <c:f>Charts!$Q$204</c:f>
            </c:strRef>
          </c:tx>
          <c:spPr>
            <a:solidFill>
              <a:srgbClr val="DC3912"/>
            </a:solidFill>
          </c:spPr>
          <c:cat>
            <c:strRef>
              <c:f>Charts!$R$202:$V$202</c:f>
            </c:strRef>
          </c:cat>
          <c:val>
            <c:numRef>
              <c:f>Charts!$R$204:$V$204</c:f>
            </c:numRef>
          </c:val>
        </c:ser>
        <c:axId val="1804100038"/>
        <c:axId val="1609650066"/>
      </c:barChart>
      <c:catAx>
        <c:axId val="1804100038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609650066"/>
      </c:catAx>
      <c:valAx>
        <c:axId val="1609650066"/>
        <c:scaling>
          <c:orientation val="minMax"/>
          <c:max val="0.15"/>
          <c:min val="-0.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804100038"/>
      </c:valAx>
    </c:plotArea>
    <c:legend>
      <c:legendPos val="b"/>
      <c:overlay val="0"/>
    </c:legend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3127"/>
          <c:y val="0.05747"/>
          <c:w val="0.8417"/>
          <c:h val="0.7854399999999999"/>
        </c:manualLayout>
      </c:layout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Ratio'!$T$3:$Y$3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Ratio'!$T$4:$Y$4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Ratio'!$T$5:$Y$5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Ratio'!$T$6:$Y$6</c:f>
            </c:numRef>
          </c:yVal>
        </c:ser>
        <c:ser>
          <c:idx val="4"/>
          <c:order val="4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Ratio'!$T$7:$Y$7</c:f>
            </c:numRef>
          </c:yVal>
        </c:ser>
        <c:ser>
          <c:idx val="5"/>
          <c:order val="5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99C6"/>
              </a:solidFill>
              <a:ln cmpd="sng">
                <a:solidFill>
                  <a:srgbClr val="0099C6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Ratio'!$T$8:$Y$8</c:f>
            </c:numRef>
          </c:yVal>
        </c:ser>
        <c:ser>
          <c:idx val="6"/>
          <c:order val="6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D4477"/>
              </a:solidFill>
              <a:ln cmpd="sng">
                <a:solidFill>
                  <a:srgbClr val="DD4477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Ratio'!$T$9:$Y$9</c:f>
            </c:numRef>
          </c:yVal>
        </c:ser>
        <c:ser>
          <c:idx val="7"/>
          <c:order val="7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6AA00"/>
              </a:solidFill>
              <a:ln cmpd="sng">
                <a:solidFill>
                  <a:srgbClr val="66AA00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Ratio'!$T$10:$Y$10</c:f>
            </c:numRef>
          </c:yVal>
        </c:ser>
        <c:ser>
          <c:idx val="8"/>
          <c:order val="8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B82E2E"/>
              </a:solidFill>
              <a:ln cmpd="sng">
                <a:solidFill>
                  <a:srgbClr val="B82E2E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Ratio'!$T$11:$Y$11</c:f>
            </c:numRef>
          </c:yVal>
        </c:ser>
        <c:ser>
          <c:idx val="9"/>
          <c:order val="9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16395"/>
              </a:solidFill>
              <a:ln cmpd="sng">
                <a:solidFill>
                  <a:srgbClr val="316395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Ratio'!$T$12:$Y$12</c:f>
            </c:numRef>
          </c:yVal>
        </c:ser>
        <c:ser>
          <c:idx val="10"/>
          <c:order val="1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94499"/>
              </a:solidFill>
              <a:ln cmpd="sng">
                <a:solidFill>
                  <a:srgbClr val="994499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Ratio'!$T$13:$Y$13</c:f>
            </c:numRef>
          </c:yVal>
        </c:ser>
        <c:ser>
          <c:idx val="11"/>
          <c:order val="1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22AA99"/>
              </a:solidFill>
              <a:ln cmpd="sng">
                <a:solidFill>
                  <a:srgbClr val="22AA99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Ratio'!$T$14:$Y$14</c:f>
            </c:numRef>
          </c:yVal>
        </c:ser>
        <c:ser>
          <c:idx val="12"/>
          <c:order val="1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AAAA11"/>
              </a:solidFill>
              <a:ln cmpd="sng">
                <a:solidFill>
                  <a:srgbClr val="AAAA11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Ratio'!$T$15:$Y$15</c:f>
            </c:numRef>
          </c:yVal>
        </c:ser>
        <c:ser>
          <c:idx val="13"/>
          <c:order val="1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633CC"/>
              </a:solidFill>
              <a:ln cmpd="sng">
                <a:solidFill>
                  <a:srgbClr val="6633CC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Ratio'!$T$16:$Y$16</c:f>
            </c:numRef>
          </c:yVal>
        </c:ser>
        <c:ser>
          <c:idx val="14"/>
          <c:order val="14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E67300"/>
              </a:solidFill>
              <a:ln cmpd="sng">
                <a:solidFill>
                  <a:srgbClr val="E67300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Ratio'!$T$17:$Y$17</c:f>
            </c:numRef>
          </c:yVal>
        </c:ser>
        <c:ser>
          <c:idx val="15"/>
          <c:order val="15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B0707"/>
              </a:solidFill>
              <a:ln cmpd="sng">
                <a:solidFill>
                  <a:srgbClr val="8B0707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Ratio'!$T$18:$Y$18</c:f>
            </c:numRef>
          </c:yVal>
        </c:ser>
        <c:ser>
          <c:idx val="16"/>
          <c:order val="16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51067"/>
              </a:solidFill>
              <a:ln cmpd="sng">
                <a:solidFill>
                  <a:srgbClr val="651067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Ratio'!$T$19:$Y$19</c:f>
            </c:numRef>
          </c:yVal>
        </c:ser>
        <c:ser>
          <c:idx val="17"/>
          <c:order val="17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29262"/>
              </a:solidFill>
              <a:ln cmpd="sng">
                <a:solidFill>
                  <a:srgbClr val="329262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Ratio'!$T$20:$Y$20</c:f>
            </c:numRef>
          </c:yVal>
        </c:ser>
        <c:ser>
          <c:idx val="18"/>
          <c:order val="18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5574A6"/>
              </a:solidFill>
              <a:ln cmpd="sng">
                <a:solidFill>
                  <a:srgbClr val="5574A6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Ratio'!$T$21:$Y$21</c:f>
            </c:numRef>
          </c:yVal>
        </c:ser>
        <c:ser>
          <c:idx val="19"/>
          <c:order val="19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B3EAC"/>
              </a:solidFill>
              <a:ln cmpd="sng">
                <a:solidFill>
                  <a:srgbClr val="3B3EAC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Ratio'!$T$22:$Y$22</c:f>
            </c:numRef>
          </c:yVal>
        </c:ser>
        <c:ser>
          <c:idx val="20"/>
          <c:order val="2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B77322"/>
              </a:solidFill>
              <a:ln cmpd="sng">
                <a:solidFill>
                  <a:srgbClr val="B77322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Ratio'!$T$23:$Y$23</c:f>
            </c:numRef>
          </c:yVal>
        </c:ser>
        <c:ser>
          <c:idx val="21"/>
          <c:order val="21"/>
          <c:spPr>
            <a:ln w="47625">
              <a:noFill/>
            </a:ln>
          </c:spPr>
          <c:marker>
            <c:symbol val="circle"/>
            <c:size val="14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Ratio'!$T$24:$Y$24</c:f>
            </c:numRef>
          </c:yVal>
        </c:ser>
        <c:ser>
          <c:idx val="22"/>
          <c:order val="22"/>
          <c:spPr>
            <a:ln w="47625">
              <a:noFill/>
            </a:ln>
          </c:spPr>
          <c:marker>
            <c:symbol val="circle"/>
            <c:size val="14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Ratio'!$T$25:$Y$25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6846387"/>
        <c:axId val="1972657685"/>
      </c:scatterChart>
      <c:valAx>
        <c:axId val="165684638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972657685"/>
      </c:valAx>
      <c:valAx>
        <c:axId val="19726576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YTD Sharpe Ratios of each of the target portfolios constructed by each manager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656846387"/>
      </c:valAx>
    </c:plotArea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3127"/>
          <c:y val="0.05747"/>
          <c:w val="0.8417"/>
          <c:h val="0.7854399999999999"/>
        </c:manualLayout>
      </c:layout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'Sharpe Ratio'!$T$29:$Y$29</c:f>
            </c:numRef>
          </c:xVal>
          <c:yVal>
            <c:numRef>
              <c:f>'Sharpe Ratio'!$T$30:$Y$30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xVal>
            <c:numRef>
              <c:f>'Sharpe Ratio'!$T$29:$Y$29</c:f>
            </c:numRef>
          </c:xVal>
          <c:yVal>
            <c:numRef>
              <c:f>'Sharpe Ratio'!$T$31:$Y$31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xVal>
            <c:numRef>
              <c:f>'Sharpe Ratio'!$T$29:$Y$29</c:f>
            </c:numRef>
          </c:xVal>
          <c:yVal>
            <c:numRef>
              <c:f>'Sharpe Ratio'!$T$32:$Y$32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xVal>
            <c:numRef>
              <c:f>'Sharpe Ratio'!$T$29:$Y$29</c:f>
            </c:numRef>
          </c:xVal>
          <c:yVal>
            <c:numRef>
              <c:f>'Sharpe Ratio'!$T$33:$Y$33</c:f>
            </c:numRef>
          </c:yVal>
        </c:ser>
        <c:ser>
          <c:idx val="4"/>
          <c:order val="4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xVal>
            <c:numRef>
              <c:f>'Sharpe Ratio'!$T$29:$Y$29</c:f>
            </c:numRef>
          </c:xVal>
          <c:yVal>
            <c:numRef>
              <c:f>'Sharpe Ratio'!$T$34:$Y$34</c:f>
            </c:numRef>
          </c:yVal>
        </c:ser>
        <c:ser>
          <c:idx val="5"/>
          <c:order val="5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99C6"/>
              </a:solidFill>
              <a:ln cmpd="sng">
                <a:solidFill>
                  <a:srgbClr val="0099C6"/>
                </a:solidFill>
              </a:ln>
            </c:spPr>
          </c:marker>
          <c:xVal>
            <c:numRef>
              <c:f>'Sharpe Ratio'!$T$29:$Y$29</c:f>
            </c:numRef>
          </c:xVal>
          <c:yVal>
            <c:numRef>
              <c:f>'Sharpe Ratio'!$T$35:$Y$35</c:f>
            </c:numRef>
          </c:yVal>
        </c:ser>
        <c:ser>
          <c:idx val="6"/>
          <c:order val="6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D4477"/>
              </a:solidFill>
              <a:ln cmpd="sng">
                <a:solidFill>
                  <a:srgbClr val="DD4477"/>
                </a:solidFill>
              </a:ln>
            </c:spPr>
          </c:marker>
          <c:xVal>
            <c:numRef>
              <c:f>'Sharpe Ratio'!$T$29:$Y$29</c:f>
            </c:numRef>
          </c:xVal>
          <c:yVal>
            <c:numRef>
              <c:f>'Sharpe Ratio'!$T$36:$Y$36</c:f>
            </c:numRef>
          </c:yVal>
        </c:ser>
        <c:ser>
          <c:idx val="7"/>
          <c:order val="7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6AA00"/>
              </a:solidFill>
              <a:ln cmpd="sng">
                <a:solidFill>
                  <a:srgbClr val="66AA00"/>
                </a:solidFill>
              </a:ln>
            </c:spPr>
          </c:marker>
          <c:xVal>
            <c:numRef>
              <c:f>'Sharpe Ratio'!$T$29:$Y$29</c:f>
            </c:numRef>
          </c:xVal>
          <c:yVal>
            <c:numRef>
              <c:f>'Sharpe Ratio'!$T$37:$Y$37</c:f>
            </c:numRef>
          </c:yVal>
        </c:ser>
        <c:ser>
          <c:idx val="8"/>
          <c:order val="8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B82E2E"/>
              </a:solidFill>
              <a:ln cmpd="sng">
                <a:solidFill>
                  <a:srgbClr val="B82E2E"/>
                </a:solidFill>
              </a:ln>
            </c:spPr>
          </c:marker>
          <c:xVal>
            <c:numRef>
              <c:f>'Sharpe Ratio'!$T$29:$Y$29</c:f>
            </c:numRef>
          </c:xVal>
          <c:yVal>
            <c:numRef>
              <c:f>'Sharpe Ratio'!$T$38:$Y$38</c:f>
            </c:numRef>
          </c:yVal>
        </c:ser>
        <c:ser>
          <c:idx val="9"/>
          <c:order val="9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16395"/>
              </a:solidFill>
              <a:ln cmpd="sng">
                <a:solidFill>
                  <a:srgbClr val="316395"/>
                </a:solidFill>
              </a:ln>
            </c:spPr>
          </c:marker>
          <c:xVal>
            <c:numRef>
              <c:f>'Sharpe Ratio'!$T$29:$Y$29</c:f>
            </c:numRef>
          </c:xVal>
          <c:yVal>
            <c:numRef>
              <c:f>'Sharpe Ratio'!$T$39:$Y$39</c:f>
            </c:numRef>
          </c:yVal>
        </c:ser>
        <c:ser>
          <c:idx val="10"/>
          <c:order val="1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94499"/>
              </a:solidFill>
              <a:ln cmpd="sng">
                <a:solidFill>
                  <a:srgbClr val="994499"/>
                </a:solidFill>
              </a:ln>
            </c:spPr>
          </c:marker>
          <c:xVal>
            <c:numRef>
              <c:f>'Sharpe Ratio'!$T$29:$Y$29</c:f>
            </c:numRef>
          </c:xVal>
          <c:yVal>
            <c:numRef>
              <c:f>'Sharpe Ratio'!$T$40:$Y$40</c:f>
            </c:numRef>
          </c:yVal>
        </c:ser>
        <c:ser>
          <c:idx val="11"/>
          <c:order val="1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22AA99"/>
              </a:solidFill>
              <a:ln cmpd="sng">
                <a:solidFill>
                  <a:srgbClr val="22AA99"/>
                </a:solidFill>
              </a:ln>
            </c:spPr>
          </c:marker>
          <c:xVal>
            <c:numRef>
              <c:f>'Sharpe Ratio'!$T$29:$Y$29</c:f>
            </c:numRef>
          </c:xVal>
          <c:yVal>
            <c:numRef>
              <c:f>'Sharpe Ratio'!$T$41:$Y$41</c:f>
            </c:numRef>
          </c:yVal>
        </c:ser>
        <c:ser>
          <c:idx val="12"/>
          <c:order val="1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AAAA11"/>
              </a:solidFill>
              <a:ln cmpd="sng">
                <a:solidFill>
                  <a:srgbClr val="AAAA11"/>
                </a:solidFill>
              </a:ln>
            </c:spPr>
          </c:marker>
          <c:xVal>
            <c:numRef>
              <c:f>'Sharpe Ratio'!$T$29:$Y$29</c:f>
            </c:numRef>
          </c:xVal>
          <c:yVal>
            <c:numRef>
              <c:f>'Sharpe Ratio'!$T$42:$Y$42</c:f>
            </c:numRef>
          </c:yVal>
        </c:ser>
        <c:ser>
          <c:idx val="13"/>
          <c:order val="1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633CC"/>
              </a:solidFill>
              <a:ln cmpd="sng">
                <a:solidFill>
                  <a:srgbClr val="6633CC"/>
                </a:solidFill>
              </a:ln>
            </c:spPr>
          </c:marker>
          <c:xVal>
            <c:numRef>
              <c:f>'Sharpe Ratio'!$T$29:$Y$29</c:f>
            </c:numRef>
          </c:xVal>
          <c:yVal>
            <c:numRef>
              <c:f>'Sharpe Ratio'!$T$43:$Y$43</c:f>
            </c:numRef>
          </c:yVal>
        </c:ser>
        <c:ser>
          <c:idx val="14"/>
          <c:order val="14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E67300"/>
              </a:solidFill>
              <a:ln cmpd="sng">
                <a:solidFill>
                  <a:srgbClr val="E67300"/>
                </a:solidFill>
              </a:ln>
            </c:spPr>
          </c:marker>
          <c:xVal>
            <c:numRef>
              <c:f>'Sharpe Ratio'!$T$29:$Y$29</c:f>
            </c:numRef>
          </c:xVal>
          <c:yVal>
            <c:numRef>
              <c:f>'Sharpe Ratio'!$T$44:$Y$44</c:f>
            </c:numRef>
          </c:yVal>
        </c:ser>
        <c:ser>
          <c:idx val="15"/>
          <c:order val="15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B0707"/>
              </a:solidFill>
              <a:ln cmpd="sng">
                <a:solidFill>
                  <a:srgbClr val="8B0707"/>
                </a:solidFill>
              </a:ln>
            </c:spPr>
          </c:marker>
          <c:xVal>
            <c:numRef>
              <c:f>'Sharpe Ratio'!$T$29:$Y$29</c:f>
            </c:numRef>
          </c:xVal>
          <c:yVal>
            <c:numRef>
              <c:f>'Sharpe Ratio'!$T$45:$Y$45</c:f>
            </c:numRef>
          </c:yVal>
        </c:ser>
        <c:ser>
          <c:idx val="16"/>
          <c:order val="16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51067"/>
              </a:solidFill>
              <a:ln cmpd="sng">
                <a:solidFill>
                  <a:srgbClr val="651067"/>
                </a:solidFill>
              </a:ln>
            </c:spPr>
          </c:marker>
          <c:xVal>
            <c:numRef>
              <c:f>'Sharpe Ratio'!$T$29:$Y$29</c:f>
            </c:numRef>
          </c:xVal>
          <c:yVal>
            <c:numRef>
              <c:f>'Sharpe Ratio'!$T$46:$Y$46</c:f>
            </c:numRef>
          </c:yVal>
        </c:ser>
        <c:ser>
          <c:idx val="17"/>
          <c:order val="17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29262"/>
              </a:solidFill>
              <a:ln cmpd="sng">
                <a:solidFill>
                  <a:srgbClr val="329262"/>
                </a:solidFill>
              </a:ln>
            </c:spPr>
          </c:marker>
          <c:xVal>
            <c:numRef>
              <c:f>'Sharpe Ratio'!$T$29:$Y$29</c:f>
            </c:numRef>
          </c:xVal>
          <c:yVal>
            <c:numRef>
              <c:f>'Sharpe Ratio'!$T$47:$Y$47</c:f>
            </c:numRef>
          </c:yVal>
        </c:ser>
        <c:ser>
          <c:idx val="18"/>
          <c:order val="18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5574A6"/>
              </a:solidFill>
              <a:ln cmpd="sng">
                <a:solidFill>
                  <a:srgbClr val="5574A6"/>
                </a:solidFill>
              </a:ln>
            </c:spPr>
          </c:marker>
          <c:xVal>
            <c:numRef>
              <c:f>'Sharpe Ratio'!$T$29:$Y$29</c:f>
            </c:numRef>
          </c:xVal>
          <c:yVal>
            <c:numRef>
              <c:f>'Sharpe Ratio'!$T$48:$Y$48</c:f>
            </c:numRef>
          </c:yVal>
        </c:ser>
        <c:ser>
          <c:idx val="19"/>
          <c:order val="19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B3EAC"/>
              </a:solidFill>
              <a:ln cmpd="sng">
                <a:solidFill>
                  <a:srgbClr val="3B3EAC"/>
                </a:solidFill>
              </a:ln>
            </c:spPr>
          </c:marker>
          <c:xVal>
            <c:numRef>
              <c:f>'Sharpe Ratio'!$T$29:$Y$29</c:f>
            </c:numRef>
          </c:xVal>
          <c:yVal>
            <c:numRef>
              <c:f>'Sharpe Ratio'!$T$49:$Y$49</c:f>
            </c:numRef>
          </c:yVal>
        </c:ser>
        <c:ser>
          <c:idx val="20"/>
          <c:order val="2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B77322"/>
              </a:solidFill>
              <a:ln cmpd="sng">
                <a:solidFill>
                  <a:srgbClr val="B77322"/>
                </a:solidFill>
              </a:ln>
            </c:spPr>
          </c:marker>
          <c:xVal>
            <c:numRef>
              <c:f>'Sharpe Ratio'!$T$29:$Y$29</c:f>
            </c:numRef>
          </c:xVal>
          <c:yVal>
            <c:numRef>
              <c:f>'Sharpe Ratio'!$T$50:$Y$50</c:f>
            </c:numRef>
          </c:yVal>
        </c:ser>
        <c:ser>
          <c:idx val="21"/>
          <c:order val="21"/>
          <c:spPr>
            <a:ln w="47625">
              <a:noFill/>
            </a:ln>
          </c:spPr>
          <c:marker>
            <c:symbol val="circle"/>
            <c:size val="14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'Sharpe Ratio'!$T$29:$Y$29</c:f>
            </c:numRef>
          </c:xVal>
          <c:yVal>
            <c:numRef>
              <c:f>'Sharpe Ratio'!$T$51:$Y$51</c:f>
            </c:numRef>
          </c:yVal>
        </c:ser>
        <c:ser>
          <c:idx val="22"/>
          <c:order val="2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B91383"/>
              </a:solidFill>
              <a:ln cmpd="sng">
                <a:solidFill>
                  <a:srgbClr val="B91383"/>
                </a:solidFill>
              </a:ln>
            </c:spPr>
          </c:marker>
          <c:xVal>
            <c:numRef>
              <c:f>'Sharpe Ratio'!$T$29:$Y$29</c:f>
            </c:numRef>
          </c:xVal>
          <c:yVal>
            <c:numRef>
              <c:f>'Sharpe Ratio'!$T$52:$Y$52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086458"/>
        <c:axId val="127499923"/>
      </c:scatterChart>
      <c:valAx>
        <c:axId val="49308645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27499923"/>
      </c:valAx>
      <c:valAx>
        <c:axId val="1274999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YTD Sharpe Ratios of each of the target portfolios constructed by each manager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493086458"/>
      </c:valAx>
    </c:plotArea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YTD Sharpe Ratios of each of the target portfolios constructed by each manager</a:t>
            </a:r>
          </a:p>
        </c:rich>
      </c:tx>
      <c:overlay val="0"/>
    </c:title>
    <c:plotArea>
      <c:layout>
        <c:manualLayout>
          <c:xMode val="edge"/>
          <c:yMode val="edge"/>
          <c:x val="0.07593"/>
          <c:y val="0.17717"/>
          <c:w val="0.89704"/>
          <c:h val="0.61024"/>
        </c:manualLayout>
      </c:layout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Ratio'!$T$3:$Y$3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Ratio'!$T$4:$Y$4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Ratio'!$T$5:$Y$5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Ratio'!$T$6:$Y$6</c:f>
            </c:numRef>
          </c:yVal>
        </c:ser>
        <c:ser>
          <c:idx val="4"/>
          <c:order val="4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Ratio'!$T$7:$Y$7</c:f>
            </c:numRef>
          </c:yVal>
        </c:ser>
        <c:ser>
          <c:idx val="5"/>
          <c:order val="5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99C6"/>
              </a:solidFill>
              <a:ln cmpd="sng">
                <a:solidFill>
                  <a:srgbClr val="0099C6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Ratio'!$T$8:$Y$8</c:f>
            </c:numRef>
          </c:yVal>
        </c:ser>
        <c:ser>
          <c:idx val="6"/>
          <c:order val="6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D4477"/>
              </a:solidFill>
              <a:ln cmpd="sng">
                <a:solidFill>
                  <a:srgbClr val="DD4477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Ratio'!$T$9:$Y$9</c:f>
            </c:numRef>
          </c:yVal>
        </c:ser>
        <c:ser>
          <c:idx val="7"/>
          <c:order val="7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6AA00"/>
              </a:solidFill>
              <a:ln cmpd="sng">
                <a:solidFill>
                  <a:srgbClr val="66AA00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Ratio'!$T$10:$Y$10</c:f>
            </c:numRef>
          </c:yVal>
        </c:ser>
        <c:ser>
          <c:idx val="8"/>
          <c:order val="8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B82E2E"/>
              </a:solidFill>
              <a:ln cmpd="sng">
                <a:solidFill>
                  <a:srgbClr val="B82E2E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Ratio'!$T$11:$Y$11</c:f>
            </c:numRef>
          </c:yVal>
        </c:ser>
        <c:ser>
          <c:idx val="9"/>
          <c:order val="9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16395"/>
              </a:solidFill>
              <a:ln cmpd="sng">
                <a:solidFill>
                  <a:srgbClr val="316395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Ratio'!$T$12:$Y$12</c:f>
            </c:numRef>
          </c:yVal>
        </c:ser>
        <c:ser>
          <c:idx val="10"/>
          <c:order val="1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94499"/>
              </a:solidFill>
              <a:ln cmpd="sng">
                <a:solidFill>
                  <a:srgbClr val="994499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Ratio'!$T$13:$Y$13</c:f>
            </c:numRef>
          </c:yVal>
        </c:ser>
        <c:ser>
          <c:idx val="11"/>
          <c:order val="1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22AA99"/>
              </a:solidFill>
              <a:ln cmpd="sng">
                <a:solidFill>
                  <a:srgbClr val="22AA99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Ratio'!$T$14:$Y$14</c:f>
            </c:numRef>
          </c:yVal>
        </c:ser>
        <c:ser>
          <c:idx val="12"/>
          <c:order val="1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AAAA11"/>
              </a:solidFill>
              <a:ln cmpd="sng">
                <a:solidFill>
                  <a:srgbClr val="AAAA11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Ratio'!$T$15:$Y$15</c:f>
            </c:numRef>
          </c:yVal>
        </c:ser>
        <c:ser>
          <c:idx val="13"/>
          <c:order val="1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633CC"/>
              </a:solidFill>
              <a:ln cmpd="sng">
                <a:solidFill>
                  <a:srgbClr val="6633CC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Ratio'!$T$16:$Y$16</c:f>
            </c:numRef>
          </c:yVal>
        </c:ser>
        <c:ser>
          <c:idx val="14"/>
          <c:order val="14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E67300"/>
              </a:solidFill>
              <a:ln cmpd="sng">
                <a:solidFill>
                  <a:srgbClr val="E67300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Ratio'!$T$17:$Y$17</c:f>
            </c:numRef>
          </c:yVal>
        </c:ser>
        <c:ser>
          <c:idx val="15"/>
          <c:order val="15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B0707"/>
              </a:solidFill>
              <a:ln cmpd="sng">
                <a:solidFill>
                  <a:srgbClr val="8B0707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Ratio'!$T$18:$Y$18</c:f>
            </c:numRef>
          </c:yVal>
        </c:ser>
        <c:ser>
          <c:idx val="16"/>
          <c:order val="16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51067"/>
              </a:solidFill>
              <a:ln cmpd="sng">
                <a:solidFill>
                  <a:srgbClr val="651067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Ratio'!$T$19:$Y$19</c:f>
            </c:numRef>
          </c:yVal>
        </c:ser>
        <c:ser>
          <c:idx val="17"/>
          <c:order val="17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29262"/>
              </a:solidFill>
              <a:ln cmpd="sng">
                <a:solidFill>
                  <a:srgbClr val="329262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Ratio'!$T$20:$Y$20</c:f>
            </c:numRef>
          </c:yVal>
        </c:ser>
        <c:ser>
          <c:idx val="18"/>
          <c:order val="18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5574A6"/>
              </a:solidFill>
              <a:ln cmpd="sng">
                <a:solidFill>
                  <a:srgbClr val="5574A6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Ratio'!$T$21:$Y$21</c:f>
            </c:numRef>
          </c:yVal>
        </c:ser>
        <c:ser>
          <c:idx val="19"/>
          <c:order val="19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B3EAC"/>
              </a:solidFill>
              <a:ln cmpd="sng">
                <a:solidFill>
                  <a:srgbClr val="3B3EAC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Ratio'!$T$22:$Y$22</c:f>
            </c:numRef>
          </c:yVal>
        </c:ser>
        <c:ser>
          <c:idx val="20"/>
          <c:order val="2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B77322"/>
              </a:solidFill>
              <a:ln cmpd="sng">
                <a:solidFill>
                  <a:srgbClr val="B77322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Ratio'!$T$23:$Y$23</c:f>
            </c:numRef>
          </c:yVal>
        </c:ser>
        <c:ser>
          <c:idx val="21"/>
          <c:order val="21"/>
          <c:spPr>
            <a:ln w="47625">
              <a:noFill/>
            </a:ln>
          </c:spPr>
          <c:marker>
            <c:symbol val="circle"/>
            <c:size val="14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'Sharpe Ratio'!$T$2:$Y$2</c:f>
            </c:numRef>
          </c:xVal>
          <c:yVal>
            <c:numRef>
              <c:f>'Sharpe Ratio'!$T$24:$Y$24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039112"/>
        <c:axId val="442156982"/>
      </c:scatterChart>
      <c:valAx>
        <c:axId val="201503911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442156982"/>
      </c:valAx>
      <c:valAx>
        <c:axId val="4421569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015039112"/>
      </c:valAx>
    </c:plotArea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Relationship Id="rId4" Type="http://schemas.openxmlformats.org/officeDocument/2006/relationships/chart" Target="../charts/chart7.xml"/><Relationship Id="rId5" Type="http://schemas.openxmlformats.org/officeDocument/2006/relationships/chart" Target="../charts/chart8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2.xml"/><Relationship Id="rId2" Type="http://schemas.openxmlformats.org/officeDocument/2006/relationships/chart" Target="../charts/chart13.xml"/><Relationship Id="rId3" Type="http://schemas.openxmlformats.org/officeDocument/2006/relationships/chart" Target="../charts/chart14.xml"/><Relationship Id="rId4" Type="http://schemas.openxmlformats.org/officeDocument/2006/relationships/chart" Target="../charts/chart15.xml"/><Relationship Id="rId10" Type="http://schemas.openxmlformats.org/officeDocument/2006/relationships/chart" Target="../charts/chart21.xml"/><Relationship Id="rId9" Type="http://schemas.openxmlformats.org/officeDocument/2006/relationships/chart" Target="../charts/chart20.xml"/><Relationship Id="rId5" Type="http://schemas.openxmlformats.org/officeDocument/2006/relationships/chart" Target="../charts/chart16.xml"/><Relationship Id="rId6" Type="http://schemas.openxmlformats.org/officeDocument/2006/relationships/chart" Target="../charts/chart17.xml"/><Relationship Id="rId7" Type="http://schemas.openxmlformats.org/officeDocument/2006/relationships/chart" Target="../charts/chart18.xml"/><Relationship Id="rId8" Type="http://schemas.openxmlformats.org/officeDocument/2006/relationships/chart" Target="../charts/chart19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2.xml"/><Relationship Id="rId2" Type="http://schemas.openxmlformats.org/officeDocument/2006/relationships/chart" Target="../charts/chart23.xml"/><Relationship Id="rId3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9</xdr:col>
      <xdr:colOff>790575</xdr:colOff>
      <xdr:row>0</xdr:row>
      <xdr:rowOff>123825</xdr:rowOff>
    </xdr:from>
    <xdr:to>
      <xdr:col>22</xdr:col>
      <xdr:colOff>609600</xdr:colOff>
      <xdr:row>30</xdr:row>
      <xdr:rowOff>180975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9</xdr:col>
      <xdr:colOff>342900</xdr:colOff>
      <xdr:row>32</xdr:row>
      <xdr:rowOff>104775</xdr:rowOff>
    </xdr:from>
    <xdr:to>
      <xdr:col>19</xdr:col>
      <xdr:colOff>704850</xdr:colOff>
      <xdr:row>58</xdr:row>
      <xdr:rowOff>66675</xdr:rowOff>
    </xdr:to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9</xdr:col>
      <xdr:colOff>342900</xdr:colOff>
      <xdr:row>60</xdr:row>
      <xdr:rowOff>66675</xdr:rowOff>
    </xdr:from>
    <xdr:to>
      <xdr:col>19</xdr:col>
      <xdr:colOff>723900</xdr:colOff>
      <xdr:row>85</xdr:row>
      <xdr:rowOff>9525</xdr:rowOff>
    </xdr:to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838200</xdr:colOff>
      <xdr:row>10</xdr:row>
      <xdr:rowOff>123825</xdr:rowOff>
    </xdr:from>
    <xdr:to>
      <xdr:col>16</xdr:col>
      <xdr:colOff>485775</xdr:colOff>
      <xdr:row>34</xdr:row>
      <xdr:rowOff>142875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11</xdr:col>
      <xdr:colOff>219075</xdr:colOff>
      <xdr:row>32</xdr:row>
      <xdr:rowOff>76200</xdr:rowOff>
    </xdr:from>
    <xdr:to>
      <xdr:col>21</xdr:col>
      <xdr:colOff>304800</xdr:colOff>
      <xdr:row>56</xdr:row>
      <xdr:rowOff>190500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22</xdr:col>
      <xdr:colOff>676275</xdr:colOff>
      <xdr:row>12</xdr:row>
      <xdr:rowOff>28575</xdr:rowOff>
    </xdr:from>
    <xdr:to>
      <xdr:col>32</xdr:col>
      <xdr:colOff>666750</xdr:colOff>
      <xdr:row>37</xdr:row>
      <xdr:rowOff>76200</xdr:rowOff>
    </xdr:to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30</xdr:col>
      <xdr:colOff>495300</xdr:colOff>
      <xdr:row>22</xdr:row>
      <xdr:rowOff>9525</xdr:rowOff>
    </xdr:from>
    <xdr:to>
      <xdr:col>40</xdr:col>
      <xdr:colOff>771525</xdr:colOff>
      <xdr:row>48</xdr:row>
      <xdr:rowOff>28575</xdr:rowOff>
    </xdr:to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  <xdr:twoCellAnchor>
    <xdr:from>
      <xdr:col>29</xdr:col>
      <xdr:colOff>590550</xdr:colOff>
      <xdr:row>6</xdr:row>
      <xdr:rowOff>152400</xdr:rowOff>
    </xdr:from>
    <xdr:to>
      <xdr:col>35</xdr:col>
      <xdr:colOff>533400</xdr:colOff>
      <xdr:row>24</xdr:row>
      <xdr:rowOff>85725</xdr:rowOff>
    </xdr:to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5</xdr:col>
      <xdr:colOff>514350</xdr:colOff>
      <xdr:row>20</xdr:row>
      <xdr:rowOff>95250</xdr:rowOff>
    </xdr:from>
    <xdr:to>
      <xdr:col>12</xdr:col>
      <xdr:colOff>781050</xdr:colOff>
      <xdr:row>45</xdr:row>
      <xdr:rowOff>171450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5</xdr:col>
      <xdr:colOff>495300</xdr:colOff>
      <xdr:row>46</xdr:row>
      <xdr:rowOff>142875</xdr:rowOff>
    </xdr:from>
    <xdr:to>
      <xdr:col>12</xdr:col>
      <xdr:colOff>752475</xdr:colOff>
      <xdr:row>72</xdr:row>
      <xdr:rowOff>19050</xdr:rowOff>
    </xdr:to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7</xdr:col>
      <xdr:colOff>0</xdr:colOff>
      <xdr:row>14</xdr:row>
      <xdr:rowOff>9525</xdr:rowOff>
    </xdr:from>
    <xdr:to>
      <xdr:col>19</xdr:col>
      <xdr:colOff>457200</xdr:colOff>
      <xdr:row>43</xdr:row>
      <xdr:rowOff>180975</xdr:rowOff>
    </xdr:to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8</xdr:col>
      <xdr:colOff>114300</xdr:colOff>
      <xdr:row>0</xdr:row>
      <xdr:rowOff>114300</xdr:rowOff>
    </xdr:from>
    <xdr:to>
      <xdr:col>15</xdr:col>
      <xdr:colOff>800100</xdr:colOff>
      <xdr:row>26</xdr:row>
      <xdr:rowOff>190500</xdr:rowOff>
    </xdr:to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8</xdr:col>
      <xdr:colOff>123825</xdr:colOff>
      <xdr:row>28</xdr:row>
      <xdr:rowOff>9525</xdr:rowOff>
    </xdr:from>
    <xdr:to>
      <xdr:col>15</xdr:col>
      <xdr:colOff>809625</xdr:colOff>
      <xdr:row>54</xdr:row>
      <xdr:rowOff>19050</xdr:rowOff>
    </xdr:to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8</xdr:col>
      <xdr:colOff>104775</xdr:colOff>
      <xdr:row>55</xdr:row>
      <xdr:rowOff>85725</xdr:rowOff>
    </xdr:from>
    <xdr:to>
      <xdr:col>15</xdr:col>
      <xdr:colOff>790575</xdr:colOff>
      <xdr:row>81</xdr:row>
      <xdr:rowOff>95250</xdr:rowOff>
    </xdr:to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16</xdr:col>
      <xdr:colOff>0</xdr:colOff>
      <xdr:row>55</xdr:row>
      <xdr:rowOff>85725</xdr:rowOff>
    </xdr:from>
    <xdr:to>
      <xdr:col>25</xdr:col>
      <xdr:colOff>419100</xdr:colOff>
      <xdr:row>81</xdr:row>
      <xdr:rowOff>95250</xdr:rowOff>
    </xdr:to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  <xdr:twoCellAnchor>
    <xdr:from>
      <xdr:col>15</xdr:col>
      <xdr:colOff>952500</xdr:colOff>
      <xdr:row>83</xdr:row>
      <xdr:rowOff>0</xdr:rowOff>
    </xdr:from>
    <xdr:to>
      <xdr:col>25</xdr:col>
      <xdr:colOff>409575</xdr:colOff>
      <xdr:row>109</xdr:row>
      <xdr:rowOff>9525</xdr:rowOff>
    </xdr:to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twoCellAnchor>
  <xdr:twoCellAnchor>
    <xdr:from>
      <xdr:col>16</xdr:col>
      <xdr:colOff>9525</xdr:colOff>
      <xdr:row>114</xdr:row>
      <xdr:rowOff>180975</xdr:rowOff>
    </xdr:from>
    <xdr:to>
      <xdr:col>25</xdr:col>
      <xdr:colOff>428625</xdr:colOff>
      <xdr:row>140</xdr:row>
      <xdr:rowOff>190500</xdr:rowOff>
    </xdr:to>
    <xdr:graphicFrame>
      <xdr:nvGraphicFramePr>
        <xdr:cNvPr id="20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twoCellAnchor>
  <xdr:twoCellAnchor>
    <xdr:from>
      <xdr:col>16</xdr:col>
      <xdr:colOff>0</xdr:colOff>
      <xdr:row>142</xdr:row>
      <xdr:rowOff>19050</xdr:rowOff>
    </xdr:from>
    <xdr:to>
      <xdr:col>25</xdr:col>
      <xdr:colOff>419100</xdr:colOff>
      <xdr:row>168</xdr:row>
      <xdr:rowOff>28575</xdr:rowOff>
    </xdr:to>
    <xdr:graphicFrame>
      <xdr:nvGraphicFramePr>
        <xdr:cNvPr id="21" name="Chart 2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twoCellAnchor>
  <xdr:twoCellAnchor>
    <xdr:from>
      <xdr:col>16</xdr:col>
      <xdr:colOff>0</xdr:colOff>
      <xdr:row>170</xdr:row>
      <xdr:rowOff>0</xdr:rowOff>
    </xdr:from>
    <xdr:to>
      <xdr:col>25</xdr:col>
      <xdr:colOff>419100</xdr:colOff>
      <xdr:row>196</xdr:row>
      <xdr:rowOff>9525</xdr:rowOff>
    </xdr:to>
    <xdr:graphicFrame>
      <xdr:nvGraphicFramePr>
        <xdr:cNvPr id="22" name="Chart 2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twoCellAnchor>
  <xdr:twoCellAnchor>
    <xdr:from>
      <xdr:col>16</xdr:col>
      <xdr:colOff>438150</xdr:colOff>
      <xdr:row>13</xdr:row>
      <xdr:rowOff>38100</xdr:rowOff>
    </xdr:from>
    <xdr:to>
      <xdr:col>27</xdr:col>
      <xdr:colOff>85725</xdr:colOff>
      <xdr:row>25</xdr:row>
      <xdr:rowOff>152400</xdr:rowOff>
    </xdr:to>
    <xdr:graphicFrame>
      <xdr:nvGraphicFramePr>
        <xdr:cNvPr id="23" name="Chart 2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twoCellAnchor>
  <xdr:twoCellAnchor>
    <xdr:from>
      <xdr:col>15</xdr:col>
      <xdr:colOff>923925</xdr:colOff>
      <xdr:row>205</xdr:row>
      <xdr:rowOff>0</xdr:rowOff>
    </xdr:from>
    <xdr:to>
      <xdr:col>25</xdr:col>
      <xdr:colOff>419100</xdr:colOff>
      <xdr:row>231</xdr:row>
      <xdr:rowOff>28575</xdr:rowOff>
    </xdr:to>
    <xdr:graphicFrame>
      <xdr:nvGraphicFramePr>
        <xdr:cNvPr id="24" name="Chart 2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10</xdr:col>
      <xdr:colOff>600075</xdr:colOff>
      <xdr:row>19</xdr:row>
      <xdr:rowOff>19050</xdr:rowOff>
    </xdr:from>
    <xdr:to>
      <xdr:col>18</xdr:col>
      <xdr:colOff>723900</xdr:colOff>
      <xdr:row>43</xdr:row>
      <xdr:rowOff>190500</xdr:rowOff>
    </xdr:to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4</xdr:col>
      <xdr:colOff>0</xdr:colOff>
      <xdr:row>24</xdr:row>
      <xdr:rowOff>0</xdr:rowOff>
    </xdr:from>
    <xdr:to>
      <xdr:col>12</xdr:col>
      <xdr:colOff>923925</xdr:colOff>
      <xdr:row>48</xdr:row>
      <xdr:rowOff>171450</xdr:rowOff>
    </xdr:to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10</xdr:col>
      <xdr:colOff>590550</xdr:colOff>
      <xdr:row>59</xdr:row>
      <xdr:rowOff>57150</xdr:rowOff>
    </xdr:from>
    <xdr:to>
      <xdr:col>18</xdr:col>
      <xdr:colOff>714375</xdr:colOff>
      <xdr:row>71</xdr:row>
      <xdr:rowOff>66675</xdr:rowOff>
    </xdr:to>
    <xdr:graphicFrame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>
        <v>1.0</v>
      </c>
      <c r="C1" s="1">
        <v>1.0</v>
      </c>
      <c r="D1" s="1">
        <v>1.0</v>
      </c>
      <c r="E1" s="1">
        <v>1.0</v>
      </c>
      <c r="F1" s="1">
        <v>1.0</v>
      </c>
    </row>
    <row r="2"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</row>
    <row r="3"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/>
      <c r="K3" s="1" t="s">
        <v>40</v>
      </c>
    </row>
    <row r="4">
      <c r="B4" s="1" t="str">
        <f t="shared" ref="B4:F4" si="1">if(B1=1,B2,B3)</f>
        <v>Robo 1</v>
      </c>
      <c r="C4" s="1" t="str">
        <f t="shared" si="1"/>
        <v>Robo 2</v>
      </c>
      <c r="D4" s="1" t="str">
        <f t="shared" si="1"/>
        <v>Robo 3</v>
      </c>
      <c r="E4" s="1" t="str">
        <f t="shared" si="1"/>
        <v>Robo 4</v>
      </c>
      <c r="F4" s="1" t="str">
        <f t="shared" si="1"/>
        <v>Target Date Fund Family</v>
      </c>
      <c r="G4" s="1" t="s">
        <v>41</v>
      </c>
      <c r="H4" s="1" t="s">
        <v>42</v>
      </c>
      <c r="I4" s="1" t="s">
        <v>43</v>
      </c>
      <c r="K4" s="1" t="s">
        <v>35</v>
      </c>
      <c r="L4" s="1" t="s">
        <v>36</v>
      </c>
      <c r="M4" s="1" t="s">
        <v>37</v>
      </c>
      <c r="N4" s="1" t="s">
        <v>39</v>
      </c>
      <c r="O4" s="1" t="s">
        <v>41</v>
      </c>
      <c r="P4" s="1"/>
      <c r="R4" s="1" t="s">
        <v>45</v>
      </c>
    </row>
    <row r="5">
      <c r="A5" s="22">
        <v>0.02</v>
      </c>
      <c r="B5" s="9">
        <f>Wealthfront!I4</f>
        <v>0.06397496811</v>
      </c>
      <c r="C5" s="9">
        <f>Betterment!N4</f>
        <v>0.0526204494</v>
      </c>
      <c r="D5" s="9">
        <f>Schwab!AE4</f>
        <v>0.06754561018</v>
      </c>
      <c r="E5" s="17">
        <f>Acorn!H4</f>
        <v>0.05623251425</v>
      </c>
      <c r="F5" s="9">
        <f>'T Rowe'!B3</f>
        <v>0.07642799678</v>
      </c>
      <c r="G5" s="14">
        <f>Alkanza!B5</f>
        <v>0.02024912462</v>
      </c>
      <c r="I5" s="25">
        <f>G5/(FV(rate(252,0,-100,100*(1+A5)),Alkanza!$A$39,0,-100)/100-1)</f>
        <v>1.382775317</v>
      </c>
      <c r="K5" s="9">
        <f>B5*252/(Prices!$B$9-2)</f>
        <v>0.08529995748</v>
      </c>
      <c r="L5" s="9">
        <f>C5*252/(Prices!$B$9-2)</f>
        <v>0.0701605992</v>
      </c>
      <c r="M5" s="9">
        <f>D5*252/(Prices!$B$9-2)</f>
        <v>0.09006081357</v>
      </c>
      <c r="N5" s="9">
        <f>F5*252/(Prices!$B$9-2)</f>
        <v>0.1019039957</v>
      </c>
      <c r="O5" s="9">
        <f>G5*252/(Prices!$B$9-2)</f>
        <v>0.02699883283</v>
      </c>
      <c r="P5" s="22"/>
      <c r="Q5" s="9"/>
      <c r="R5" s="9">
        <f>H26*252/(Prices!$B$9-2)</f>
        <v>0.08110479434</v>
      </c>
    </row>
    <row r="6">
      <c r="A6" s="26">
        <v>0.025</v>
      </c>
      <c r="B6" s="9">
        <f>Wealthfront!I5</f>
        <v>0.0612908638</v>
      </c>
      <c r="C6" s="9">
        <f>Betterment!N5</f>
        <v>0.05288369489</v>
      </c>
      <c r="D6" s="9">
        <f>Schwab!AE5</f>
        <v>0.06794411461</v>
      </c>
      <c r="E6" s="17">
        <f>Acorn!H5</f>
        <v>0.07033526641</v>
      </c>
      <c r="F6" s="9">
        <f>'T Rowe'!B4</f>
        <v>0.07819905213</v>
      </c>
      <c r="G6" s="9">
        <f>average(G5,G7)</f>
        <v>0.0247865774</v>
      </c>
      <c r="I6" s="25">
        <f>G6/(FV(rate(252,0,-100,100*(1+A6)),Alkanza!$A$39,0,-100)/100-1)</f>
        <v>1.354989863</v>
      </c>
      <c r="K6" s="9">
        <f>B6*252/(Prices!$B$9-2)</f>
        <v>0.08172115174</v>
      </c>
      <c r="L6" s="9">
        <f>C6*252/(Prices!$B$9-2)</f>
        <v>0.07051159318</v>
      </c>
      <c r="M6" s="9">
        <f>D6*252/(Prices!$B$9-2)</f>
        <v>0.09059215281</v>
      </c>
      <c r="N6" s="9">
        <f>F6*252/(Prices!$B$9-2)</f>
        <v>0.1042654028</v>
      </c>
      <c r="O6" s="9">
        <f>G6*252/(Prices!$B$9-2)</f>
        <v>0.03304876986</v>
      </c>
      <c r="P6" s="9"/>
      <c r="Q6" s="9"/>
    </row>
    <row r="7">
      <c r="A7" s="22">
        <v>0.03</v>
      </c>
      <c r="B7" s="9">
        <f>Wealthfront!I6</f>
        <v>0.06021669343</v>
      </c>
      <c r="C7" s="9">
        <f>Betterment!N6</f>
        <v>0.05302538985</v>
      </c>
      <c r="D7" s="9">
        <f>Schwab!AE6</f>
        <v>0.07558358597</v>
      </c>
      <c r="E7" s="17">
        <f>Acorn!H6</f>
        <v>0.07741434077</v>
      </c>
      <c r="F7" s="9">
        <f>'T Rowe'!B5</f>
        <v>0.07675438596</v>
      </c>
      <c r="G7" s="14">
        <f>Alkanza!B6</f>
        <v>0.02932403017</v>
      </c>
      <c r="I7" s="25">
        <f>G7/(FV(rate(252,0,-100,100*(1+A7)),Alkanza!$A$39,0,-100)/100-1)</f>
        <v>1.336734142</v>
      </c>
      <c r="K7" s="9">
        <f>B7*252/(Prices!$B$9-2)</f>
        <v>0.08028892458</v>
      </c>
      <c r="L7" s="9">
        <f>C7*252/(Prices!$B$9-2)</f>
        <v>0.0707005198</v>
      </c>
      <c r="M7" s="9">
        <f>D7*252/(Prices!$B$9-2)</f>
        <v>0.1007781146</v>
      </c>
      <c r="N7" s="9">
        <f>F7*252/(Prices!$B$9-2)</f>
        <v>0.1023391813</v>
      </c>
      <c r="O7" s="9">
        <f>G7*252/(Prices!$B$9-2)</f>
        <v>0.03909870689</v>
      </c>
      <c r="P7" s="9"/>
      <c r="Q7" s="9"/>
    </row>
    <row r="8">
      <c r="A8" s="26">
        <v>0.035</v>
      </c>
      <c r="B8" s="9">
        <f>Wealthfront!I7</f>
        <v>0.05921158979</v>
      </c>
      <c r="C8" s="9">
        <f>Betterment!N7</f>
        <v>0.05342298214</v>
      </c>
      <c r="D8" s="9">
        <f>Schwab!AE7</f>
        <v>0.08706697515</v>
      </c>
      <c r="E8" s="17">
        <f>Acorn!H7</f>
        <v>0.08668465853</v>
      </c>
      <c r="F8" s="9">
        <f>'T Rowe'!B6</f>
        <v>0.07618080244</v>
      </c>
      <c r="G8" s="9">
        <f>average(G7,G9)</f>
        <v>0.0342249164</v>
      </c>
      <c r="I8" s="25">
        <f>G8/(FV(rate(252,0,-100,100*(1+A8)),Alkanza!$A$39,0,-100)/100-1)</f>
        <v>1.338132613</v>
      </c>
      <c r="K8" s="9">
        <f>B8*252/(Prices!$B$9-2)</f>
        <v>0.07894878639</v>
      </c>
      <c r="L8" s="9">
        <f>C8*252/(Prices!$B$9-2)</f>
        <v>0.07123064285</v>
      </c>
      <c r="M8" s="9">
        <f>D8*252/(Prices!$B$9-2)</f>
        <v>0.1160893002</v>
      </c>
      <c r="N8" s="9">
        <f>F8*252/(Prices!$B$9-2)</f>
        <v>0.1015744033</v>
      </c>
      <c r="O8" s="9">
        <f>G8*252/(Prices!$B$9-2)</f>
        <v>0.04563322187</v>
      </c>
      <c r="P8" s="9"/>
      <c r="Q8" s="9"/>
    </row>
    <row r="9">
      <c r="A9" s="22">
        <v>0.04</v>
      </c>
      <c r="B9" s="9">
        <f>Wealthfront!I8</f>
        <v>0.05920320465</v>
      </c>
      <c r="C9" s="9">
        <f>Betterment!N8</f>
        <v>0.05374260309</v>
      </c>
      <c r="D9" s="9">
        <f>Schwab!AE8</f>
        <v>0.09441557152</v>
      </c>
      <c r="E9" s="17">
        <f>Acorn!H8</f>
        <v>0.09680910156</v>
      </c>
      <c r="F9" s="9">
        <f>'T Rowe'!B7</f>
        <v>0.07558528428</v>
      </c>
      <c r="G9" s="14">
        <f>Alkanza!B7</f>
        <v>0.03912580263</v>
      </c>
      <c r="I9" s="25">
        <f>G9/(FV(rate(252,0,-100,100*(1+A9)),Alkanza!$A$39,0,-100)/100-1)</f>
        <v>1.339396831</v>
      </c>
      <c r="K9" s="9">
        <f>B9*252/(Prices!$B$9-2)</f>
        <v>0.0789376062</v>
      </c>
      <c r="L9" s="9">
        <f>C9*252/(Prices!$B$9-2)</f>
        <v>0.07165680411</v>
      </c>
      <c r="M9" s="9">
        <f>D9*252/(Prices!$B$9-2)</f>
        <v>0.1258874287</v>
      </c>
      <c r="N9" s="9">
        <f>F9*252/(Prices!$B$9-2)</f>
        <v>0.100780379</v>
      </c>
      <c r="O9" s="9">
        <f>G9*252/(Prices!$B$9-2)</f>
        <v>0.05216773685</v>
      </c>
      <c r="P9" s="9"/>
      <c r="Q9" s="9"/>
    </row>
    <row r="10">
      <c r="A10" s="26">
        <v>0.045</v>
      </c>
      <c r="B10" s="9">
        <f>Wealthfront!I9</f>
        <v>0.05944572762</v>
      </c>
      <c r="C10" s="9">
        <f>Betterment!N9</f>
        <v>0.05395160672</v>
      </c>
      <c r="D10" s="9">
        <f>Schwab!AE9</f>
        <v>0.0984047913</v>
      </c>
      <c r="F10" s="9">
        <f>'T Rowe'!B8</f>
        <v>0.0742778542</v>
      </c>
      <c r="G10" s="9">
        <f>average(G9,G11)</f>
        <v>0.04222390923</v>
      </c>
      <c r="I10" s="25">
        <f>G10/(FV(rate(252,0,-100,100*(1+A10)),Alkanza!$A$39,0,-100)/100-1)</f>
        <v>1.28567783</v>
      </c>
      <c r="K10" s="9">
        <f>B10*252/(Prices!$B$9-2)</f>
        <v>0.07926097017</v>
      </c>
      <c r="L10" s="9">
        <f>C10*252/(Prices!$B$9-2)</f>
        <v>0.07193547563</v>
      </c>
      <c r="M10" s="9">
        <f>D10*252/(Prices!$B$9-2)</f>
        <v>0.1312063884</v>
      </c>
      <c r="N10" s="9">
        <f>F10*252/(Prices!$B$9-2)</f>
        <v>0.09903713893</v>
      </c>
      <c r="O10" s="9">
        <f>G10*252/(Prices!$B$9-2)</f>
        <v>0.05629854564</v>
      </c>
      <c r="P10" s="9"/>
      <c r="Q10" s="9"/>
    </row>
    <row r="11">
      <c r="A11" s="22">
        <v>0.05</v>
      </c>
      <c r="B11" s="9">
        <f>Wealthfront!I10</f>
        <v>0.06046726543</v>
      </c>
      <c r="C11" s="9">
        <f>Betterment!N10</f>
        <v>0.05408022559</v>
      </c>
      <c r="D11" s="9">
        <f>Schwab!AE10</f>
        <v>0.100633415</v>
      </c>
      <c r="F11" s="9">
        <f>'T Rowe'!B9</f>
        <v>0.07219759341</v>
      </c>
      <c r="G11" s="14">
        <f>Alkanza!B8</f>
        <v>0.04532201583</v>
      </c>
      <c r="I11" s="25">
        <f>G11/(FV(rate(252,0,-100,100*(1+A11)),Alkanza!$A$39,0,-100)/100-1)</f>
        <v>1.242809939</v>
      </c>
      <c r="K11" s="9">
        <f>B11*252/(Prices!$B$9-2)</f>
        <v>0.08062302057</v>
      </c>
      <c r="L11" s="9">
        <f>C11*252/(Prices!$B$9-2)</f>
        <v>0.07210696745</v>
      </c>
      <c r="M11" s="9">
        <f>D11*252/(Prices!$B$9-2)</f>
        <v>0.1341778867</v>
      </c>
      <c r="N11" s="9">
        <f>F11*252/(Prices!$B$9-2)</f>
        <v>0.09626345788</v>
      </c>
      <c r="O11" s="9">
        <f>G11*252/(Prices!$B$9-2)</f>
        <v>0.06042935444</v>
      </c>
      <c r="P11" s="9"/>
      <c r="Q11" s="9"/>
    </row>
    <row r="12">
      <c r="A12" s="26">
        <v>0.055</v>
      </c>
      <c r="B12" s="9">
        <f>Wealthfront!I11</f>
        <v>0.06117792553</v>
      </c>
      <c r="C12" s="9">
        <f>Betterment!N11</f>
        <v>0.05436487678</v>
      </c>
      <c r="D12" s="9">
        <f>Schwab!AE11</f>
        <v>0.1052091313</v>
      </c>
      <c r="F12" s="9">
        <f>'T Rowe'!B10</f>
        <v>0.07041629761</v>
      </c>
      <c r="G12" s="9">
        <f>average(G11,G13)</f>
        <v>0.05312555215</v>
      </c>
      <c r="I12" s="25">
        <f>G12/(FV(rate(252,0,-100,100*(1+A12)),Alkanza!$A$39,0,-100)/100-1)</f>
        <v>1.325209669</v>
      </c>
      <c r="K12" s="9">
        <f>B12*252/(Prices!$B$9-2)</f>
        <v>0.08157056737</v>
      </c>
      <c r="L12" s="9">
        <f>C12*252/(Prices!$B$9-2)</f>
        <v>0.07248650237</v>
      </c>
      <c r="M12" s="9">
        <f>D12*252/(Prices!$B$9-2)</f>
        <v>0.1402788417</v>
      </c>
      <c r="N12" s="9">
        <f>F12*252/(Prices!$B$9-2)</f>
        <v>0.09388839681</v>
      </c>
      <c r="O12" s="9">
        <f>G12*252/(Prices!$B$9-2)</f>
        <v>0.07083406953</v>
      </c>
      <c r="P12" s="9"/>
      <c r="Q12" s="9"/>
    </row>
    <row r="13">
      <c r="A13" s="22">
        <v>0.06</v>
      </c>
      <c r="B13" s="9">
        <f>Wealthfront!I12</f>
        <v>0.06203617805</v>
      </c>
      <c r="C13" s="9">
        <f>Betterment!N12</f>
        <v>0.05457753969</v>
      </c>
      <c r="D13" s="9">
        <f>Schwab!AE12</f>
        <v>0.09966409064</v>
      </c>
      <c r="F13" s="9">
        <f>'T Rowe'!B11</f>
        <v>0.07058047493</v>
      </c>
      <c r="G13" s="14">
        <f>Alkanza!B9</f>
        <v>0.06092908846</v>
      </c>
      <c r="I13" s="25">
        <f>G13/(FV(rate(252,0,-100,100*(1+A13)),Alkanza!$A$39,0,-100)/100-1)</f>
        <v>1.394102295</v>
      </c>
      <c r="K13" s="9">
        <f>B13*252/(Prices!$B$9-2)</f>
        <v>0.08271490407</v>
      </c>
      <c r="L13" s="9">
        <f>C13*252/(Prices!$B$9-2)</f>
        <v>0.07277005292</v>
      </c>
      <c r="M13" s="9">
        <f>D13*252/(Prices!$B$9-2)</f>
        <v>0.1328854542</v>
      </c>
      <c r="N13" s="9">
        <f>F13*252/(Prices!$B$9-2)</f>
        <v>0.09410729991</v>
      </c>
      <c r="O13" s="9">
        <f>G13*252/(Prices!$B$9-2)</f>
        <v>0.08123878461</v>
      </c>
      <c r="P13" s="9"/>
      <c r="Q13" s="9"/>
    </row>
    <row r="14">
      <c r="A14" s="26">
        <v>0.065</v>
      </c>
      <c r="B14" s="9">
        <f>Wealthfront!I13</f>
        <v>0.06442642388</v>
      </c>
      <c r="C14" s="9">
        <f>Betterment!N13</f>
        <v>0.05477163898</v>
      </c>
      <c r="D14" s="9">
        <f>Schwab!AE13</f>
        <v>0.09378010841</v>
      </c>
      <c r="F14" s="9">
        <f>'T Rowe'!B12</f>
        <v>0.06985871272</v>
      </c>
      <c r="G14" s="9">
        <f>average(G13,G15)</f>
        <v>0.06198652123</v>
      </c>
      <c r="I14" s="25">
        <f>G14/(FV(rate(252,0,-100,100*(1+A14)),Alkanza!$A$39,0,-100)/100-1)</f>
        <v>1.310030981</v>
      </c>
      <c r="K14" s="9">
        <f>B14*252/(Prices!$B$9-2)</f>
        <v>0.08590189851</v>
      </c>
      <c r="L14" s="9">
        <f>C14*252/(Prices!$B$9-2)</f>
        <v>0.07302885197</v>
      </c>
      <c r="M14" s="9">
        <f>D14*252/(Prices!$B$9-2)</f>
        <v>0.1250401446</v>
      </c>
      <c r="N14" s="9">
        <f>F14*252/(Prices!$B$9-2)</f>
        <v>0.09314495029</v>
      </c>
      <c r="O14" s="9">
        <f>G14*252/(Prices!$B$9-2)</f>
        <v>0.08264869498</v>
      </c>
      <c r="P14" s="9"/>
      <c r="Q14" s="9"/>
    </row>
    <row r="15">
      <c r="A15" s="22">
        <v>0.07</v>
      </c>
      <c r="B15" s="9">
        <f>Wealthfront!I14</f>
        <v>0.06622811695</v>
      </c>
      <c r="C15" s="9">
        <f>Betterment!N14</f>
        <v>0.05513809799</v>
      </c>
      <c r="D15" s="9">
        <f>Schwab!AE14</f>
        <v>0.08654564586</v>
      </c>
      <c r="F15" s="9">
        <f>'T Rowe'!B13</f>
        <v>0.07002360346</v>
      </c>
      <c r="G15" s="14">
        <f>Alkanza!B10</f>
        <v>0.06304395401</v>
      </c>
      <c r="I15" s="25">
        <f>G15/(FV(rate(252,0,-100,100*(1+A15)),Alkanza!$A$39,0,-100)/100-1)</f>
        <v>1.237994122</v>
      </c>
      <c r="K15" s="9">
        <f>B15*252/(Prices!$B$9-2)</f>
        <v>0.08830415594</v>
      </c>
      <c r="L15" s="9">
        <f>C15*252/(Prices!$B$9-2)</f>
        <v>0.07351746398</v>
      </c>
      <c r="M15" s="9">
        <f>D15*252/(Prices!$B$9-2)</f>
        <v>0.1153941945</v>
      </c>
      <c r="N15" s="9">
        <f>F15*252/(Prices!$B$9-2)</f>
        <v>0.09336480462</v>
      </c>
      <c r="O15" s="9">
        <f>G15*252/(Prices!$B$9-2)</f>
        <v>0.08405860534</v>
      </c>
      <c r="P15" s="9"/>
      <c r="Q15" s="9"/>
    </row>
    <row r="16">
      <c r="B16" s="9">
        <f>Wealthfront!I15</f>
        <v>0.06802981003</v>
      </c>
      <c r="C16" s="9">
        <f>Betterment!N15</f>
        <v>0.05571729095</v>
      </c>
      <c r="D16" s="9"/>
      <c r="F16" s="9">
        <f>'T Rowe'!B14</f>
        <v>0.06921487603</v>
      </c>
      <c r="G16" s="14"/>
      <c r="H16" s="11"/>
      <c r="I16" s="11"/>
      <c r="K16" s="9">
        <f>B16*252/(Prices!$B$9-2)</f>
        <v>0.09070641337</v>
      </c>
      <c r="L16" s="9">
        <f>C16*252/(Prices!$B$9-2)</f>
        <v>0.07428972127</v>
      </c>
      <c r="M16" s="9"/>
      <c r="N16" s="9">
        <f>F16*252/(Prices!$B$9-2)</f>
        <v>0.09228650138</v>
      </c>
      <c r="O16" s="9"/>
      <c r="P16" s="9"/>
      <c r="Q16" s="9"/>
    </row>
    <row r="17">
      <c r="B17" s="9">
        <f>Wealthfront!I16</f>
        <v>0.06931201707</v>
      </c>
      <c r="C17" s="9">
        <f>Betterment!N16</f>
        <v>0.05626410622</v>
      </c>
      <c r="D17" s="9"/>
      <c r="E17" s="9"/>
      <c r="F17" s="14"/>
      <c r="G17" s="11"/>
      <c r="H17" s="11"/>
      <c r="K17" s="9">
        <f>B17*252/(Prices!$B$9-2)</f>
        <v>0.09241602276</v>
      </c>
      <c r="L17" s="9">
        <f>C17*252/(Prices!$B$9-2)</f>
        <v>0.0750188083</v>
      </c>
      <c r="M17" s="9"/>
      <c r="N17" s="9"/>
      <c r="O17" s="9"/>
      <c r="P17" s="9"/>
      <c r="Q17" s="9"/>
    </row>
    <row r="18">
      <c r="A18" s="35">
        <f>B5/A5</f>
        <v>3.198748405</v>
      </c>
      <c r="B18" s="9">
        <f>Wealthfront!I17</f>
        <v>0.06986655819</v>
      </c>
      <c r="C18" s="9">
        <f>Betterment!N17</f>
        <v>0.05652369915</v>
      </c>
      <c r="D18" s="9"/>
      <c r="E18" s="9"/>
      <c r="F18" s="14"/>
      <c r="G18" s="11"/>
      <c r="H18" s="11"/>
      <c r="K18" s="9">
        <f>B18*252/(Prices!$B$9-2)</f>
        <v>0.09315541092</v>
      </c>
      <c r="L18" s="9">
        <f>C18*252/(Prices!$B$9-2)</f>
        <v>0.0753649322</v>
      </c>
      <c r="M18" s="9"/>
      <c r="N18" s="9"/>
      <c r="O18" s="9"/>
      <c r="P18" s="9"/>
      <c r="Q18" s="9"/>
    </row>
    <row r="19">
      <c r="B19" s="9">
        <f>Wealthfront!I18</f>
        <v>0.07173731799</v>
      </c>
      <c r="C19" s="9">
        <f>Betterment!N18</f>
        <v>0.0570572736</v>
      </c>
      <c r="D19" s="9"/>
      <c r="E19" s="9"/>
      <c r="G19" s="11"/>
      <c r="H19" s="11"/>
      <c r="K19" s="9">
        <f>B19*252/(Prices!$B$9-2)</f>
        <v>0.09564975732</v>
      </c>
      <c r="L19" s="9">
        <f>C19*252/(Prices!$B$9-2)</f>
        <v>0.0760763648</v>
      </c>
      <c r="M19" s="9"/>
      <c r="N19" s="9"/>
      <c r="O19" s="9"/>
      <c r="P19" s="9"/>
      <c r="Q19" s="9"/>
    </row>
    <row r="20">
      <c r="B20" s="9">
        <f>Wealthfront!I19</f>
        <v>0.07301952503</v>
      </c>
      <c r="C20" s="9">
        <f>Betterment!N19</f>
        <v>0.05764018605</v>
      </c>
      <c r="D20" s="9"/>
      <c r="E20" s="9"/>
      <c r="G20" s="11"/>
      <c r="H20" s="11"/>
      <c r="K20" s="9">
        <f>B20*252/(Prices!$B$9-2)</f>
        <v>0.09735936671</v>
      </c>
      <c r="L20" s="9">
        <f>C20*252/(Prices!$B$9-2)</f>
        <v>0.07685358139</v>
      </c>
      <c r="M20" s="9"/>
      <c r="N20" s="9"/>
      <c r="O20" s="9"/>
      <c r="P20" s="9"/>
      <c r="Q20" s="9"/>
    </row>
    <row r="21">
      <c r="B21" s="9">
        <f>Wealthfront!I20</f>
        <v>0.07487327901</v>
      </c>
      <c r="C21" s="9">
        <f>Betterment!N20</f>
        <v>0.05781963325</v>
      </c>
      <c r="D21" s="9"/>
      <c r="E21" s="9"/>
      <c r="F21" s="14"/>
      <c r="G21" s="11"/>
      <c r="H21" s="11"/>
      <c r="K21" s="9">
        <f>B21*252/(Prices!$B$9-2)</f>
        <v>0.09983103869</v>
      </c>
      <c r="L21" s="9">
        <f>C21*252/(Prices!$B$9-2)</f>
        <v>0.07709284433</v>
      </c>
      <c r="M21" s="9"/>
      <c r="N21" s="9"/>
      <c r="O21" s="9"/>
      <c r="P21" s="9"/>
      <c r="Q21" s="9"/>
    </row>
    <row r="22">
      <c r="B22" s="9">
        <f>Wealthfront!I21</f>
        <v>0.07674403882</v>
      </c>
      <c r="C22" s="9">
        <f>Betterment!N21</f>
        <v>0.05836472464</v>
      </c>
      <c r="D22" s="9"/>
      <c r="E22" s="9"/>
      <c r="F22" s="14"/>
      <c r="G22" s="11"/>
      <c r="H22" s="11"/>
      <c r="K22" s="9">
        <f>B22*252/(Prices!$B$9-2)</f>
        <v>0.1023253851</v>
      </c>
      <c r="L22" s="9">
        <f>C22*252/(Prices!$B$9-2)</f>
        <v>0.07781963285</v>
      </c>
      <c r="M22" s="9"/>
      <c r="N22" s="9"/>
      <c r="O22" s="9"/>
      <c r="P22" s="9"/>
      <c r="Q22" s="9"/>
    </row>
    <row r="23">
      <c r="B23" s="9">
        <f>Wealthfront!I22</f>
        <v>0.0788590133</v>
      </c>
      <c r="C23" s="9">
        <f>Betterment!N22</f>
        <v>0.05897677656</v>
      </c>
      <c r="D23" s="9"/>
      <c r="E23" s="9"/>
      <c r="F23" s="14"/>
      <c r="G23" s="11"/>
      <c r="H23" s="11"/>
      <c r="K23" s="9">
        <f>B23*252/(Prices!$B$9-2)</f>
        <v>0.1051453511</v>
      </c>
      <c r="L23" s="9">
        <f>C23*252/(Prices!$B$9-2)</f>
        <v>0.07863570208</v>
      </c>
      <c r="M23" s="9"/>
      <c r="N23" s="9"/>
      <c r="O23" s="9"/>
      <c r="P23" s="9"/>
      <c r="Q23" s="9"/>
    </row>
    <row r="24">
      <c r="B24" s="9">
        <f>Wealthfront!I23</f>
        <v>0.08554520822</v>
      </c>
      <c r="C24" s="9">
        <f>Betterment!N23</f>
        <v>0.05945360678</v>
      </c>
      <c r="D24" s="9"/>
      <c r="E24" s="9"/>
      <c r="F24" s="14"/>
      <c r="G24" s="11"/>
      <c r="H24" s="11"/>
      <c r="K24" s="9">
        <f>B24*252/(Prices!$B$9-2)</f>
        <v>0.1140602776</v>
      </c>
      <c r="L24" s="9">
        <f>C24*252/(Prices!$B$9-2)</f>
        <v>0.07927147571</v>
      </c>
      <c r="M24" s="9"/>
      <c r="N24" s="9"/>
      <c r="O24" s="9"/>
      <c r="P24" s="9"/>
      <c r="Q24" s="9"/>
    </row>
    <row r="25">
      <c r="B25" s="9"/>
      <c r="C25" s="9">
        <f>Betterment!N24</f>
        <v>0.06032416457</v>
      </c>
      <c r="D25" s="9"/>
      <c r="E25" s="9"/>
      <c r="F25" s="9"/>
      <c r="G25" s="11"/>
      <c r="H25" s="9">
        <f>Prices!BW6</f>
        <v>0.05957003504</v>
      </c>
      <c r="K25" s="9"/>
      <c r="L25" s="9">
        <f>C25*252/(Prices!$B$9-2)</f>
        <v>0.08043221943</v>
      </c>
      <c r="M25" s="9"/>
      <c r="N25" s="9"/>
      <c r="O25" s="9"/>
      <c r="P25" s="9"/>
      <c r="Q25" s="9"/>
    </row>
    <row r="26">
      <c r="F26" s="1"/>
      <c r="H26" s="9">
        <f>Prices!BX6</f>
        <v>0.06082859575</v>
      </c>
    </row>
    <row r="30">
      <c r="B30" s="9">
        <f>average(B5:B24)</f>
        <v>0.06728328625</v>
      </c>
      <c r="C30" s="9">
        <f t="shared" ref="C30:F30" si="2">AVERAGE(C5:C25)</f>
        <v>0.05574859842</v>
      </c>
      <c r="D30" s="9">
        <f t="shared" si="2"/>
        <v>0.08879936727</v>
      </c>
      <c r="E30" s="9">
        <f t="shared" si="2"/>
        <v>0.0774951763</v>
      </c>
      <c r="F30" s="9">
        <f t="shared" si="2"/>
        <v>0.0733097445</v>
      </c>
    </row>
    <row r="31">
      <c r="F31" s="9">
        <f>F30-average(B30:E30)</f>
        <v>0.0009781374369</v>
      </c>
    </row>
    <row r="32">
      <c r="F32" s="9">
        <f>F30-average(B30:D30)</f>
        <v>0.002699327185</v>
      </c>
    </row>
    <row r="36">
      <c r="A36" s="1" t="s">
        <v>57</v>
      </c>
    </row>
    <row r="37">
      <c r="B37" s="1">
        <v>1.0</v>
      </c>
      <c r="C37" s="1">
        <v>1.0</v>
      </c>
      <c r="D37" s="1">
        <v>1.0</v>
      </c>
      <c r="E37" s="1">
        <v>1.0</v>
      </c>
      <c r="F37" s="1">
        <v>1.0</v>
      </c>
    </row>
    <row r="38">
      <c r="B38" s="1" t="s">
        <v>30</v>
      </c>
      <c r="C38" s="1" t="s">
        <v>31</v>
      </c>
      <c r="D38" s="1" t="s">
        <v>32</v>
      </c>
      <c r="E38" s="1" t="s">
        <v>33</v>
      </c>
      <c r="F38" s="1" t="s">
        <v>34</v>
      </c>
    </row>
    <row r="39">
      <c r="B39" s="1" t="s">
        <v>35</v>
      </c>
      <c r="C39" s="1" t="s">
        <v>36</v>
      </c>
      <c r="D39" s="1" t="s">
        <v>37</v>
      </c>
      <c r="E39" s="1" t="s">
        <v>38</v>
      </c>
      <c r="F39" s="1" t="s">
        <v>39</v>
      </c>
      <c r="O39" s="9"/>
      <c r="P39" s="9"/>
    </row>
    <row r="40">
      <c r="B40" s="1" t="str">
        <f t="shared" ref="B40:F40" si="3">if(B37=1,B38,B39)</f>
        <v>Robo 1</v>
      </c>
      <c r="C40" s="1" t="str">
        <f t="shared" si="3"/>
        <v>Robo 2</v>
      </c>
      <c r="D40" s="1" t="str">
        <f t="shared" si="3"/>
        <v>Robo 3</v>
      </c>
      <c r="E40" s="1" t="str">
        <f t="shared" si="3"/>
        <v>Robo 4</v>
      </c>
      <c r="F40" s="1" t="str">
        <f t="shared" si="3"/>
        <v>Target Date Fund Family</v>
      </c>
      <c r="G40" s="1" t="s">
        <v>41</v>
      </c>
      <c r="H40" s="1" t="s">
        <v>42</v>
      </c>
    </row>
    <row r="41">
      <c r="B41" s="26">
        <f>Wealthfront!C29</f>
        <v>-0.02716334426</v>
      </c>
      <c r="C41" s="9">
        <f>Betterment!C30</f>
        <v>-0.05721533083</v>
      </c>
      <c r="D41" s="9">
        <f>Schwab!C20</f>
        <v>-0.02235821962</v>
      </c>
      <c r="E41" s="17">
        <f>Acorn!B13</f>
        <v>-0.04047060999</v>
      </c>
      <c r="F41" s="9">
        <f>'T Rowe'!B17</f>
        <v>-0.04022526146</v>
      </c>
      <c r="G41" s="14">
        <f>Alkanza!B23</f>
        <v>-0.002695000461</v>
      </c>
    </row>
    <row r="42">
      <c r="B42" s="26">
        <f>Wealthfront!C30</f>
        <v>-0.03401118714</v>
      </c>
      <c r="C42" s="9">
        <f>Betterment!C31</f>
        <v>-0.05851246393</v>
      </c>
      <c r="D42" s="9">
        <f>Schwab!C21</f>
        <v>-0.03103184822</v>
      </c>
      <c r="E42" s="17">
        <f>Acorn!B14</f>
        <v>-0.05556642999</v>
      </c>
      <c r="F42" s="9">
        <f>'T Rowe'!B18</f>
        <v>-0.04680094787</v>
      </c>
      <c r="G42" s="9">
        <f>average(G41,G43)</f>
        <v>-0.002960617385</v>
      </c>
    </row>
    <row r="43">
      <c r="B43" s="26">
        <f>Wealthfront!C31</f>
        <v>-0.04079202792</v>
      </c>
      <c r="C43" s="9">
        <f>Betterment!C32</f>
        <v>-0.05971399485</v>
      </c>
      <c r="D43" s="9">
        <f>Schwab!C22</f>
        <v>-0.04306116745</v>
      </c>
      <c r="E43" s="17">
        <f>Acorn!B15</f>
        <v>-0.06833628814</v>
      </c>
      <c r="F43" s="9">
        <f>'T Rowe'!B19</f>
        <v>-0.05994152047</v>
      </c>
      <c r="G43" s="14">
        <f>Alkanza!B24</f>
        <v>-0.003226234309</v>
      </c>
    </row>
    <row r="44">
      <c r="B44" s="26">
        <f>Wealthfront!C32</f>
        <v>-0.04705987617</v>
      </c>
      <c r="C44" s="9">
        <f>Betterment!C33</f>
        <v>-0.06219561693</v>
      </c>
      <c r="D44" s="9">
        <f>Schwab!C23</f>
        <v>-0.05167780633</v>
      </c>
      <c r="E44" s="17">
        <f>Acorn!B16</f>
        <v>-0.08525456519</v>
      </c>
      <c r="F44" s="9">
        <f>'T Rowe'!B20</f>
        <v>-0.07414931437</v>
      </c>
      <c r="G44" s="9">
        <f>average(G43,G45)</f>
        <v>-0.004343791799</v>
      </c>
    </row>
    <row r="45">
      <c r="B45" s="26">
        <f>Wealthfront!C33</f>
        <v>-0.05246876566</v>
      </c>
      <c r="C45" s="9">
        <f>Betterment!C34</f>
        <v>-0.06476283532</v>
      </c>
      <c r="D45" s="9">
        <f>Schwab!C24</f>
        <v>-0.06424644387</v>
      </c>
      <c r="E45" s="17">
        <f>Acorn!B17</f>
        <v>-0.1021168612</v>
      </c>
      <c r="F45" s="9">
        <f>'T Rowe'!B21</f>
        <v>-0.0856187291</v>
      </c>
      <c r="G45" s="14">
        <f>Alkanza!B25</f>
        <v>-0.005461349289</v>
      </c>
    </row>
    <row r="46">
      <c r="B46" s="26">
        <f>Wealthfront!C34</f>
        <v>-0.05648096298</v>
      </c>
      <c r="C46" s="9">
        <f>Betterment!C35</f>
        <v>-0.06748699479</v>
      </c>
      <c r="D46" s="9">
        <f>Schwab!C25</f>
        <v>-0.07330827545</v>
      </c>
      <c r="F46" s="9">
        <f>'T Rowe'!B22</f>
        <v>-0.09582760202</v>
      </c>
      <c r="G46" s="9">
        <f>average(G45,G47)</f>
        <v>-0.008124474614</v>
      </c>
    </row>
    <row r="47">
      <c r="B47" s="26">
        <f>Wealthfront!C35</f>
        <v>-0.06440772318</v>
      </c>
      <c r="C47" s="9">
        <f>Betterment!C36</f>
        <v>-0.06866129</v>
      </c>
      <c r="D47" s="9">
        <f>Schwab!C26</f>
        <v>-0.07852190409</v>
      </c>
      <c r="F47" s="9">
        <f>'T Rowe'!B23</f>
        <v>-0.105129829</v>
      </c>
      <c r="G47" s="14">
        <f>Alkanza!B26</f>
        <v>-0.01078759994</v>
      </c>
    </row>
    <row r="48">
      <c r="B48" s="26">
        <f>Wealthfront!C36</f>
        <v>-0.06488393545</v>
      </c>
      <c r="C48" s="9">
        <f>Betterment!C37</f>
        <v>-0.07128469101</v>
      </c>
      <c r="D48" s="9">
        <f>Schwab!C27</f>
        <v>-0.08429538009</v>
      </c>
      <c r="F48" s="9">
        <f>'T Rowe'!B24</f>
        <v>-0.1120460585</v>
      </c>
      <c r="G48" s="9">
        <f>average(G47,G49)</f>
        <v>-0.01027753555</v>
      </c>
    </row>
    <row r="49">
      <c r="B49" s="26">
        <f>Wealthfront!C37</f>
        <v>-0.06854012081</v>
      </c>
      <c r="C49" s="9">
        <f>Betterment!C38</f>
        <v>-0.07383188974</v>
      </c>
      <c r="D49" s="9">
        <f>Schwab!C28</f>
        <v>-0.0929153148</v>
      </c>
      <c r="F49" s="9">
        <f>'T Rowe'!B25</f>
        <v>-0.1127968338</v>
      </c>
      <c r="G49" s="14">
        <f>Alkanza!B27</f>
        <v>-0.009767471162</v>
      </c>
    </row>
    <row r="50">
      <c r="B50" s="26">
        <f>Wealthfront!C38</f>
        <v>-0.07319056139</v>
      </c>
      <c r="C50" s="9">
        <f>Betterment!C39</f>
        <v>-0.07504912726</v>
      </c>
      <c r="D50" s="9">
        <f>Schwab!C29</f>
        <v>-0.1030170318</v>
      </c>
      <c r="F50" s="9">
        <f>'T Rowe'!B26</f>
        <v>-0.1130298273</v>
      </c>
      <c r="G50" s="9">
        <f>average(G49,G51)</f>
        <v>-0.01422262265</v>
      </c>
    </row>
    <row r="51">
      <c r="B51" s="26">
        <f>Wealthfront!C39</f>
        <v>-0.07707834977</v>
      </c>
      <c r="C51" s="9">
        <f>Betterment!C40</f>
        <v>-0.07771666807</v>
      </c>
      <c r="D51" s="9">
        <f>Schwab!C30</f>
        <v>-0.1169822925</v>
      </c>
      <c r="F51" s="9">
        <f>'T Rowe'!B27</f>
        <v>-0.1132966168</v>
      </c>
      <c r="G51" s="14">
        <f>Alkanza!B28</f>
        <v>-0.01867777414</v>
      </c>
    </row>
    <row r="52">
      <c r="B52" s="26">
        <f>Wealthfront!C40</f>
        <v>-0.08096613815</v>
      </c>
      <c r="C52" s="9">
        <f>Betterment!C41</f>
        <v>-0.08021928865</v>
      </c>
      <c r="D52" s="9"/>
      <c r="F52" s="9">
        <f>'T Rowe'!B28</f>
        <v>-0.1136363636</v>
      </c>
      <c r="G52" s="11"/>
      <c r="H52" s="11"/>
    </row>
    <row r="53">
      <c r="B53" s="26">
        <f>Wealthfront!C41</f>
        <v>-0.0835782818</v>
      </c>
      <c r="C53" s="9">
        <f>Betterment!C42</f>
        <v>-0.08279441847</v>
      </c>
      <c r="D53" s="9"/>
      <c r="E53" s="9"/>
      <c r="F53" s="14"/>
      <c r="G53" s="11"/>
      <c r="H53" s="11"/>
    </row>
    <row r="54">
      <c r="B54" s="26">
        <f>Wealthfront!C42</f>
        <v>-0.08708749234</v>
      </c>
      <c r="C54" s="9">
        <f>Betterment!C43</f>
        <v>-0.08395178318</v>
      </c>
      <c r="D54" s="9"/>
      <c r="E54" s="9"/>
      <c r="F54" s="37"/>
      <c r="G54" s="11"/>
      <c r="H54" s="11"/>
    </row>
    <row r="55">
      <c r="B55" s="26">
        <f>Wealthfront!C43</f>
        <v>-0.09046228819</v>
      </c>
      <c r="C55" s="9">
        <f>Betterment!C44</f>
        <v>-0.08653617818</v>
      </c>
      <c r="D55" s="9"/>
      <c r="E55" s="9"/>
      <c r="F55" s="14"/>
      <c r="G55" s="11"/>
      <c r="H55" s="11"/>
    </row>
    <row r="56">
      <c r="B56" s="26">
        <f>Wealthfront!C44</f>
        <v>-0.09307443183</v>
      </c>
      <c r="C56" s="9">
        <f>Betterment!C45</f>
        <v>-0.0890655546</v>
      </c>
      <c r="D56" s="9"/>
      <c r="E56" s="9"/>
      <c r="F56" s="14"/>
      <c r="G56" s="11"/>
      <c r="H56" s="11"/>
    </row>
    <row r="57">
      <c r="B57" s="26">
        <f>Wealthfront!C45</f>
        <v>-0.09782250684</v>
      </c>
      <c r="C57" s="9">
        <f>Betterment!C46</f>
        <v>-0.09027261933</v>
      </c>
      <c r="D57" s="9"/>
      <c r="E57" s="9"/>
      <c r="F57" s="9"/>
      <c r="G57" s="11"/>
      <c r="H57" s="11"/>
    </row>
    <row r="58">
      <c r="B58" s="26">
        <f>Wealthfront!C46</f>
        <v>-0.1011973027</v>
      </c>
      <c r="C58" s="9">
        <f>Betterment!C47</f>
        <v>-0.09268488428</v>
      </c>
      <c r="D58" s="9"/>
      <c r="E58" s="9"/>
      <c r="F58" s="14"/>
      <c r="G58" s="11"/>
      <c r="H58" s="11"/>
    </row>
    <row r="59">
      <c r="B59" s="26">
        <f>Wealthfront!C47</f>
        <v>-0.1039992187</v>
      </c>
      <c r="C59" s="9">
        <f>Betterment!C48</f>
        <v>-0.09535325811</v>
      </c>
      <c r="D59" s="9"/>
      <c r="E59" s="9"/>
      <c r="F59" s="37"/>
      <c r="G59" s="11"/>
      <c r="H59" s="11"/>
    </row>
    <row r="60">
      <c r="B60" s="26">
        <f>Wealthfront!C48</f>
        <v>-0.1044139844</v>
      </c>
      <c r="C60" s="9">
        <f>Betterment!C49</f>
        <v>-0.097834781</v>
      </c>
      <c r="D60" s="9"/>
      <c r="E60" s="9"/>
      <c r="F60" s="14">
        <f>Alkanza!D53</f>
        <v>0.08243735784</v>
      </c>
      <c r="G60" s="11"/>
      <c r="H60" s="11"/>
    </row>
    <row r="61">
      <c r="B61" s="9"/>
      <c r="C61" s="9">
        <f>Betterment!C50</f>
        <v>-0.1015105234</v>
      </c>
      <c r="D61" s="9"/>
      <c r="E61" s="9"/>
      <c r="F61" s="9"/>
      <c r="G61" s="11"/>
      <c r="H61" s="9">
        <f>Prices!BW7</f>
        <v>0.05530826783</v>
      </c>
    </row>
    <row r="62">
      <c r="C62" s="9"/>
      <c r="D62" s="9"/>
      <c r="E62" s="9"/>
      <c r="H62" s="9">
        <f>Prices!BX7</f>
        <v>-0.1051205026</v>
      </c>
    </row>
    <row r="66">
      <c r="B66" s="9">
        <f>average(B41:B60)</f>
        <v>-0.07243392498</v>
      </c>
      <c r="C66" s="9">
        <f t="shared" ref="C66:F66" si="4">AVERAGE(C41:C61)</f>
        <v>-0.0779359139</v>
      </c>
      <c r="D66" s="9">
        <f t="shared" si="4"/>
        <v>-0.06921960765</v>
      </c>
      <c r="E66" s="9">
        <f t="shared" si="4"/>
        <v>-0.0703489509</v>
      </c>
      <c r="F66" s="9">
        <f t="shared" si="4"/>
        <v>-0.0761585805</v>
      </c>
    </row>
    <row r="67">
      <c r="F67" s="9">
        <f>F66-average(B66:E66)</f>
        <v>-0.003673981138</v>
      </c>
    </row>
    <row r="68">
      <c r="F68" s="9">
        <f>F66-average(B66:D66)</f>
        <v>-0.002962098319</v>
      </c>
    </row>
    <row r="71">
      <c r="A71" s="1" t="s">
        <v>58</v>
      </c>
    </row>
    <row r="72">
      <c r="B72" s="1" t="str">
        <f t="shared" ref="B72:H72" si="5">B40</f>
        <v>Robo 1</v>
      </c>
      <c r="C72" s="1" t="str">
        <f t="shared" si="5"/>
        <v>Robo 2</v>
      </c>
      <c r="D72" s="1" t="str">
        <f t="shared" si="5"/>
        <v>Robo 3</v>
      </c>
      <c r="E72" s="1" t="str">
        <f t="shared" si="5"/>
        <v>Robo 4</v>
      </c>
      <c r="F72" s="1" t="str">
        <f t="shared" si="5"/>
        <v>Target Date Fund Family</v>
      </c>
      <c r="G72" s="1" t="str">
        <f t="shared" si="5"/>
        <v>Alkanza</v>
      </c>
      <c r="H72" s="1" t="str">
        <f t="shared" si="5"/>
        <v>Indices</v>
      </c>
    </row>
    <row r="73">
      <c r="B73" s="38">
        <v>-0.0124</v>
      </c>
      <c r="C73" s="38">
        <v>-0.0292</v>
      </c>
      <c r="D73" s="38">
        <v>-0.0102</v>
      </c>
      <c r="E73" s="38">
        <v>-0.0107</v>
      </c>
      <c r="F73" s="38">
        <v>-0.0184</v>
      </c>
      <c r="G73" s="38">
        <v>-6.0E-4</v>
      </c>
    </row>
    <row r="74">
      <c r="B74" s="38">
        <v>-0.0139</v>
      </c>
      <c r="C74" s="38">
        <v>-0.0299</v>
      </c>
      <c r="D74" s="38">
        <v>-0.0137</v>
      </c>
      <c r="E74" s="38">
        <v>-0.0148</v>
      </c>
      <c r="F74" s="38">
        <v>-0.0214</v>
      </c>
      <c r="G74" s="38">
        <v>-0.0012</v>
      </c>
    </row>
    <row r="75">
      <c r="B75" s="38">
        <v>-0.017</v>
      </c>
      <c r="C75" s="38">
        <v>-0.0306</v>
      </c>
      <c r="D75" s="38">
        <v>-0.0183</v>
      </c>
      <c r="E75" s="38">
        <v>-0.0186</v>
      </c>
      <c r="F75" s="38">
        <v>-0.0265</v>
      </c>
      <c r="G75" s="38">
        <v>-0.0016</v>
      </c>
    </row>
    <row r="76">
      <c r="B76" s="38">
        <v>-0.0199</v>
      </c>
      <c r="C76" s="38">
        <v>-0.0319</v>
      </c>
      <c r="D76" s="38">
        <v>-0.0221</v>
      </c>
      <c r="E76" s="38">
        <v>-0.023</v>
      </c>
      <c r="F76" s="38">
        <v>-0.0316</v>
      </c>
      <c r="G76" s="38">
        <v>-0.0023</v>
      </c>
    </row>
    <row r="77">
      <c r="B77" s="38">
        <v>-0.0225</v>
      </c>
      <c r="C77" s="38">
        <v>-0.0332</v>
      </c>
      <c r="D77" s="38">
        <v>-0.0276</v>
      </c>
      <c r="E77" s="38">
        <v>-0.028</v>
      </c>
      <c r="F77" s="38">
        <v>-0.0365</v>
      </c>
      <c r="G77" s="38">
        <v>-0.0042</v>
      </c>
    </row>
    <row r="78">
      <c r="B78" s="38">
        <v>-0.0244</v>
      </c>
      <c r="C78" s="38">
        <v>-0.0346</v>
      </c>
      <c r="D78" s="38">
        <v>-0.0312</v>
      </c>
      <c r="E78" s="39"/>
      <c r="F78" s="38">
        <v>-0.0401</v>
      </c>
      <c r="G78" s="38">
        <v>-0.0048</v>
      </c>
    </row>
    <row r="79">
      <c r="B79" s="38">
        <v>-0.0278</v>
      </c>
      <c r="C79" s="38">
        <v>-0.0353</v>
      </c>
      <c r="D79" s="38">
        <v>-0.0337</v>
      </c>
      <c r="E79" s="39"/>
      <c r="F79" s="38">
        <v>-0.0433</v>
      </c>
      <c r="G79" s="38">
        <v>-0.0081</v>
      </c>
    </row>
    <row r="80">
      <c r="B80" s="38">
        <v>-0.0281</v>
      </c>
      <c r="C80" s="38">
        <v>-0.0367</v>
      </c>
      <c r="D80" s="38">
        <v>-0.0359</v>
      </c>
      <c r="E80" s="39"/>
      <c r="F80" s="38">
        <v>-0.0462</v>
      </c>
      <c r="G80" s="39"/>
    </row>
    <row r="81">
      <c r="B81" s="38">
        <v>-0.03</v>
      </c>
      <c r="C81" s="38">
        <v>-0.0381</v>
      </c>
      <c r="D81" s="38">
        <v>-0.0403</v>
      </c>
      <c r="E81" s="39"/>
      <c r="F81" s="38">
        <v>-0.0472</v>
      </c>
      <c r="G81" s="39"/>
    </row>
    <row r="82">
      <c r="B82" s="38">
        <v>-0.0323</v>
      </c>
      <c r="C82" s="38">
        <v>-0.0387</v>
      </c>
      <c r="D82" s="38">
        <v>-0.0447</v>
      </c>
      <c r="E82" s="39"/>
      <c r="F82" s="38">
        <v>-0.047</v>
      </c>
      <c r="G82" s="39"/>
    </row>
    <row r="83">
      <c r="B83" s="38">
        <v>-0.0343</v>
      </c>
      <c r="C83" s="38">
        <v>-0.0401</v>
      </c>
      <c r="D83" s="38">
        <v>-0.0494</v>
      </c>
      <c r="E83" s="39"/>
      <c r="F83" s="38">
        <v>-0.0471</v>
      </c>
      <c r="G83" s="39"/>
    </row>
    <row r="84">
      <c r="B84" s="38">
        <v>-0.0363</v>
      </c>
      <c r="C84" s="38">
        <v>-0.0413</v>
      </c>
      <c r="D84" s="39"/>
      <c r="E84" s="39"/>
      <c r="F84" s="38">
        <v>-0.047</v>
      </c>
      <c r="G84" s="39"/>
    </row>
    <row r="85">
      <c r="B85" s="38">
        <v>-0.0378</v>
      </c>
      <c r="C85" s="38">
        <v>-0.0427</v>
      </c>
      <c r="D85" s="39"/>
      <c r="E85" s="39"/>
      <c r="F85" s="39"/>
      <c r="G85" s="39"/>
    </row>
    <row r="86">
      <c r="B86" s="38">
        <v>-0.04</v>
      </c>
      <c r="C86" s="38">
        <v>-0.0433</v>
      </c>
      <c r="D86" s="39"/>
      <c r="E86" s="39"/>
      <c r="F86" s="39"/>
      <c r="G86" s="39"/>
    </row>
    <row r="87">
      <c r="B87" s="38">
        <v>-0.0419</v>
      </c>
      <c r="C87" s="38">
        <v>-0.0445</v>
      </c>
      <c r="D87" s="39"/>
      <c r="E87" s="39"/>
      <c r="F87" s="39"/>
      <c r="G87" s="39"/>
    </row>
    <row r="88">
      <c r="B88" s="38">
        <v>-0.0434</v>
      </c>
      <c r="C88" s="38">
        <v>-0.0458</v>
      </c>
      <c r="D88" s="39"/>
      <c r="E88" s="39"/>
      <c r="F88" s="39"/>
      <c r="G88" s="39"/>
    </row>
    <row r="89">
      <c r="B89" s="38">
        <v>-0.0462</v>
      </c>
      <c r="C89" s="38">
        <v>-0.0463</v>
      </c>
      <c r="D89" s="39"/>
      <c r="E89" s="39"/>
      <c r="F89" s="39"/>
      <c r="G89" s="39"/>
    </row>
    <row r="90">
      <c r="B90" s="38">
        <v>-0.0481</v>
      </c>
      <c r="C90" s="38">
        <v>-0.0475</v>
      </c>
      <c r="D90" s="39"/>
      <c r="E90" s="39"/>
      <c r="F90" s="39"/>
      <c r="G90" s="39"/>
    </row>
    <row r="91">
      <c r="B91" s="38">
        <v>-0.0498</v>
      </c>
      <c r="C91" s="38">
        <v>-0.0489</v>
      </c>
      <c r="D91" s="39"/>
      <c r="E91" s="39"/>
      <c r="F91" s="39"/>
      <c r="G91" s="39"/>
    </row>
    <row r="92">
      <c r="B92" s="38">
        <v>-0.0493</v>
      </c>
      <c r="C92" s="38">
        <v>-0.0501</v>
      </c>
      <c r="D92" s="39"/>
      <c r="E92" s="39"/>
      <c r="F92" s="39"/>
      <c r="G92" s="39"/>
    </row>
    <row r="93">
      <c r="B93" s="39"/>
      <c r="C93" s="38">
        <v>-0.0521</v>
      </c>
      <c r="D93" s="39"/>
      <c r="E93" s="39"/>
      <c r="F93" s="39"/>
      <c r="G93" s="39"/>
    </row>
    <row r="94">
      <c r="B94" s="39"/>
      <c r="C94" s="39"/>
      <c r="D94" s="39"/>
      <c r="E94" s="39"/>
      <c r="F94" s="39"/>
      <c r="G94" s="39"/>
      <c r="H94" s="38">
        <v>-0.0359</v>
      </c>
    </row>
    <row r="95">
      <c r="B95" s="38"/>
      <c r="C95" s="38"/>
      <c r="D95" s="38"/>
      <c r="E95" s="38"/>
      <c r="F95" s="38"/>
      <c r="G95" s="3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8" max="8" width="10.14"/>
    <col customWidth="1" min="9" max="9" width="7.57"/>
    <col customWidth="1" min="10" max="10" width="11.43"/>
    <col customWidth="1" min="15" max="15" width="13.57"/>
    <col hidden="1" min="41" max="44"/>
  </cols>
  <sheetData>
    <row r="1">
      <c r="B1" s="9">
        <f t="shared" ref="B1:G1" si="1">B39/B38-1</f>
        <v>-0.00442280174</v>
      </c>
      <c r="C1" s="9">
        <f t="shared" si="1"/>
        <v>-0.003032977999</v>
      </c>
      <c r="D1" s="9">
        <f t="shared" si="1"/>
        <v>-0.003136559747</v>
      </c>
      <c r="E1" s="9">
        <f t="shared" si="1"/>
        <v>-0.003322259136</v>
      </c>
      <c r="F1" s="9">
        <f t="shared" si="1"/>
        <v>0.0008869469145</v>
      </c>
      <c r="G1" s="9">
        <f t="shared" si="1"/>
        <v>-0.004665718645</v>
      </c>
      <c r="H1" s="9">
        <f>F1-average(B1:D1)</f>
        <v>0.004417726743</v>
      </c>
      <c r="AT1" s="15"/>
      <c r="AU1" s="15"/>
    </row>
    <row r="2">
      <c r="B2" s="1"/>
      <c r="C2" s="1"/>
      <c r="D2" s="1"/>
      <c r="E2" s="1"/>
      <c r="J2" s="1"/>
      <c r="K2" s="1" t="s">
        <v>30</v>
      </c>
      <c r="L2" s="1" t="s">
        <v>31</v>
      </c>
      <c r="M2" s="1" t="s">
        <v>32</v>
      </c>
      <c r="N2" s="1" t="s">
        <v>34</v>
      </c>
      <c r="O2" s="2" t="s">
        <v>41</v>
      </c>
      <c r="P2" s="9"/>
      <c r="R2" s="1" t="s">
        <v>30</v>
      </c>
      <c r="S2" s="1" t="s">
        <v>31</v>
      </c>
      <c r="T2" s="1" t="s">
        <v>32</v>
      </c>
      <c r="U2" s="1" t="s">
        <v>34</v>
      </c>
      <c r="V2" s="2" t="s">
        <v>41</v>
      </c>
      <c r="W2" s="1"/>
      <c r="Z2" s="1" t="s">
        <v>30</v>
      </c>
      <c r="AA2" s="1" t="s">
        <v>31</v>
      </c>
      <c r="AB2" s="1" t="s">
        <v>32</v>
      </c>
      <c r="AC2" s="1" t="s">
        <v>34</v>
      </c>
      <c r="AD2" s="1" t="s">
        <v>41</v>
      </c>
      <c r="AE2" s="1" t="s">
        <v>46</v>
      </c>
      <c r="AH2" s="1" t="s">
        <v>30</v>
      </c>
      <c r="AI2" s="1" t="s">
        <v>31</v>
      </c>
      <c r="AJ2" s="1" t="s">
        <v>32</v>
      </c>
      <c r="AK2" s="1" t="s">
        <v>34</v>
      </c>
      <c r="AL2" s="1" t="s">
        <v>41</v>
      </c>
      <c r="AT2" s="15"/>
      <c r="AU2" s="15"/>
    </row>
    <row r="3">
      <c r="B3" s="1">
        <v>1.0</v>
      </c>
      <c r="C3" s="1">
        <v>1.0</v>
      </c>
      <c r="D3" s="1">
        <v>1.0</v>
      </c>
      <c r="E3" s="1">
        <v>1.0</v>
      </c>
      <c r="J3" s="1" t="s">
        <v>47</v>
      </c>
      <c r="K3" s="24">
        <f t="shared" ref="K3:O3" si="2">sumif($W$8:$W$194,$W3,K$8:K$194)/$P3</f>
        <v>1.179668824</v>
      </c>
      <c r="L3" s="24">
        <f t="shared" si="2"/>
        <v>1.061269686</v>
      </c>
      <c r="M3" s="24">
        <f t="shared" si="2"/>
        <v>1.223836104</v>
      </c>
      <c r="N3" s="24">
        <f t="shared" si="2"/>
        <v>0.9515674218</v>
      </c>
      <c r="O3" s="24" t="str">
        <f t="shared" si="2"/>
        <v>#REF!</v>
      </c>
      <c r="P3" s="9">
        <f t="shared" ref="P3:P4" si="6">sumif($W$8:$W$194,$W3,P$8:P$194)</f>
        <v>0.6345845782</v>
      </c>
      <c r="Q3" s="1" t="s">
        <v>47</v>
      </c>
      <c r="R3" s="24">
        <f t="shared" ref="R3:V3" si="3">SUMIF($W$8:$W$194,$W3,R$8:R$194)/countif($W$8:$W$194,$W3)</f>
        <v>2.188612351</v>
      </c>
      <c r="S3" s="24">
        <f t="shared" si="3"/>
        <v>1.930794162</v>
      </c>
      <c r="T3" s="24">
        <f t="shared" si="3"/>
        <v>2.953464513</v>
      </c>
      <c r="U3" s="24">
        <f t="shared" si="3"/>
        <v>1.564159156</v>
      </c>
      <c r="V3" s="24" t="str">
        <f t="shared" si="3"/>
        <v>#REF!</v>
      </c>
      <c r="W3" s="1">
        <v>1.0</v>
      </c>
      <c r="Y3" s="1" t="s">
        <v>48</v>
      </c>
      <c r="Z3" s="9">
        <f t="shared" ref="Z3:AE3" si="4">average(Y8:Y194)*252</f>
        <v>0.124741963</v>
      </c>
      <c r="AA3" s="9">
        <f t="shared" si="4"/>
        <v>0.09093292078</v>
      </c>
      <c r="AB3" s="9">
        <f t="shared" si="4"/>
        <v>0.1271909953</v>
      </c>
      <c r="AC3" s="9">
        <f t="shared" si="4"/>
        <v>0.1009885378</v>
      </c>
      <c r="AD3" s="9" t="str">
        <f t="shared" si="4"/>
        <v>#REF!</v>
      </c>
      <c r="AE3" s="9">
        <f t="shared" si="4"/>
        <v>0.08993527261</v>
      </c>
      <c r="AG3" s="1" t="s">
        <v>49</v>
      </c>
      <c r="AH3" s="2">
        <v>1.003926</v>
      </c>
      <c r="AI3" s="2">
        <v>0.891173</v>
      </c>
      <c r="AJ3" s="2">
        <v>0.988844</v>
      </c>
      <c r="AK3" s="2">
        <v>0.938961</v>
      </c>
      <c r="AL3" s="2">
        <v>0.309777</v>
      </c>
      <c r="AT3" s="15"/>
      <c r="AU3" s="15"/>
    </row>
    <row r="4">
      <c r="B4" s="1" t="s">
        <v>30</v>
      </c>
      <c r="C4" s="1" t="s">
        <v>31</v>
      </c>
      <c r="D4" s="1" t="s">
        <v>32</v>
      </c>
      <c r="E4" s="1" t="s">
        <v>34</v>
      </c>
      <c r="J4" s="1" t="s">
        <v>50</v>
      </c>
      <c r="K4" s="24">
        <f t="shared" ref="K4:O4" si="5">sumif($W$8:$W$194,$W4,K$8:K$194)/$P4</f>
        <v>1.155299415</v>
      </c>
      <c r="L4" s="24">
        <f t="shared" si="5"/>
        <v>1.067166837</v>
      </c>
      <c r="M4" s="24">
        <f t="shared" si="5"/>
        <v>1.201457168</v>
      </c>
      <c r="N4" s="24">
        <f t="shared" si="5"/>
        <v>0.9314308274</v>
      </c>
      <c r="O4" s="24" t="str">
        <f t="shared" si="5"/>
        <v>#REF!</v>
      </c>
      <c r="P4" s="9">
        <f t="shared" si="6"/>
        <v>-0.5678468957</v>
      </c>
      <c r="Q4" s="1" t="s">
        <v>50</v>
      </c>
      <c r="R4" s="24">
        <f t="shared" ref="R4:V4" si="7">SUMIF($W$8:$W$194,$W4,R$8:R$194)/countif($W$8:$W$194,$W4)</f>
        <v>6.030235036</v>
      </c>
      <c r="S4" s="24">
        <f t="shared" si="7"/>
        <v>5.802653688</v>
      </c>
      <c r="T4" s="24">
        <f t="shared" si="7"/>
        <v>5.920865856</v>
      </c>
      <c r="U4" s="24">
        <f t="shared" si="7"/>
        <v>4.293417806</v>
      </c>
      <c r="V4" s="24" t="str">
        <f t="shared" si="7"/>
        <v>#REF!</v>
      </c>
      <c r="W4" s="1">
        <v>-1.0</v>
      </c>
      <c r="Y4" s="1" t="s">
        <v>51</v>
      </c>
      <c r="Z4" s="9">
        <f t="shared" ref="Z4:AE4" si="8">stdev(Y8:Y194)*252^0.5</f>
        <v>0.1680527144</v>
      </c>
      <c r="AA4" s="9">
        <f t="shared" si="8"/>
        <v>0.1548090979</v>
      </c>
      <c r="AB4" s="9">
        <f t="shared" si="8"/>
        <v>0.175023159</v>
      </c>
      <c r="AC4" s="9">
        <f t="shared" si="8"/>
        <v>0.146909078</v>
      </c>
      <c r="AD4" s="9" t="str">
        <f t="shared" si="8"/>
        <v>#REF!</v>
      </c>
      <c r="AE4" s="9">
        <f t="shared" si="8"/>
        <v>0.1440623175</v>
      </c>
      <c r="AG4" s="1" t="s">
        <v>52</v>
      </c>
      <c r="AH4" s="2">
        <v>1.078748</v>
      </c>
      <c r="AI4" s="2">
        <v>1.036853</v>
      </c>
      <c r="AJ4" s="2">
        <v>1.135279</v>
      </c>
      <c r="AK4" s="2">
        <v>1.074093</v>
      </c>
      <c r="AL4" s="2">
        <v>0.263786</v>
      </c>
      <c r="AT4" s="15"/>
      <c r="AU4" s="15"/>
    </row>
    <row r="5">
      <c r="B5" s="1" t="s">
        <v>35</v>
      </c>
      <c r="C5" s="1" t="s">
        <v>36</v>
      </c>
      <c r="D5" s="1" t="s">
        <v>37</v>
      </c>
      <c r="E5" s="1" t="s">
        <v>39</v>
      </c>
      <c r="F5" s="1"/>
      <c r="Y5" s="1" t="s">
        <v>53</v>
      </c>
      <c r="Z5" s="15">
        <f t="shared" ref="Z5:AE5" si="9">Z3/Z4</f>
        <v>0.7422787755</v>
      </c>
      <c r="AA5" s="15">
        <f t="shared" si="9"/>
        <v>0.5873874469</v>
      </c>
      <c r="AB5" s="15">
        <f t="shared" si="9"/>
        <v>0.7267095165</v>
      </c>
      <c r="AC5" s="15">
        <f t="shared" si="9"/>
        <v>0.6874220376</v>
      </c>
      <c r="AD5" s="15" t="str">
        <f t="shared" si="9"/>
        <v>#REF!</v>
      </c>
      <c r="AE5" s="15">
        <f t="shared" si="9"/>
        <v>0.6242803404</v>
      </c>
      <c r="AT5" s="15"/>
      <c r="AU5" s="15"/>
    </row>
    <row r="6">
      <c r="A6" s="1" t="s">
        <v>54</v>
      </c>
      <c r="B6" s="1" t="str">
        <f t="shared" ref="B6:E6" si="10">if(B3=1,B4,B5)</f>
        <v>Robo 1</v>
      </c>
      <c r="C6" s="1" t="str">
        <f t="shared" si="10"/>
        <v>Robo 2</v>
      </c>
      <c r="D6" s="1" t="str">
        <f t="shared" si="10"/>
        <v>Robo 3</v>
      </c>
      <c r="E6" s="1" t="str">
        <f t="shared" si="10"/>
        <v>Target Date Fund Family</v>
      </c>
      <c r="F6" s="1" t="s">
        <v>41</v>
      </c>
      <c r="G6" s="1" t="s">
        <v>45</v>
      </c>
      <c r="H6" s="1" t="s">
        <v>44</v>
      </c>
      <c r="K6" s="1" t="s">
        <v>35</v>
      </c>
      <c r="L6" s="1" t="s">
        <v>36</v>
      </c>
      <c r="M6" s="1" t="s">
        <v>37</v>
      </c>
      <c r="N6" s="1" t="s">
        <v>39</v>
      </c>
      <c r="O6" s="1" t="s">
        <v>41</v>
      </c>
      <c r="P6" s="1" t="s">
        <v>45</v>
      </c>
      <c r="R6" s="1" t="s">
        <v>30</v>
      </c>
      <c r="S6" s="1" t="s">
        <v>31</v>
      </c>
      <c r="T6" s="1" t="s">
        <v>32</v>
      </c>
      <c r="U6" s="1" t="s">
        <v>34</v>
      </c>
      <c r="V6" s="27" t="s">
        <v>41</v>
      </c>
      <c r="Y6" s="1" t="s">
        <v>35</v>
      </c>
      <c r="Z6" s="1" t="s">
        <v>36</v>
      </c>
      <c r="AA6" s="1" t="s">
        <v>37</v>
      </c>
      <c r="AB6" s="1" t="s">
        <v>39</v>
      </c>
      <c r="AC6" s="1" t="s">
        <v>41</v>
      </c>
      <c r="AD6" s="1" t="s">
        <v>46</v>
      </c>
      <c r="AG6" s="1" t="s">
        <v>35</v>
      </c>
      <c r="AH6" s="1" t="s">
        <v>36</v>
      </c>
      <c r="AI6" s="1" t="s">
        <v>37</v>
      </c>
      <c r="AJ6" s="1" t="s">
        <v>39</v>
      </c>
      <c r="AK6" s="1" t="s">
        <v>41</v>
      </c>
      <c r="AL6" s="1" t="s">
        <v>55</v>
      </c>
      <c r="AM6">
        <f>AL8/AL7-1</f>
        <v>0.0002682226876</v>
      </c>
      <c r="AO6" s="1" t="s">
        <v>35</v>
      </c>
      <c r="AP6" s="1" t="s">
        <v>36</v>
      </c>
      <c r="AQ6" s="1" t="s">
        <v>37</v>
      </c>
      <c r="AR6" s="1" t="s">
        <v>39</v>
      </c>
      <c r="AS6" s="1" t="s">
        <v>41</v>
      </c>
      <c r="AT6" s="20" t="s">
        <v>56</v>
      </c>
      <c r="AU6" s="20" t="s">
        <v>46</v>
      </c>
    </row>
    <row r="7">
      <c r="A7" s="28">
        <f>Wealthfront!L4</f>
        <v>42369</v>
      </c>
      <c r="B7" s="29">
        <f>Wealthfront!T4</f>
        <v>100000</v>
      </c>
      <c r="C7" s="29">
        <f>Betterment!AE4</f>
        <v>100000</v>
      </c>
      <c r="D7" s="29">
        <f>Schwab!BK4</f>
        <v>100000</v>
      </c>
      <c r="E7" s="29">
        <f>'T Rowe'!G4</f>
        <v>100000</v>
      </c>
      <c r="F7" s="30">
        <f>Alkanza!BD4</f>
        <v>100000</v>
      </c>
      <c r="G7" s="31">
        <f>100000</f>
        <v>100000</v>
      </c>
      <c r="H7" s="20">
        <f>G7/Prices!BX10</f>
        <v>48.92511522</v>
      </c>
      <c r="W7" s="1"/>
      <c r="AF7" s="28">
        <f t="shared" ref="AF7:AF20" si="15">A7</f>
        <v>42369</v>
      </c>
      <c r="AG7" s="9">
        <f t="shared" ref="AG7:AK7" si="11">B7/$AL7-1</f>
        <v>0</v>
      </c>
      <c r="AH7" s="9">
        <f t="shared" si="11"/>
        <v>0</v>
      </c>
      <c r="AI7" s="9">
        <f t="shared" si="11"/>
        <v>0</v>
      </c>
      <c r="AJ7" s="9">
        <f t="shared" si="11"/>
        <v>0</v>
      </c>
      <c r="AK7" s="9">
        <f t="shared" si="11"/>
        <v>0</v>
      </c>
      <c r="AL7" s="15">
        <f>Alkanza!BF4</f>
        <v>100000</v>
      </c>
      <c r="AT7" s="15"/>
      <c r="AU7" s="15"/>
    </row>
    <row r="8">
      <c r="A8" s="28">
        <f>Wealthfront!L5</f>
        <v>42373</v>
      </c>
      <c r="B8" s="29">
        <f>Wealthfront!T5</f>
        <v>98272.38057</v>
      </c>
      <c r="C8" s="29">
        <f>Betterment!AE5</f>
        <v>98580.95727</v>
      </c>
      <c r="D8" s="29">
        <f>Schwab!BK5</f>
        <v>98314.67338</v>
      </c>
      <c r="E8" s="29">
        <f>'T Rowe'!G5</f>
        <v>98347.10744</v>
      </c>
      <c r="F8" s="30">
        <f>Alkanza!BD5</f>
        <v>99299.07952</v>
      </c>
      <c r="G8" s="29">
        <f>$H$7*Prices!BX11</f>
        <v>98469.6224</v>
      </c>
      <c r="K8" s="9">
        <f t="shared" ref="K8:P8" si="12">B8/B7-1</f>
        <v>-0.01727619429</v>
      </c>
      <c r="L8" s="9">
        <f t="shared" si="12"/>
        <v>-0.01419042732</v>
      </c>
      <c r="M8" s="9">
        <f t="shared" si="12"/>
        <v>-0.01685326616</v>
      </c>
      <c r="N8" s="9">
        <f t="shared" si="12"/>
        <v>-0.01652892562</v>
      </c>
      <c r="O8" s="9">
        <f t="shared" si="12"/>
        <v>-0.007009204814</v>
      </c>
      <c r="P8" s="9">
        <f t="shared" si="12"/>
        <v>-0.01530377604</v>
      </c>
      <c r="R8" s="9">
        <f t="shared" ref="R8:V8" si="13">abs(K8)/abs($P8)</f>
        <v>1.128884417</v>
      </c>
      <c r="S8" s="9">
        <f t="shared" si="13"/>
        <v>0.9272500646</v>
      </c>
      <c r="T8" s="9">
        <f t="shared" si="13"/>
        <v>1.101248876</v>
      </c>
      <c r="U8" s="9">
        <f t="shared" si="13"/>
        <v>1.080055378</v>
      </c>
      <c r="V8" s="9">
        <f t="shared" si="13"/>
        <v>0.4580049261</v>
      </c>
      <c r="W8">
        <f t="shared" ref="W8:W194" si="20">if(P8&lt;0,-1,1)</f>
        <v>-1</v>
      </c>
      <c r="Y8" s="9">
        <f t="shared" ref="Y8:AD8" si="14">B8/B7-1</f>
        <v>-0.01727619429</v>
      </c>
      <c r="Z8" s="9">
        <f t="shared" si="14"/>
        <v>-0.01419042732</v>
      </c>
      <c r="AA8" s="9">
        <f t="shared" si="14"/>
        <v>-0.01685326616</v>
      </c>
      <c r="AB8" s="9">
        <f t="shared" si="14"/>
        <v>-0.01652892562</v>
      </c>
      <c r="AC8" s="9">
        <f t="shared" si="14"/>
        <v>-0.007009204814</v>
      </c>
      <c r="AD8" s="9">
        <f t="shared" si="14"/>
        <v>-0.01530377604</v>
      </c>
      <c r="AF8" s="28">
        <f t="shared" si="15"/>
        <v>42373</v>
      </c>
      <c r="AG8" s="9">
        <f t="shared" ref="AG8:AK8" si="16">B8/$AL8-1</f>
        <v>-0.01753971243</v>
      </c>
      <c r="AH8" s="9">
        <f t="shared" si="16"/>
        <v>-0.01445477291</v>
      </c>
      <c r="AI8" s="9">
        <f t="shared" si="16"/>
        <v>-0.0171168977</v>
      </c>
      <c r="AJ8" s="9">
        <f t="shared" si="16"/>
        <v>-0.01679264414</v>
      </c>
      <c r="AK8" s="9">
        <f t="shared" si="16"/>
        <v>-0.007275476054</v>
      </c>
      <c r="AL8" s="15">
        <f>Alkanza!BF5</f>
        <v>100026.8223</v>
      </c>
      <c r="AN8" s="28">
        <f t="shared" ref="AN8:AN194" si="23">AF8</f>
        <v>42373</v>
      </c>
      <c r="AO8" s="15">
        <f t="shared" ref="AO8:AS8" si="17">((B8/B7-1)-$AM$6)/$AM$6</f>
        <v>-65.4098918</v>
      </c>
      <c r="AP8" s="15">
        <f t="shared" si="17"/>
        <v>-53.90539532</v>
      </c>
      <c r="AQ8" s="15">
        <f t="shared" si="17"/>
        <v>-63.83311195</v>
      </c>
      <c r="AR8" s="15">
        <f t="shared" si="17"/>
        <v>-62.62389083</v>
      </c>
      <c r="AS8" s="15">
        <f t="shared" si="17"/>
        <v>-27.13203557</v>
      </c>
      <c r="AT8" s="15">
        <f t="shared" ref="AT8:AT194" si="25">average(AO8:AR8)</f>
        <v>-61.44307248</v>
      </c>
      <c r="AU8" s="15">
        <f t="shared" ref="AU8:AU194" si="26">((G8/G7-1)-$AM$6)/$AM$6</f>
        <v>-58.05623255</v>
      </c>
    </row>
    <row r="9">
      <c r="A9" s="28">
        <f>Wealthfront!L6</f>
        <v>42374</v>
      </c>
      <c r="B9" s="29">
        <f>Wealthfront!T6</f>
        <v>98427.05199</v>
      </c>
      <c r="C9" s="29">
        <f>Betterment!AE6</f>
        <v>98676.2927</v>
      </c>
      <c r="D9" s="29">
        <f>Schwab!BK6</f>
        <v>98568.78194</v>
      </c>
      <c r="E9" s="29">
        <f>'T Rowe'!G6</f>
        <v>98450.41322</v>
      </c>
      <c r="F9" s="30">
        <f>Alkanza!BD6</f>
        <v>99420.90097</v>
      </c>
      <c r="G9" s="29">
        <f>$H$7*Prices!BX12</f>
        <v>98667.76911</v>
      </c>
      <c r="K9" s="9">
        <f t="shared" ref="K9:P9" si="18">B9/B8-1</f>
        <v>0.001573905234</v>
      </c>
      <c r="L9" s="9">
        <f t="shared" si="18"/>
        <v>0.0009670775912</v>
      </c>
      <c r="M9" s="9">
        <f t="shared" si="18"/>
        <v>0.002584645254</v>
      </c>
      <c r="N9" s="9">
        <f t="shared" si="18"/>
        <v>0.001050420168</v>
      </c>
      <c r="O9" s="9">
        <f t="shared" si="18"/>
        <v>0.001226813496</v>
      </c>
      <c r="P9" s="9">
        <f t="shared" si="18"/>
        <v>0.002012262379</v>
      </c>
      <c r="R9" s="9">
        <f t="shared" ref="R9:V9" si="19">abs(K9)/abs($P9)</f>
        <v>0.7821570639</v>
      </c>
      <c r="S9" s="9">
        <f t="shared" si="19"/>
        <v>0.4805921937</v>
      </c>
      <c r="T9" s="9">
        <f t="shared" si="19"/>
        <v>1.284447436</v>
      </c>
      <c r="U9" s="9">
        <f t="shared" si="19"/>
        <v>0.5220095446</v>
      </c>
      <c r="V9" s="9">
        <f t="shared" si="19"/>
        <v>0.6096687534</v>
      </c>
      <c r="W9">
        <f t="shared" si="20"/>
        <v>1</v>
      </c>
      <c r="Y9" s="9">
        <f t="shared" ref="Y9:AD9" si="21">B9/B8-1</f>
        <v>0.001573905234</v>
      </c>
      <c r="Z9" s="9">
        <f t="shared" si="21"/>
        <v>0.0009670775912</v>
      </c>
      <c r="AA9" s="9">
        <f t="shared" si="21"/>
        <v>0.002584645254</v>
      </c>
      <c r="AB9" s="9">
        <f t="shared" si="21"/>
        <v>0.001050420168</v>
      </c>
      <c r="AC9" s="9">
        <f t="shared" si="21"/>
        <v>0.001226813496</v>
      </c>
      <c r="AD9" s="9">
        <f t="shared" si="21"/>
        <v>0.002012262379</v>
      </c>
      <c r="AF9" s="28">
        <f t="shared" si="15"/>
        <v>42374</v>
      </c>
      <c r="AG9" s="9">
        <f t="shared" ref="AG9:AK9" si="22">B9/$AL9-1</f>
        <v>-0.01625727515</v>
      </c>
      <c r="AH9" s="9">
        <f t="shared" si="22"/>
        <v>-0.01376620449</v>
      </c>
      <c r="AI9" s="9">
        <f t="shared" si="22"/>
        <v>-0.01484073563</v>
      </c>
      <c r="AJ9" s="9">
        <f t="shared" si="22"/>
        <v>-0.01602378805</v>
      </c>
      <c r="AK9" s="9">
        <f t="shared" si="22"/>
        <v>-0.006324114626</v>
      </c>
      <c r="AL9" s="15">
        <f>Alkanza!BF6</f>
        <v>100053.6517</v>
      </c>
      <c r="AN9" s="28">
        <f t="shared" si="23"/>
        <v>42374</v>
      </c>
      <c r="AO9" s="15">
        <f t="shared" ref="AO9:AS9" si="24">((B9/B8-1)-$AM$6)/$AM$6</f>
        <v>4.867904943</v>
      </c>
      <c r="AP9" s="15">
        <f t="shared" si="24"/>
        <v>2.605502576</v>
      </c>
      <c r="AQ9" s="15">
        <f t="shared" si="24"/>
        <v>8.636191766</v>
      </c>
      <c r="AR9" s="15">
        <f t="shared" si="24"/>
        <v>2.916224155</v>
      </c>
      <c r="AS9" s="15">
        <f t="shared" si="24"/>
        <v>3.573861768</v>
      </c>
      <c r="AT9" s="15">
        <f t="shared" si="25"/>
        <v>4.75645586</v>
      </c>
      <c r="AU9" s="15">
        <f t="shared" si="26"/>
        <v>6.502207949</v>
      </c>
    </row>
    <row r="10">
      <c r="A10" s="28">
        <f>Wealthfront!L7</f>
        <v>42375</v>
      </c>
      <c r="B10" s="29">
        <f>Wealthfront!T7</f>
        <v>96851.36263</v>
      </c>
      <c r="C10" s="29">
        <f>Betterment!AE7</f>
        <v>97245.39877</v>
      </c>
      <c r="D10" s="29">
        <f>Schwab!BK7</f>
        <v>97035.43509</v>
      </c>
      <c r="E10" s="29">
        <f>'T Rowe'!G7</f>
        <v>97210.7438</v>
      </c>
      <c r="F10" s="30">
        <f>Alkanza!BD7</f>
        <v>99455.80723</v>
      </c>
      <c r="G10" s="29">
        <f>$H$7*Prices!BX13</f>
        <v>97373.69982</v>
      </c>
      <c r="K10" s="9">
        <f t="shared" ref="K10:P10" si="27">B10/B9-1</f>
        <v>-0.01600870211</v>
      </c>
      <c r="L10" s="9">
        <f t="shared" si="27"/>
        <v>-0.01450088866</v>
      </c>
      <c r="M10" s="9">
        <f t="shared" si="27"/>
        <v>-0.01555611035</v>
      </c>
      <c r="N10" s="9">
        <f t="shared" si="27"/>
        <v>-0.01259181532</v>
      </c>
      <c r="O10" s="9">
        <f t="shared" si="27"/>
        <v>0.0003510957524</v>
      </c>
      <c r="P10" s="9">
        <f t="shared" si="27"/>
        <v>-0.01311542066</v>
      </c>
      <c r="R10" s="9">
        <f t="shared" ref="R10:V10" si="28">abs(K10)/abs($P10)</f>
        <v>1.220601498</v>
      </c>
      <c r="S10" s="9">
        <f t="shared" si="28"/>
        <v>1.105636566</v>
      </c>
      <c r="T10" s="9">
        <f t="shared" si="28"/>
        <v>1.18609313</v>
      </c>
      <c r="U10" s="9">
        <f t="shared" si="28"/>
        <v>0.9600771219</v>
      </c>
      <c r="V10" s="9">
        <f t="shared" si="28"/>
        <v>0.02676969054</v>
      </c>
      <c r="W10">
        <f t="shared" si="20"/>
        <v>-1</v>
      </c>
      <c r="Y10" s="9">
        <f t="shared" ref="Y10:AD10" si="29">B10/B9-1</f>
        <v>-0.01600870211</v>
      </c>
      <c r="Z10" s="9">
        <f t="shared" si="29"/>
        <v>-0.01450088866</v>
      </c>
      <c r="AA10" s="9">
        <f t="shared" si="29"/>
        <v>-0.01555611035</v>
      </c>
      <c r="AB10" s="9">
        <f t="shared" si="29"/>
        <v>-0.01259181532</v>
      </c>
      <c r="AC10" s="9">
        <f t="shared" si="29"/>
        <v>0.0003510957524</v>
      </c>
      <c r="AD10" s="9">
        <f t="shared" si="29"/>
        <v>-0.01311542066</v>
      </c>
      <c r="AF10" s="28">
        <f t="shared" si="15"/>
        <v>42375</v>
      </c>
      <c r="AG10" s="9">
        <f t="shared" ref="AG10:AK10" si="30">B10/$AL10-1</f>
        <v>-0.03226528779</v>
      </c>
      <c r="AH10" s="9">
        <f t="shared" si="30"/>
        <v>-0.0283280954</v>
      </c>
      <c r="AI10" s="9">
        <f t="shared" si="30"/>
        <v>-0.03042604358</v>
      </c>
      <c r="AJ10" s="9">
        <f t="shared" si="30"/>
        <v>-0.02867436636</v>
      </c>
      <c r="AK10" s="9">
        <f t="shared" si="30"/>
        <v>-0.006241787742</v>
      </c>
      <c r="AL10" s="15">
        <f>Alkanza!BF7</f>
        <v>100080.4884</v>
      </c>
      <c r="AN10" s="28">
        <f t="shared" si="23"/>
        <v>42375</v>
      </c>
      <c r="AO10" s="15">
        <f t="shared" ref="AO10:AS10" si="31">((B10/B9-1)-$AM$6)/$AM$6</f>
        <v>-60.68436992</v>
      </c>
      <c r="AP10" s="15">
        <f t="shared" si="31"/>
        <v>-55.06287138</v>
      </c>
      <c r="AQ10" s="15">
        <f t="shared" si="31"/>
        <v>-58.99699677</v>
      </c>
      <c r="AR10" s="15">
        <f t="shared" si="31"/>
        <v>-47.94537749</v>
      </c>
      <c r="AS10" s="15">
        <f t="shared" si="31"/>
        <v>0.3089711223</v>
      </c>
      <c r="AT10" s="15">
        <f t="shared" si="25"/>
        <v>-55.67240389</v>
      </c>
      <c r="AU10" s="15">
        <f t="shared" si="26"/>
        <v>-49.89750669</v>
      </c>
    </row>
    <row r="11">
      <c r="A11" s="28">
        <f>Wealthfront!L8</f>
        <v>42376</v>
      </c>
      <c r="B11" s="29">
        <f>Wealthfront!T8</f>
        <v>94548.75336</v>
      </c>
      <c r="C11" s="29">
        <f>Betterment!AE8</f>
        <v>95256.29892</v>
      </c>
      <c r="D11" s="29">
        <f>Schwab!BK8</f>
        <v>94821.25309</v>
      </c>
      <c r="E11" s="29">
        <f>'T Rowe'!G8</f>
        <v>95247.93388</v>
      </c>
      <c r="F11" s="30">
        <f>Alkanza!BD8</f>
        <v>98615.14491</v>
      </c>
      <c r="G11" s="29">
        <f>$H$7*Prices!BX14</f>
        <v>95065.90213</v>
      </c>
      <c r="K11" s="9">
        <f t="shared" ref="K11:P11" si="32">B11/B10-1</f>
        <v>-0.02377467088</v>
      </c>
      <c r="L11" s="9">
        <f t="shared" si="32"/>
        <v>-0.02045443661</v>
      </c>
      <c r="M11" s="9">
        <f t="shared" si="32"/>
        <v>-0.02281828278</v>
      </c>
      <c r="N11" s="9">
        <f t="shared" si="32"/>
        <v>-0.02019128587</v>
      </c>
      <c r="O11" s="9">
        <f t="shared" si="32"/>
        <v>-0.008452621728</v>
      </c>
      <c r="P11" s="9">
        <f t="shared" si="32"/>
        <v>-0.02370042105</v>
      </c>
      <c r="R11" s="9">
        <f t="shared" ref="R11:V11" si="33">abs(K11)/abs($P11)</f>
        <v>1.003132848</v>
      </c>
      <c r="S11" s="9">
        <f t="shared" si="33"/>
        <v>0.8630410646</v>
      </c>
      <c r="T11" s="9">
        <f t="shared" si="33"/>
        <v>0.9627796371</v>
      </c>
      <c r="U11" s="9">
        <f t="shared" si="33"/>
        <v>0.8519378547</v>
      </c>
      <c r="V11" s="9">
        <f t="shared" si="33"/>
        <v>0.3566443697</v>
      </c>
      <c r="W11">
        <f t="shared" si="20"/>
        <v>-1</v>
      </c>
      <c r="Y11" s="9">
        <f t="shared" ref="Y11:AD11" si="34">B11/B10-1</f>
        <v>-0.02377467088</v>
      </c>
      <c r="Z11" s="9">
        <f t="shared" si="34"/>
        <v>-0.02045443661</v>
      </c>
      <c r="AA11" s="9">
        <f t="shared" si="34"/>
        <v>-0.02281828278</v>
      </c>
      <c r="AB11" s="9">
        <f t="shared" si="34"/>
        <v>-0.02019128587</v>
      </c>
      <c r="AC11" s="9">
        <f t="shared" si="34"/>
        <v>-0.008452621728</v>
      </c>
      <c r="AD11" s="9">
        <f t="shared" si="34"/>
        <v>-0.02370042105</v>
      </c>
      <c r="AF11" s="28">
        <f t="shared" si="15"/>
        <v>42376</v>
      </c>
      <c r="AG11" s="9">
        <f t="shared" ref="AG11:AK11" si="35">B11/$AL11-1</f>
        <v>-0.05552619137</v>
      </c>
      <c r="AH11" s="9">
        <f t="shared" si="35"/>
        <v>-0.04845832185</v>
      </c>
      <c r="AI11" s="9">
        <f t="shared" si="35"/>
        <v>-0.05280411572</v>
      </c>
      <c r="AJ11" s="9">
        <f t="shared" si="35"/>
        <v>-0.04854188255</v>
      </c>
      <c r="AK11" s="9">
        <f t="shared" si="35"/>
        <v>-0.01490587459</v>
      </c>
      <c r="AL11" s="15">
        <f>Alkanza!BF8</f>
        <v>100107.3322</v>
      </c>
      <c r="AN11" s="28">
        <f t="shared" si="23"/>
        <v>42376</v>
      </c>
      <c r="AO11" s="15">
        <f t="shared" ref="AO11:AS11" si="36">((B11/B10-1)-$AM$6)/$AM$6</f>
        <v>-89.63780722</v>
      </c>
      <c r="AP11" s="15">
        <f t="shared" si="36"/>
        <v>-77.25915912</v>
      </c>
      <c r="AQ11" s="15">
        <f t="shared" si="36"/>
        <v>-86.07215769</v>
      </c>
      <c r="AR11" s="15">
        <f t="shared" si="36"/>
        <v>-76.27806856</v>
      </c>
      <c r="AS11" s="15">
        <f t="shared" si="36"/>
        <v>-32.51344804</v>
      </c>
      <c r="AT11" s="15">
        <f t="shared" si="25"/>
        <v>-82.31179815</v>
      </c>
      <c r="AU11" s="15">
        <f t="shared" si="26"/>
        <v>-89.36098565</v>
      </c>
    </row>
    <row r="12">
      <c r="A12" s="28">
        <f>Wealthfront!L9</f>
        <v>42377</v>
      </c>
      <c r="B12" s="29">
        <f>Wealthfront!T9</f>
        <v>93570.83198</v>
      </c>
      <c r="C12" s="29">
        <f>Betterment!AE9</f>
        <v>94240.96298</v>
      </c>
      <c r="D12" s="29">
        <f>Schwab!BK9</f>
        <v>93614.50087</v>
      </c>
      <c r="E12" s="29">
        <f>'T Rowe'!G9</f>
        <v>94214.87603</v>
      </c>
      <c r="F12" s="30">
        <f>Alkanza!BD9</f>
        <v>98304.26379</v>
      </c>
      <c r="G12" s="29">
        <f>$H$7*Prices!BX15</f>
        <v>94035.5392</v>
      </c>
      <c r="K12" s="9">
        <f t="shared" ref="K12:P12" si="37">B12/B11-1</f>
        <v>-0.01034303829</v>
      </c>
      <c r="L12" s="9">
        <f t="shared" si="37"/>
        <v>-0.01065899002</v>
      </c>
      <c r="M12" s="9">
        <f t="shared" si="37"/>
        <v>-0.01272660065</v>
      </c>
      <c r="N12" s="9">
        <f t="shared" si="37"/>
        <v>-0.01084598698</v>
      </c>
      <c r="O12" s="9">
        <f t="shared" si="37"/>
        <v>-0.003152468349</v>
      </c>
      <c r="P12" s="9">
        <f t="shared" si="37"/>
        <v>-0.01083840687</v>
      </c>
      <c r="R12" s="9">
        <f t="shared" ref="R12:V12" si="38">abs(K12)/abs($P12)</f>
        <v>0.9542950741</v>
      </c>
      <c r="S12" s="9">
        <f t="shared" si="38"/>
        <v>0.9834461972</v>
      </c>
      <c r="T12" s="9">
        <f t="shared" si="38"/>
        <v>1.174213222</v>
      </c>
      <c r="U12" s="9">
        <f t="shared" si="38"/>
        <v>1.000699376</v>
      </c>
      <c r="V12" s="9">
        <f t="shared" si="38"/>
        <v>0.2908608606</v>
      </c>
      <c r="W12">
        <f t="shared" si="20"/>
        <v>-1</v>
      </c>
      <c r="Y12" s="9">
        <f t="shared" ref="Y12:AD12" si="39">B12/B11-1</f>
        <v>-0.01034303829</v>
      </c>
      <c r="Z12" s="9">
        <f t="shared" si="39"/>
        <v>-0.01065899002</v>
      </c>
      <c r="AA12" s="9">
        <f t="shared" si="39"/>
        <v>-0.01272660065</v>
      </c>
      <c r="AB12" s="9">
        <f t="shared" si="39"/>
        <v>-0.01084598698</v>
      </c>
      <c r="AC12" s="9">
        <f t="shared" si="39"/>
        <v>-0.003152468349</v>
      </c>
      <c r="AD12" s="9">
        <f t="shared" si="39"/>
        <v>-0.01083840687</v>
      </c>
      <c r="AF12" s="28">
        <f t="shared" si="15"/>
        <v>42377</v>
      </c>
      <c r="AG12" s="9">
        <f t="shared" ref="AG12:AK12" si="40">B12/$AL12-1</f>
        <v>-0.06554556202</v>
      </c>
      <c r="AH12" s="9">
        <f t="shared" si="40"/>
        <v>-0.05885323201</v>
      </c>
      <c r="AI12" s="9">
        <f t="shared" si="40"/>
        <v>-0.06510945833</v>
      </c>
      <c r="AJ12" s="9">
        <f t="shared" si="40"/>
        <v>-0.05911375195</v>
      </c>
      <c r="AK12" s="9">
        <f t="shared" si="40"/>
        <v>-0.01827467365</v>
      </c>
      <c r="AL12" s="15">
        <f>Alkanza!BF9</f>
        <v>100134.1833</v>
      </c>
      <c r="AN12" s="28">
        <f t="shared" si="23"/>
        <v>42377</v>
      </c>
      <c r="AO12" s="15">
        <f t="shared" ref="AO12:AS12" si="41">((B12/B11-1)-$AM$6)/$AM$6</f>
        <v>-39.56138486</v>
      </c>
      <c r="AP12" s="15">
        <f t="shared" si="41"/>
        <v>-40.73933045</v>
      </c>
      <c r="AQ12" s="15">
        <f t="shared" si="41"/>
        <v>-48.44789028</v>
      </c>
      <c r="AR12" s="15">
        <f t="shared" si="41"/>
        <v>-41.43650103</v>
      </c>
      <c r="AS12" s="15">
        <f t="shared" si="41"/>
        <v>-12.75317561</v>
      </c>
      <c r="AT12" s="15">
        <f t="shared" si="25"/>
        <v>-42.54627666</v>
      </c>
      <c r="AU12" s="15">
        <f t="shared" si="26"/>
        <v>-41.4082405</v>
      </c>
    </row>
    <row r="13">
      <c r="A13" s="28">
        <f>Wealthfront!L10</f>
        <v>42380</v>
      </c>
      <c r="B13" s="29">
        <f>Wealthfront!T10</f>
        <v>93431.97</v>
      </c>
      <c r="C13" s="29">
        <f>Betterment!AE10</f>
        <v>94287.45555</v>
      </c>
      <c r="D13" s="29">
        <f>Schwab!BK10</f>
        <v>93657.75081</v>
      </c>
      <c r="E13" s="29">
        <f>'T Rowe'!G10</f>
        <v>94008.26446</v>
      </c>
      <c r="F13" s="30">
        <f>Alkanza!BD10</f>
        <v>97850.24786</v>
      </c>
      <c r="G13" s="29">
        <f>$H$7*Prices!BX16</f>
        <v>94115.77639</v>
      </c>
      <c r="K13" s="9">
        <f t="shared" ref="K13:P13" si="42">B13/B12-1</f>
        <v>-0.001484030651</v>
      </c>
      <c r="L13" s="9">
        <f t="shared" si="42"/>
        <v>0.0004933371383</v>
      </c>
      <c r="M13" s="9">
        <f t="shared" si="42"/>
        <v>0.0004620003731</v>
      </c>
      <c r="N13" s="9">
        <f t="shared" si="42"/>
        <v>-0.002192982456</v>
      </c>
      <c r="O13" s="9">
        <f t="shared" si="42"/>
        <v>-0.004618476426</v>
      </c>
      <c r="P13" s="9">
        <f t="shared" si="42"/>
        <v>0.0008532645172</v>
      </c>
      <c r="R13" s="9">
        <f t="shared" ref="R13:V13" si="43">abs(K13)/abs($P13)</f>
        <v>1.739238679</v>
      </c>
      <c r="S13" s="9">
        <f t="shared" si="43"/>
        <v>0.5781760853</v>
      </c>
      <c r="T13" s="9">
        <f t="shared" si="43"/>
        <v>0.5414503519</v>
      </c>
      <c r="U13" s="9">
        <f t="shared" si="43"/>
        <v>2.570108579</v>
      </c>
      <c r="V13" s="9">
        <f t="shared" si="43"/>
        <v>5.412713564</v>
      </c>
      <c r="W13">
        <f t="shared" si="20"/>
        <v>1</v>
      </c>
      <c r="Y13" s="9">
        <f t="shared" ref="Y13:AD13" si="44">B13/B12-1</f>
        <v>-0.001484030651</v>
      </c>
      <c r="Z13" s="9">
        <f t="shared" si="44"/>
        <v>0.0004933371383</v>
      </c>
      <c r="AA13" s="9">
        <f t="shared" si="44"/>
        <v>0.0004620003731</v>
      </c>
      <c r="AB13" s="9">
        <f t="shared" si="44"/>
        <v>-0.002192982456</v>
      </c>
      <c r="AC13" s="9">
        <f t="shared" si="44"/>
        <v>-0.004618476426</v>
      </c>
      <c r="AD13" s="9">
        <f t="shared" si="44"/>
        <v>0.0008532645172</v>
      </c>
      <c r="AF13" s="28">
        <f t="shared" si="15"/>
        <v>42380</v>
      </c>
      <c r="AG13" s="9">
        <f t="shared" ref="AG13:AK13" si="45">B13/$AL13-1</f>
        <v>-0.06718252386</v>
      </c>
      <c r="AH13" s="9">
        <f t="shared" si="45"/>
        <v>-0.05864142309</v>
      </c>
      <c r="AI13" s="9">
        <f t="shared" si="45"/>
        <v>-0.06492834598</v>
      </c>
      <c r="AJ13" s="9">
        <f t="shared" si="45"/>
        <v>-0.06142884506</v>
      </c>
      <c r="AK13" s="9">
        <f t="shared" si="45"/>
        <v>-0.02307078351</v>
      </c>
      <c r="AL13" s="15">
        <f>Alkanza!BF10</f>
        <v>100161.0416</v>
      </c>
      <c r="AN13" s="28">
        <f t="shared" si="23"/>
        <v>42380</v>
      </c>
      <c r="AO13" s="15">
        <f t="shared" ref="AO13:AS13" si="46">((B13/B12-1)-$AM$6)/$AM$6</f>
        <v>-6.532830443</v>
      </c>
      <c r="AP13" s="15">
        <f t="shared" si="46"/>
        <v>0.8392819141</v>
      </c>
      <c r="AQ13" s="15">
        <f t="shared" si="46"/>
        <v>0.7224507637</v>
      </c>
      <c r="AR13" s="15">
        <f t="shared" si="46"/>
        <v>-9.175976744</v>
      </c>
      <c r="AS13" s="15">
        <f t="shared" si="46"/>
        <v>-18.21881347</v>
      </c>
      <c r="AT13" s="15">
        <f t="shared" si="25"/>
        <v>-3.536768627</v>
      </c>
      <c r="AU13" s="15">
        <f t="shared" si="26"/>
        <v>2.181179507</v>
      </c>
    </row>
    <row r="14">
      <c r="A14" s="28">
        <f>Wealthfront!L11</f>
        <v>42381</v>
      </c>
      <c r="B14" s="29">
        <f>Wealthfront!T11</f>
        <v>93888.43515</v>
      </c>
      <c r="C14" s="29">
        <f>Betterment!AE11</f>
        <v>94685.21919</v>
      </c>
      <c r="D14" s="29">
        <f>Schwab!BK11</f>
        <v>93928.33282</v>
      </c>
      <c r="E14" s="29">
        <f>'T Rowe'!G11</f>
        <v>94524.79339</v>
      </c>
      <c r="F14" s="30">
        <f>Alkanza!BD11</f>
        <v>98421.8609</v>
      </c>
      <c r="G14" s="29">
        <f>$H$7*Prices!BX17</f>
        <v>94850.14237</v>
      </c>
      <c r="K14" s="9">
        <f t="shared" ref="K14:P14" si="47">B14/B13-1</f>
        <v>0.004885534887</v>
      </c>
      <c r="L14" s="9">
        <f t="shared" si="47"/>
        <v>0.004218627368</v>
      </c>
      <c r="M14" s="9">
        <f t="shared" si="47"/>
        <v>0.002889050924</v>
      </c>
      <c r="N14" s="9">
        <f t="shared" si="47"/>
        <v>0.005494505495</v>
      </c>
      <c r="O14" s="9">
        <f t="shared" si="47"/>
        <v>0.005841712704</v>
      </c>
      <c r="P14" s="9">
        <f t="shared" si="47"/>
        <v>0.007802793618</v>
      </c>
      <c r="R14" s="9">
        <f t="shared" ref="R14:V14" si="48">abs(K14)/abs($P14)</f>
        <v>0.6261263755</v>
      </c>
      <c r="S14" s="9">
        <f t="shared" si="48"/>
        <v>0.5406560233</v>
      </c>
      <c r="T14" s="9">
        <f t="shared" si="48"/>
        <v>0.3702585337</v>
      </c>
      <c r="U14" s="9">
        <f t="shared" si="48"/>
        <v>0.7041715779</v>
      </c>
      <c r="V14" s="9">
        <f t="shared" si="48"/>
        <v>0.7486693856</v>
      </c>
      <c r="W14">
        <f t="shared" si="20"/>
        <v>1</v>
      </c>
      <c r="Y14" s="9">
        <f t="shared" ref="Y14:AD14" si="49">B14/B13-1</f>
        <v>0.004885534887</v>
      </c>
      <c r="Z14" s="9">
        <f t="shared" si="49"/>
        <v>0.004218627368</v>
      </c>
      <c r="AA14" s="9">
        <f t="shared" si="49"/>
        <v>0.002889050924</v>
      </c>
      <c r="AB14" s="9">
        <f t="shared" si="49"/>
        <v>0.005494505495</v>
      </c>
      <c r="AC14" s="9">
        <f t="shared" si="49"/>
        <v>0.005841712704</v>
      </c>
      <c r="AD14" s="9">
        <f t="shared" si="49"/>
        <v>0.007802793618</v>
      </c>
      <c r="AF14" s="28">
        <f t="shared" si="15"/>
        <v>42381</v>
      </c>
      <c r="AG14" s="9">
        <f t="shared" ref="AG14:AK14" si="50">B14/$AL14-1</f>
        <v>-0.0628765693</v>
      </c>
      <c r="AH14" s="9">
        <f t="shared" si="50"/>
        <v>-0.05492367294</v>
      </c>
      <c r="AI14" s="9">
        <f t="shared" si="50"/>
        <v>-0.06247834094</v>
      </c>
      <c r="AJ14" s="9">
        <f t="shared" si="50"/>
        <v>-0.05652492211</v>
      </c>
      <c r="AK14" s="9">
        <f t="shared" si="50"/>
        <v>-0.01762733833</v>
      </c>
      <c r="AL14" s="15">
        <f>Alkanza!BF11</f>
        <v>100187.907</v>
      </c>
      <c r="AN14" s="28">
        <f t="shared" si="23"/>
        <v>42381</v>
      </c>
      <c r="AO14" s="15">
        <f t="shared" ref="AO14:AS14" si="51">((B14/B13-1)-$AM$6)/$AM$6</f>
        <v>17.21447295</v>
      </c>
      <c r="AP14" s="15">
        <f t="shared" si="51"/>
        <v>14.72807806</v>
      </c>
      <c r="AQ14" s="15">
        <f t="shared" si="51"/>
        <v>9.771090804</v>
      </c>
      <c r="AR14" s="15">
        <f t="shared" si="51"/>
        <v>19.48486481</v>
      </c>
      <c r="AS14" s="15">
        <f t="shared" si="51"/>
        <v>20.77933849</v>
      </c>
      <c r="AT14" s="15">
        <f t="shared" si="25"/>
        <v>15.29962666</v>
      </c>
      <c r="AU14" s="15">
        <f t="shared" si="26"/>
        <v>28.09072938</v>
      </c>
    </row>
    <row r="15">
      <c r="A15" s="28">
        <f>Wealthfront!L12</f>
        <v>42382</v>
      </c>
      <c r="B15" s="29">
        <f>Wealthfront!T12</f>
        <v>92235.72414</v>
      </c>
      <c r="C15" s="29">
        <f>Betterment!AE12</f>
        <v>93099.97667</v>
      </c>
      <c r="D15" s="29">
        <f>Schwab!BK12</f>
        <v>92081.09582</v>
      </c>
      <c r="E15" s="29">
        <f>'T Rowe'!G12</f>
        <v>92665.28926</v>
      </c>
      <c r="F15" s="30">
        <f>Alkanza!BD12</f>
        <v>97682.3523</v>
      </c>
      <c r="G15" s="29">
        <f>$H$7*Prices!BX18</f>
        <v>92482.1668</v>
      </c>
      <c r="K15" s="9">
        <f t="shared" ref="K15:P15" si="52">B15/B14-1</f>
        <v>-0.01760292421</v>
      </c>
      <c r="L15" s="9">
        <f t="shared" si="52"/>
        <v>-0.0167422385</v>
      </c>
      <c r="M15" s="9">
        <f t="shared" si="52"/>
        <v>-0.01966645145</v>
      </c>
      <c r="N15" s="9">
        <f t="shared" si="52"/>
        <v>-0.01967213115</v>
      </c>
      <c r="O15" s="9">
        <f t="shared" si="52"/>
        <v>-0.007513661967</v>
      </c>
      <c r="P15" s="9">
        <f t="shared" si="52"/>
        <v>-0.0249654404</v>
      </c>
      <c r="R15" s="9">
        <f t="shared" ref="R15:V15" si="53">abs(K15)/abs($P15)</f>
        <v>0.7050916757</v>
      </c>
      <c r="S15" s="9">
        <f t="shared" si="53"/>
        <v>0.6706165895</v>
      </c>
      <c r="T15" s="9">
        <f t="shared" si="53"/>
        <v>0.7877470269</v>
      </c>
      <c r="U15" s="9">
        <f t="shared" si="53"/>
        <v>0.7879745292</v>
      </c>
      <c r="V15" s="9">
        <f t="shared" si="53"/>
        <v>0.3009625244</v>
      </c>
      <c r="W15">
        <f t="shared" si="20"/>
        <v>-1</v>
      </c>
      <c r="Y15" s="9">
        <f t="shared" ref="Y15:AD15" si="54">B15/B14-1</f>
        <v>-0.01760292421</v>
      </c>
      <c r="Z15" s="9">
        <f t="shared" si="54"/>
        <v>-0.0167422385</v>
      </c>
      <c r="AA15" s="9">
        <f t="shared" si="54"/>
        <v>-0.01966645145</v>
      </c>
      <c r="AB15" s="36">
        <f t="shared" si="54"/>
        <v>-0.01967213115</v>
      </c>
      <c r="AC15" s="9">
        <f t="shared" si="54"/>
        <v>-0.007513661967</v>
      </c>
      <c r="AD15" s="9">
        <f t="shared" si="54"/>
        <v>-0.0249654404</v>
      </c>
      <c r="AF15" s="28">
        <f t="shared" si="15"/>
        <v>42382</v>
      </c>
      <c r="AG15" s="9">
        <f t="shared" ref="AG15:AK15" si="55">B15/$AL15-1</f>
        <v>-0.07961954894</v>
      </c>
      <c r="AH15" s="9">
        <f t="shared" si="55"/>
        <v>-0.07099554628</v>
      </c>
      <c r="AI15" s="9">
        <f t="shared" si="55"/>
        <v>-0.08116251819</v>
      </c>
      <c r="AJ15" s="9">
        <f t="shared" si="55"/>
        <v>-0.07533310422</v>
      </c>
      <c r="AK15" s="9">
        <f t="shared" si="55"/>
        <v>-0.02526999913</v>
      </c>
      <c r="AL15" s="15">
        <f>Alkanza!BF12</f>
        <v>100214.7797</v>
      </c>
      <c r="AN15" s="28">
        <f t="shared" si="23"/>
        <v>42382</v>
      </c>
      <c r="AO15" s="15">
        <f t="shared" ref="AO15:AS15" si="56">((B15/B14-1)-$AM$6)/$AM$6</f>
        <v>-66.62802112</v>
      </c>
      <c r="AP15" s="15">
        <f t="shared" si="56"/>
        <v>-63.41917359</v>
      </c>
      <c r="AQ15" s="15">
        <f t="shared" si="56"/>
        <v>-74.32135707</v>
      </c>
      <c r="AR15" s="15">
        <f t="shared" si="56"/>
        <v>-74.34253237</v>
      </c>
      <c r="AS15" s="15">
        <f t="shared" si="56"/>
        <v>-29.01277563</v>
      </c>
      <c r="AT15" s="15">
        <f t="shared" si="25"/>
        <v>-69.67777104</v>
      </c>
      <c r="AU15" s="15">
        <f t="shared" si="26"/>
        <v>-94.07728823</v>
      </c>
    </row>
    <row r="16">
      <c r="A16" s="28">
        <f>Wealthfront!L13</f>
        <v>42383</v>
      </c>
      <c r="B16" s="29">
        <f>Wealthfront!T13</f>
        <v>93522.11645</v>
      </c>
      <c r="C16" s="29">
        <f>Betterment!AE13</f>
        <v>94171.86581</v>
      </c>
      <c r="D16" s="29">
        <f>Schwab!BK13</f>
        <v>93248.49311</v>
      </c>
      <c r="E16" s="29">
        <f>'T Rowe'!G13</f>
        <v>93698.34711</v>
      </c>
      <c r="F16" s="30">
        <f>Alkanza!BD13</f>
        <v>97990.57023</v>
      </c>
      <c r="G16" s="29">
        <f>$H$7*Prices!BX19</f>
        <v>94026.24343</v>
      </c>
      <c r="K16" s="9">
        <f t="shared" ref="K16:P16" si="57">B16/B15-1</f>
        <v>0.01394679036</v>
      </c>
      <c r="L16" s="9">
        <f t="shared" si="57"/>
        <v>0.01151331261</v>
      </c>
      <c r="M16" s="9">
        <f t="shared" si="57"/>
        <v>0.01267792573</v>
      </c>
      <c r="N16" s="9">
        <f t="shared" si="57"/>
        <v>0.01114827202</v>
      </c>
      <c r="O16" s="9">
        <f t="shared" si="57"/>
        <v>0.003155308187</v>
      </c>
      <c r="P16" s="9">
        <f t="shared" si="57"/>
        <v>0.01669593923</v>
      </c>
      <c r="R16" s="9">
        <f t="shared" ref="R16:V16" si="58">abs(K16)/abs($P16)</f>
        <v>0.8353402689</v>
      </c>
      <c r="S16" s="9">
        <f t="shared" si="58"/>
        <v>0.6895875972</v>
      </c>
      <c r="T16" s="9">
        <f t="shared" si="58"/>
        <v>0.7593418711</v>
      </c>
      <c r="U16" s="9">
        <f t="shared" si="58"/>
        <v>0.6677235624</v>
      </c>
      <c r="V16" s="9">
        <f t="shared" si="58"/>
        <v>0.188986564</v>
      </c>
      <c r="W16">
        <f t="shared" si="20"/>
        <v>1</v>
      </c>
      <c r="Y16" s="9">
        <f t="shared" ref="Y16:AD16" si="59">B16/B15-1</f>
        <v>0.01394679036</v>
      </c>
      <c r="Z16" s="9">
        <f t="shared" si="59"/>
        <v>0.01151331261</v>
      </c>
      <c r="AA16" s="9">
        <f t="shared" si="59"/>
        <v>0.01267792573</v>
      </c>
      <c r="AB16" s="9">
        <f t="shared" si="59"/>
        <v>0.01114827202</v>
      </c>
      <c r="AC16" s="9">
        <f t="shared" si="59"/>
        <v>0.003155308187</v>
      </c>
      <c r="AD16" s="9">
        <f t="shared" si="59"/>
        <v>0.01669593923</v>
      </c>
      <c r="AF16" s="28">
        <f t="shared" si="15"/>
        <v>42383</v>
      </c>
      <c r="AG16" s="9">
        <f t="shared" ref="AG16:AK16" si="60">B16/$AL16-1</f>
        <v>-0.06703343853</v>
      </c>
      <c r="AH16" s="9">
        <f t="shared" si="60"/>
        <v>-0.06055160896</v>
      </c>
      <c r="AI16" s="9">
        <f t="shared" si="60"/>
        <v>-0.06976307548</v>
      </c>
      <c r="AJ16" s="9">
        <f t="shared" si="60"/>
        <v>-0.06527538049</v>
      </c>
      <c r="AK16" s="9">
        <f t="shared" si="60"/>
        <v>-0.02245662489</v>
      </c>
      <c r="AL16" s="15">
        <f>Alkanza!BF13</f>
        <v>100241.6596</v>
      </c>
      <c r="AN16" s="28">
        <f t="shared" si="23"/>
        <v>42383</v>
      </c>
      <c r="AO16" s="15">
        <f t="shared" ref="AO16:AS16" si="61">((B16/B15-1)-$AM$6)/$AM$6</f>
        <v>50.99705695</v>
      </c>
      <c r="AP16" s="15">
        <f t="shared" si="61"/>
        <v>41.92445474</v>
      </c>
      <c r="AQ16" s="15">
        <f t="shared" si="61"/>
        <v>46.26641823</v>
      </c>
      <c r="AR16" s="15">
        <f t="shared" si="61"/>
        <v>40.56349382</v>
      </c>
      <c r="AS16" s="15">
        <f t="shared" si="61"/>
        <v>10.76376322</v>
      </c>
      <c r="AT16" s="15">
        <f t="shared" si="25"/>
        <v>44.93785593</v>
      </c>
      <c r="AU16" s="15">
        <f t="shared" si="26"/>
        <v>61.24655854</v>
      </c>
    </row>
    <row r="17">
      <c r="A17" s="28">
        <f>Wealthfront!L14</f>
        <v>42384</v>
      </c>
      <c r="B17" s="29">
        <f>Wealthfront!T14</f>
        <v>90833.56523</v>
      </c>
      <c r="C17" s="29">
        <f>Betterment!AE14</f>
        <v>91750.28179</v>
      </c>
      <c r="D17" s="29">
        <f>Schwab!BK14</f>
        <v>90776.88908</v>
      </c>
      <c r="E17" s="29">
        <f>'T Rowe'!G14</f>
        <v>91632.2314</v>
      </c>
      <c r="F17" s="30">
        <f>Alkanza!BD14</f>
        <v>97416.45645</v>
      </c>
      <c r="G17" s="29">
        <f>$H$7*Prices!BX20</f>
        <v>91995.3619</v>
      </c>
      <c r="K17" s="9">
        <f t="shared" ref="K17:P17" si="62">B17/B16-1</f>
        <v>-0.02874775857</v>
      </c>
      <c r="L17" s="9">
        <f t="shared" si="62"/>
        <v>-0.02571451672</v>
      </c>
      <c r="M17" s="9">
        <f t="shared" si="62"/>
        <v>-0.02650556538</v>
      </c>
      <c r="N17" s="9">
        <f t="shared" si="62"/>
        <v>-0.02205071665</v>
      </c>
      <c r="O17" s="9">
        <f t="shared" si="62"/>
        <v>-0.005858867639</v>
      </c>
      <c r="P17" s="9">
        <f t="shared" si="62"/>
        <v>-0.02159909254</v>
      </c>
      <c r="R17" s="9">
        <f t="shared" ref="R17:V17" si="63">abs(K17)/abs($P17)</f>
        <v>1.330970665</v>
      </c>
      <c r="S17" s="9">
        <f t="shared" si="63"/>
        <v>1.190536902</v>
      </c>
      <c r="T17" s="9">
        <f t="shared" si="63"/>
        <v>1.227161064</v>
      </c>
      <c r="U17" s="9">
        <f t="shared" si="63"/>
        <v>1.020909402</v>
      </c>
      <c r="V17" s="9">
        <f t="shared" si="63"/>
        <v>0.2712552682</v>
      </c>
      <c r="W17">
        <f t="shared" si="20"/>
        <v>-1</v>
      </c>
      <c r="Y17" s="9">
        <f t="shared" ref="Y17:AD17" si="64">B17/B16-1</f>
        <v>-0.02874775857</v>
      </c>
      <c r="Z17" s="9">
        <f t="shared" si="64"/>
        <v>-0.02571451672</v>
      </c>
      <c r="AA17" s="9">
        <f t="shared" si="64"/>
        <v>-0.02650556538</v>
      </c>
      <c r="AB17" s="9">
        <f t="shared" si="64"/>
        <v>-0.02205071665</v>
      </c>
      <c r="AC17" s="9">
        <f t="shared" si="64"/>
        <v>-0.005858867639</v>
      </c>
      <c r="AD17" s="9">
        <f t="shared" si="64"/>
        <v>-0.02159909254</v>
      </c>
      <c r="AF17" s="28">
        <f t="shared" si="15"/>
        <v>42384</v>
      </c>
      <c r="AG17" s="9">
        <f t="shared" ref="AG17:AK17" si="65">B17/$AL17-1</f>
        <v>-0.0940971197</v>
      </c>
      <c r="AH17" s="9">
        <f t="shared" si="65"/>
        <v>-0.08495450627</v>
      </c>
      <c r="AI17" s="9">
        <f t="shared" si="65"/>
        <v>-0.0946623632</v>
      </c>
      <c r="AJ17" s="9">
        <f t="shared" si="65"/>
        <v>-0.08613184839</v>
      </c>
      <c r="AK17" s="9">
        <f t="shared" si="65"/>
        <v>-0.02844451536</v>
      </c>
      <c r="AL17" s="15">
        <f>Alkanza!BF14</f>
        <v>100268.5467</v>
      </c>
      <c r="AN17" s="28">
        <f t="shared" si="23"/>
        <v>42384</v>
      </c>
      <c r="AO17" s="15">
        <f t="shared" ref="AO17:AS17" si="66">((B17/B16-1)-$AM$6)/$AM$6</f>
        <v>-108.1786985</v>
      </c>
      <c r="AP17" s="15">
        <f t="shared" si="66"/>
        <v>-96.87002854</v>
      </c>
      <c r="AQ17" s="15">
        <f t="shared" si="66"/>
        <v>-99.81925207</v>
      </c>
      <c r="AR17" s="15">
        <f t="shared" si="66"/>
        <v>-83.21048281</v>
      </c>
      <c r="AS17" s="15">
        <f t="shared" si="66"/>
        <v>-22.8432963</v>
      </c>
      <c r="AT17" s="15">
        <f t="shared" si="25"/>
        <v>-97.01961548</v>
      </c>
      <c r="AU17" s="15">
        <f t="shared" si="26"/>
        <v>-81.52671729</v>
      </c>
    </row>
    <row r="18">
      <c r="A18" s="28">
        <f>Wealthfront!L15</f>
        <v>42388</v>
      </c>
      <c r="B18" s="29">
        <f>Wealthfront!T15</f>
        <v>91233.49153</v>
      </c>
      <c r="C18" s="29">
        <f>Betterment!AE15</f>
        <v>92083.97287</v>
      </c>
      <c r="D18" s="29">
        <f>Schwab!BK15</f>
        <v>90898.86039</v>
      </c>
      <c r="E18" s="29">
        <f>'T Rowe'!G15</f>
        <v>91632.2314</v>
      </c>
      <c r="F18" s="30">
        <f>Alkanza!BD15</f>
        <v>97483.52269</v>
      </c>
      <c r="G18" s="29">
        <f>$H$7*Prices!BX21</f>
        <v>92044.28701</v>
      </c>
      <c r="K18" s="9">
        <f t="shared" ref="K18:P18" si="67">B18/B17-1</f>
        <v>0.004402847107</v>
      </c>
      <c r="L18" s="9">
        <f t="shared" si="67"/>
        <v>0.003636948833</v>
      </c>
      <c r="M18" s="9">
        <f t="shared" si="67"/>
        <v>0.001343638281</v>
      </c>
      <c r="N18" s="9">
        <f t="shared" si="67"/>
        <v>0</v>
      </c>
      <c r="O18" s="9">
        <f t="shared" si="67"/>
        <v>0.0006884487578</v>
      </c>
      <c r="P18" s="9">
        <f t="shared" si="67"/>
        <v>0.000531821542</v>
      </c>
      <c r="R18" s="9">
        <f t="shared" ref="R18:V18" si="68">abs(K18)/abs($P18)</f>
        <v>8.278805501</v>
      </c>
      <c r="S18" s="9">
        <f t="shared" si="68"/>
        <v>6.838663998</v>
      </c>
      <c r="T18" s="9">
        <f t="shared" si="68"/>
        <v>2.526483369</v>
      </c>
      <c r="U18" s="9">
        <f t="shared" si="68"/>
        <v>0</v>
      </c>
      <c r="V18" s="9">
        <f t="shared" si="68"/>
        <v>1.294510853</v>
      </c>
      <c r="W18">
        <f t="shared" si="20"/>
        <v>1</v>
      </c>
      <c r="Y18" s="9">
        <f t="shared" ref="Y18:AD18" si="69">B18/B17-1</f>
        <v>0.004402847107</v>
      </c>
      <c r="Z18" s="9">
        <f t="shared" si="69"/>
        <v>0.003636948833</v>
      </c>
      <c r="AA18" s="9">
        <f t="shared" si="69"/>
        <v>0.001343638281</v>
      </c>
      <c r="AB18" s="9">
        <f t="shared" si="69"/>
        <v>0</v>
      </c>
      <c r="AC18" s="9">
        <f t="shared" si="69"/>
        <v>0.0006884487578</v>
      </c>
      <c r="AD18" s="9">
        <f t="shared" si="69"/>
        <v>0.000531821542</v>
      </c>
      <c r="AF18" s="28">
        <f t="shared" si="15"/>
        <v>42388</v>
      </c>
      <c r="AG18" s="9">
        <f t="shared" ref="AG18:AK18" si="70">B18/$AL18-1</f>
        <v>-0.0903525559</v>
      </c>
      <c r="AH18" s="9">
        <f t="shared" si="70"/>
        <v>-0.08187279518</v>
      </c>
      <c r="AI18" s="9">
        <f t="shared" si="70"/>
        <v>-0.09368901006</v>
      </c>
      <c r="AJ18" s="9">
        <f t="shared" si="70"/>
        <v>-0.08637690283</v>
      </c>
      <c r="AK18" s="9">
        <f t="shared" si="70"/>
        <v>-0.0280363519</v>
      </c>
      <c r="AL18" s="15">
        <f>Alkanza!BF15</f>
        <v>100295.441</v>
      </c>
      <c r="AN18" s="28">
        <f t="shared" si="23"/>
        <v>42388</v>
      </c>
      <c r="AO18" s="15">
        <f t="shared" ref="AO18:AS18" si="71">((B18/B17-1)-$AM$6)/$AM$6</f>
        <v>15.41489445</v>
      </c>
      <c r="AP18" s="15">
        <f t="shared" si="71"/>
        <v>12.55943774</v>
      </c>
      <c r="AQ18" s="15">
        <f t="shared" si="71"/>
        <v>4.009413234</v>
      </c>
      <c r="AR18" s="15">
        <f t="shared" si="71"/>
        <v>-1</v>
      </c>
      <c r="AS18" s="15">
        <f t="shared" si="71"/>
        <v>1.566705911</v>
      </c>
      <c r="AT18" s="15">
        <f t="shared" si="25"/>
        <v>7.745936357</v>
      </c>
      <c r="AU18" s="15">
        <f t="shared" si="26"/>
        <v>0.982761215</v>
      </c>
    </row>
    <row r="19">
      <c r="A19" s="28">
        <f>Wealthfront!L16</f>
        <v>42389</v>
      </c>
      <c r="B19" s="29">
        <f>Wealthfront!T16</f>
        <v>89775.67362</v>
      </c>
      <c r="C19" s="29">
        <f>Betterment!AE16</f>
        <v>90674.54542</v>
      </c>
      <c r="D19" s="29">
        <f>Schwab!BK16</f>
        <v>89425.92371</v>
      </c>
      <c r="E19" s="29">
        <f>'T Rowe'!G16</f>
        <v>90599.17355</v>
      </c>
      <c r="F19" s="30">
        <f>Alkanza!BD16</f>
        <v>97498.10345</v>
      </c>
      <c r="G19" s="29">
        <f>$H$7*Prices!BX22</f>
        <v>90967.93448</v>
      </c>
      <c r="K19" s="9">
        <f t="shared" ref="K19:P19" si="72">B19/B18-1</f>
        <v>-0.01597897748</v>
      </c>
      <c r="L19" s="9">
        <f t="shared" si="72"/>
        <v>-0.01530589312</v>
      </c>
      <c r="M19" s="9">
        <f t="shared" si="72"/>
        <v>-0.01620412694</v>
      </c>
      <c r="N19" s="9">
        <f t="shared" si="72"/>
        <v>-0.01127395716</v>
      </c>
      <c r="O19" s="9">
        <f t="shared" si="72"/>
        <v>0.000149571573</v>
      </c>
      <c r="P19" s="9">
        <f t="shared" si="72"/>
        <v>-0.01169385488</v>
      </c>
      <c r="R19" s="9">
        <f t="shared" ref="R19:V19" si="73">abs(K19)/abs($P19)</f>
        <v>1.366442259</v>
      </c>
      <c r="S19" s="9">
        <f t="shared" si="73"/>
        <v>1.30888345</v>
      </c>
      <c r="T19" s="9">
        <f t="shared" si="73"/>
        <v>1.385695916</v>
      </c>
      <c r="U19" s="9">
        <f t="shared" si="73"/>
        <v>0.9640924464</v>
      </c>
      <c r="V19" s="9">
        <f t="shared" si="73"/>
        <v>0.01279061306</v>
      </c>
      <c r="W19">
        <f t="shared" si="20"/>
        <v>-1</v>
      </c>
      <c r="Y19" s="9">
        <f t="shared" ref="Y19:AD19" si="74">B19/B18-1</f>
        <v>-0.01597897748</v>
      </c>
      <c r="Z19" s="9">
        <f t="shared" si="74"/>
        <v>-0.01530589312</v>
      </c>
      <c r="AA19" s="9">
        <f t="shared" si="74"/>
        <v>-0.01620412694</v>
      </c>
      <c r="AB19" s="9">
        <f t="shared" si="74"/>
        <v>-0.01127395716</v>
      </c>
      <c r="AC19" s="9">
        <f t="shared" si="74"/>
        <v>0.000149571573</v>
      </c>
      <c r="AD19" s="9">
        <f t="shared" si="74"/>
        <v>-0.01169385488</v>
      </c>
      <c r="AF19" s="28">
        <f t="shared" si="15"/>
        <v>42389</v>
      </c>
      <c r="AG19" s="9">
        <f t="shared" ref="AG19:AK19" si="75">B19/$AL19-1</f>
        <v>-0.1051278169</v>
      </c>
      <c r="AH19" s="9">
        <f t="shared" si="75"/>
        <v>-0.0961679803</v>
      </c>
      <c r="AI19" s="9">
        <f t="shared" si="75"/>
        <v>-0.1086140783</v>
      </c>
      <c r="AJ19" s="9">
        <f t="shared" si="75"/>
        <v>-0.09691927723</v>
      </c>
      <c r="AK19" s="9">
        <f t="shared" si="75"/>
        <v>-0.02815164554</v>
      </c>
      <c r="AL19" s="15">
        <f>Alkanza!BF16</f>
        <v>100322.3425</v>
      </c>
      <c r="AN19" s="28">
        <f t="shared" si="23"/>
        <v>42389</v>
      </c>
      <c r="AO19" s="15">
        <f t="shared" ref="AO19:AS19" si="76">((B19/B18-1)-$AM$6)/$AM$6</f>
        <v>-60.5735492</v>
      </c>
      <c r="AP19" s="15">
        <f t="shared" si="76"/>
        <v>-58.06412556</v>
      </c>
      <c r="AQ19" s="15">
        <f t="shared" si="76"/>
        <v>-61.41296166</v>
      </c>
      <c r="AR19" s="15">
        <f t="shared" si="76"/>
        <v>-43.03207887</v>
      </c>
      <c r="AS19" s="15">
        <f t="shared" si="76"/>
        <v>-0.4423604719</v>
      </c>
      <c r="AT19" s="15">
        <f t="shared" si="25"/>
        <v>-55.77067882</v>
      </c>
      <c r="AU19" s="15">
        <f t="shared" si="26"/>
        <v>-44.59756061</v>
      </c>
    </row>
    <row r="20">
      <c r="A20" s="28">
        <f>Wealthfront!L18</f>
        <v>42391</v>
      </c>
      <c r="B20" s="29">
        <f>Wealthfront!T17</f>
        <v>90247.19918</v>
      </c>
      <c r="C20" s="29">
        <f>Betterment!AE17</f>
        <v>91086.88354</v>
      </c>
      <c r="D20" s="29">
        <f>Schwab!BK17</f>
        <v>89850.44752</v>
      </c>
      <c r="E20" s="29">
        <f>'T Rowe'!G17</f>
        <v>90805.78512</v>
      </c>
      <c r="F20" s="30">
        <f>Alkanza!BD17</f>
        <v>97213.36113</v>
      </c>
      <c r="G20" s="29">
        <f>$H$7*Prices!BX23</f>
        <v>91440.55109</v>
      </c>
      <c r="K20" s="9">
        <f t="shared" ref="K20:P20" si="77">B20/B19-1</f>
        <v>0.005252264275</v>
      </c>
      <c r="L20" s="9">
        <f t="shared" si="77"/>
        <v>0.004547451721</v>
      </c>
      <c r="M20" s="9">
        <f t="shared" si="77"/>
        <v>0.004747211895</v>
      </c>
      <c r="N20" s="9">
        <f t="shared" si="77"/>
        <v>0.00228050171</v>
      </c>
      <c r="O20" s="9">
        <f t="shared" si="77"/>
        <v>-0.002920490866</v>
      </c>
      <c r="P20" s="9">
        <f t="shared" si="77"/>
        <v>0.005195419856</v>
      </c>
      <c r="R20" s="9">
        <f t="shared" ref="R20:V20" si="78">abs(K20)/abs($P20)</f>
        <v>1.010941256</v>
      </c>
      <c r="S20" s="9">
        <f t="shared" si="78"/>
        <v>0.8752808912</v>
      </c>
      <c r="T20" s="9">
        <f t="shared" si="78"/>
        <v>0.9137301753</v>
      </c>
      <c r="U20" s="9">
        <f t="shared" si="78"/>
        <v>0.4389446424</v>
      </c>
      <c r="V20" s="9">
        <f t="shared" si="78"/>
        <v>0.5621279795</v>
      </c>
      <c r="W20">
        <f t="shared" si="20"/>
        <v>1</v>
      </c>
      <c r="Y20" s="9">
        <f t="shared" ref="Y20:AD20" si="79">B20/B19-1</f>
        <v>0.005252264275</v>
      </c>
      <c r="Z20" s="9">
        <f t="shared" si="79"/>
        <v>0.004547451721</v>
      </c>
      <c r="AA20" s="9">
        <f t="shared" si="79"/>
        <v>0.004747211895</v>
      </c>
      <c r="AB20" s="9">
        <f t="shared" si="79"/>
        <v>0.00228050171</v>
      </c>
      <c r="AC20" s="9">
        <f t="shared" si="79"/>
        <v>-0.002920490866</v>
      </c>
      <c r="AD20" s="9">
        <f t="shared" si="79"/>
        <v>0.005195419856</v>
      </c>
      <c r="AF20" s="28">
        <f t="shared" si="15"/>
        <v>42391</v>
      </c>
      <c r="AG20" s="9">
        <f t="shared" ref="AG20:AK20" si="80">B20/$AL20-1</f>
        <v>-0.1006689327</v>
      </c>
      <c r="AH20" s="9">
        <f t="shared" si="80"/>
        <v>-0.09230131321</v>
      </c>
      <c r="AI20" s="9">
        <f t="shared" si="80"/>
        <v>-0.104622641</v>
      </c>
      <c r="AJ20" s="9">
        <f t="shared" si="80"/>
        <v>-0.09510251413</v>
      </c>
      <c r="AK20" s="9">
        <f t="shared" si="80"/>
        <v>-0.03124976058</v>
      </c>
      <c r="AL20" s="15">
        <f>Alkanza!BF17</f>
        <v>100349.2512</v>
      </c>
      <c r="AN20" s="28">
        <f t="shared" si="23"/>
        <v>42391</v>
      </c>
      <c r="AO20" s="15">
        <f t="shared" ref="AO20:AS20" si="81">((B20/B19-1)-$AM$6)/$AM$6</f>
        <v>18.5817301</v>
      </c>
      <c r="AP20" s="15">
        <f t="shared" si="81"/>
        <v>15.95401594</v>
      </c>
      <c r="AQ20" s="15">
        <f t="shared" si="81"/>
        <v>16.69877089</v>
      </c>
      <c r="AR20" s="15">
        <f t="shared" si="81"/>
        <v>7.502270001</v>
      </c>
      <c r="AS20" s="15">
        <f t="shared" si="81"/>
        <v>-11.88830662</v>
      </c>
      <c r="AT20" s="15">
        <f t="shared" si="25"/>
        <v>14.68419673</v>
      </c>
      <c r="AU20" s="15">
        <f t="shared" si="26"/>
        <v>18.36980015</v>
      </c>
    </row>
    <row r="21">
      <c r="B21" s="29">
        <f>Wealthfront!T18</f>
        <v>92593.3268</v>
      </c>
      <c r="C21" s="29">
        <f>Betterment!AE18</f>
        <v>93138.52412</v>
      </c>
      <c r="D21" s="29">
        <f>Schwab!BK18</f>
        <v>92146.20873</v>
      </c>
      <c r="E21" s="29">
        <f>'T Rowe'!G18</f>
        <v>92768.59504</v>
      </c>
      <c r="F21" s="30">
        <f>Alkanza!BD18</f>
        <v>97956.0388</v>
      </c>
      <c r="G21" s="29">
        <f>$H$7*Prices!BX24</f>
        <v>93295.30221</v>
      </c>
      <c r="K21" s="9">
        <f t="shared" ref="K21:P21" si="82">B21/B20-1</f>
        <v>0.02599668068</v>
      </c>
      <c r="L21" s="9">
        <f t="shared" si="82"/>
        <v>0.02252399574</v>
      </c>
      <c r="M21" s="9">
        <f t="shared" si="82"/>
        <v>0.02555091566</v>
      </c>
      <c r="N21" s="9">
        <f t="shared" si="82"/>
        <v>0.02161547213</v>
      </c>
      <c r="O21" s="9">
        <f t="shared" si="82"/>
        <v>0.007639666587</v>
      </c>
      <c r="P21" s="9">
        <f t="shared" si="82"/>
        <v>0.02028368263</v>
      </c>
      <c r="R21" s="9">
        <f t="shared" ref="R21:V21" si="83">abs(K21)/abs($P21)</f>
        <v>1.281654873</v>
      </c>
      <c r="S21" s="9">
        <f t="shared" si="83"/>
        <v>1.110449032</v>
      </c>
      <c r="T21" s="9">
        <f t="shared" si="83"/>
        <v>1.259678339</v>
      </c>
      <c r="U21" s="9">
        <f t="shared" si="83"/>
        <v>1.065658171</v>
      </c>
      <c r="V21" s="9">
        <f t="shared" si="83"/>
        <v>0.3766410038</v>
      </c>
      <c r="W21">
        <f t="shared" si="20"/>
        <v>1</v>
      </c>
      <c r="Y21" s="9">
        <f t="shared" ref="Y21:AD21" si="84">B21/B20-1</f>
        <v>0.02599668068</v>
      </c>
      <c r="Z21" s="9">
        <f t="shared" si="84"/>
        <v>0.02252399574</v>
      </c>
      <c r="AA21" s="9">
        <f t="shared" si="84"/>
        <v>0.02555091566</v>
      </c>
      <c r="AB21" s="9">
        <f t="shared" si="84"/>
        <v>0.02161547213</v>
      </c>
      <c r="AC21" s="9">
        <f t="shared" si="84"/>
        <v>0.007639666587</v>
      </c>
      <c r="AD21" s="9">
        <f t="shared" si="84"/>
        <v>0.02028368263</v>
      </c>
      <c r="AF21" s="28">
        <f>A20</f>
        <v>42391</v>
      </c>
      <c r="AG21" s="9">
        <f t="shared" ref="AG21:AK21" si="85">B21/$AL21-1</f>
        <v>-0.07753673574</v>
      </c>
      <c r="AH21" s="9">
        <f t="shared" si="85"/>
        <v>-0.07210519429</v>
      </c>
      <c r="AI21" s="9">
        <f t="shared" si="85"/>
        <v>-0.08199116041</v>
      </c>
      <c r="AJ21" s="9">
        <f t="shared" si="85"/>
        <v>-0.07579062167</v>
      </c>
      <c r="AK21" s="9">
        <f t="shared" si="85"/>
        <v>-0.02411058742</v>
      </c>
      <c r="AL21" s="15">
        <f>Alkanza!BF18</f>
        <v>100376.1672</v>
      </c>
      <c r="AN21" s="28">
        <f t="shared" si="23"/>
        <v>42391</v>
      </c>
      <c r="AO21" s="15">
        <f t="shared" ref="AO21:AS21" si="86">((B21/B20-1)-$AM$6)/$AM$6</f>
        <v>95.92200505</v>
      </c>
      <c r="AP21" s="15">
        <f t="shared" si="86"/>
        <v>82.97498341</v>
      </c>
      <c r="AQ21" s="15">
        <f t="shared" si="86"/>
        <v>94.26008364</v>
      </c>
      <c r="AR21" s="15">
        <f t="shared" si="86"/>
        <v>79.58778443</v>
      </c>
      <c r="AS21" s="15">
        <f t="shared" si="86"/>
        <v>27.48255177</v>
      </c>
      <c r="AT21" s="15">
        <f t="shared" si="25"/>
        <v>88.18621413</v>
      </c>
      <c r="AU21" s="15">
        <f t="shared" si="26"/>
        <v>74.62254637</v>
      </c>
    </row>
    <row r="22">
      <c r="A22" s="28">
        <f>Wealthfront!L19</f>
        <v>42394</v>
      </c>
      <c r="B22" s="29">
        <f>Wealthfront!T19</f>
        <v>91087.34915</v>
      </c>
      <c r="C22" s="29">
        <f>Betterment!AE19</f>
        <v>91785.34136</v>
      </c>
      <c r="D22" s="29">
        <f>Schwab!BK19</f>
        <v>90692.0336</v>
      </c>
      <c r="E22" s="29">
        <f>'T Rowe'!G19</f>
        <v>91632.2314</v>
      </c>
      <c r="F22" s="30">
        <f>Alkanza!BD19</f>
        <v>97615.47366</v>
      </c>
      <c r="G22" s="29">
        <f>$H$7*Prices!BX25</f>
        <v>91836.35527</v>
      </c>
      <c r="K22" s="9">
        <f t="shared" ref="K22:P22" si="87">B22/B21-1</f>
        <v>-0.01626442967</v>
      </c>
      <c r="L22" s="9">
        <f t="shared" si="87"/>
        <v>-0.01452871156</v>
      </c>
      <c r="M22" s="9">
        <f t="shared" si="87"/>
        <v>-0.01578117159</v>
      </c>
      <c r="N22" s="9">
        <f t="shared" si="87"/>
        <v>-0.01224944321</v>
      </c>
      <c r="O22" s="9">
        <f t="shared" si="87"/>
        <v>-0.003476714054</v>
      </c>
      <c r="P22" s="9">
        <f t="shared" si="87"/>
        <v>-0.01563794641</v>
      </c>
      <c r="R22" s="9">
        <f t="shared" ref="R22:V22" si="88">abs(K22)/abs($P22)</f>
        <v>1.040061735</v>
      </c>
      <c r="S22" s="9">
        <f t="shared" si="88"/>
        <v>0.9290677425</v>
      </c>
      <c r="T22" s="9">
        <f t="shared" si="88"/>
        <v>1.009158823</v>
      </c>
      <c r="U22" s="9">
        <f t="shared" si="88"/>
        <v>0.7833153337</v>
      </c>
      <c r="V22" s="9">
        <f t="shared" si="88"/>
        <v>0.2223254872</v>
      </c>
      <c r="W22">
        <f t="shared" si="20"/>
        <v>-1</v>
      </c>
      <c r="Y22" s="9">
        <f t="shared" ref="Y22:AD22" si="89">B22/B21-1</f>
        <v>-0.01626442967</v>
      </c>
      <c r="Z22" s="9">
        <f t="shared" si="89"/>
        <v>-0.01452871156</v>
      </c>
      <c r="AA22" s="9">
        <f t="shared" si="89"/>
        <v>-0.01578117159</v>
      </c>
      <c r="AB22" s="9">
        <f t="shared" si="89"/>
        <v>-0.01224944321</v>
      </c>
      <c r="AC22" s="9">
        <f t="shared" si="89"/>
        <v>-0.003476714054</v>
      </c>
      <c r="AD22" s="9">
        <f t="shared" si="89"/>
        <v>-0.01563794641</v>
      </c>
      <c r="AF22" s="28">
        <f t="shared" ref="AF22:AF194" si="95">A22</f>
        <v>42394</v>
      </c>
      <c r="AG22" s="9">
        <f t="shared" ref="AG22:AK22" si="90">B22/$AL22-1</f>
        <v>-0.0927834107</v>
      </c>
      <c r="AH22" s="9">
        <f t="shared" si="90"/>
        <v>-0.08583151102</v>
      </c>
      <c r="AI22" s="9">
        <f t="shared" si="90"/>
        <v>-0.09672069543</v>
      </c>
      <c r="AJ22" s="9">
        <f t="shared" si="90"/>
        <v>-0.08735646366</v>
      </c>
      <c r="AK22" s="9">
        <f t="shared" si="90"/>
        <v>-0.02776425154</v>
      </c>
      <c r="AL22" s="15">
        <f>Alkanza!BF19</f>
        <v>100403.0903</v>
      </c>
      <c r="AN22" s="28">
        <f t="shared" si="23"/>
        <v>42394</v>
      </c>
      <c r="AO22" s="15">
        <f t="shared" ref="AO22:AS22" si="91">((B22/B21-1)-$AM$6)/$AM$6</f>
        <v>-61.63778504</v>
      </c>
      <c r="AP22" s="15">
        <f t="shared" si="91"/>
        <v>-55.16660199</v>
      </c>
      <c r="AQ22" s="15">
        <f t="shared" si="91"/>
        <v>-59.83608032</v>
      </c>
      <c r="AR22" s="15">
        <f t="shared" si="91"/>
        <v>-46.66893023</v>
      </c>
      <c r="AS22" s="15">
        <f t="shared" si="91"/>
        <v>-13.96204316</v>
      </c>
      <c r="AT22" s="15">
        <f t="shared" si="25"/>
        <v>-55.82734939</v>
      </c>
      <c r="AU22" s="15">
        <f t="shared" si="26"/>
        <v>-59.30210168</v>
      </c>
    </row>
    <row r="23">
      <c r="A23" s="28">
        <f>Wealthfront!L20</f>
        <v>42395</v>
      </c>
      <c r="B23" s="29">
        <f>Wealthfront!T20</f>
        <v>92531.61417</v>
      </c>
      <c r="C23" s="29">
        <f>Betterment!AE20</f>
        <v>93219.73254</v>
      </c>
      <c r="D23" s="29">
        <f>Schwab!BK20</f>
        <v>92324.40821</v>
      </c>
      <c r="E23" s="29">
        <f>'T Rowe'!G20</f>
        <v>92768.59504</v>
      </c>
      <c r="F23" s="30">
        <f>Alkanza!BD20</f>
        <v>98060.64875</v>
      </c>
      <c r="G23" s="29">
        <f>$H$7*Prices!BX26</f>
        <v>93135.31708</v>
      </c>
      <c r="K23" s="9">
        <f t="shared" ref="K23:P23" si="92">B23/B22-1</f>
        <v>0.01585582448</v>
      </c>
      <c r="L23" s="9">
        <f t="shared" si="92"/>
        <v>0.01562767168</v>
      </c>
      <c r="M23" s="9">
        <f t="shared" si="92"/>
        <v>0.01799909589</v>
      </c>
      <c r="N23" s="9">
        <f t="shared" si="92"/>
        <v>0.01240135287</v>
      </c>
      <c r="O23" s="9">
        <f t="shared" si="92"/>
        <v>0.004560497197</v>
      </c>
      <c r="P23" s="9">
        <f t="shared" si="92"/>
        <v>0.01414430925</v>
      </c>
      <c r="R23" s="9">
        <f t="shared" ref="R23:V23" si="93">abs(K23)/abs($P23)</f>
        <v>1.121003804</v>
      </c>
      <c r="S23" s="9">
        <f t="shared" si="93"/>
        <v>1.104873445</v>
      </c>
      <c r="T23" s="9">
        <f t="shared" si="93"/>
        <v>1.27253269</v>
      </c>
      <c r="U23" s="9">
        <f t="shared" si="93"/>
        <v>0.8767733128</v>
      </c>
      <c r="V23" s="9">
        <f t="shared" si="93"/>
        <v>0.322426293</v>
      </c>
      <c r="W23">
        <f t="shared" si="20"/>
        <v>1</v>
      </c>
      <c r="Y23" s="9">
        <f t="shared" ref="Y23:AD23" si="94">B23/B22-1</f>
        <v>0.01585582448</v>
      </c>
      <c r="Z23" s="9">
        <f t="shared" si="94"/>
        <v>0.01562767168</v>
      </c>
      <c r="AA23" s="9">
        <f t="shared" si="94"/>
        <v>0.01799909589</v>
      </c>
      <c r="AB23" s="9">
        <f t="shared" si="94"/>
        <v>0.01240135287</v>
      </c>
      <c r="AC23" s="9">
        <f t="shared" si="94"/>
        <v>0.004560497197</v>
      </c>
      <c r="AD23" s="9">
        <f t="shared" si="94"/>
        <v>0.01414430925</v>
      </c>
      <c r="AF23" s="28">
        <f t="shared" si="95"/>
        <v>42395</v>
      </c>
      <c r="AG23" s="9">
        <f t="shared" ref="AG23:AK23" si="96">B23/$AL23-1</f>
        <v>-0.07864587177</v>
      </c>
      <c r="AH23" s="9">
        <f t="shared" si="96"/>
        <v>-0.07179415188</v>
      </c>
      <c r="AI23" s="9">
        <f t="shared" si="96"/>
        <v>-0.0807090593</v>
      </c>
      <c r="AJ23" s="9">
        <f t="shared" si="96"/>
        <v>-0.07628621012</v>
      </c>
      <c r="AK23" s="9">
        <f t="shared" si="96"/>
        <v>-0.02359226784</v>
      </c>
      <c r="AL23" s="15">
        <f>Alkanza!BF20</f>
        <v>100430.0207</v>
      </c>
      <c r="AN23" s="28">
        <f t="shared" si="23"/>
        <v>42395</v>
      </c>
      <c r="AO23" s="15">
        <f t="shared" ref="AO23:AS23" si="97">((B23/B22-1)-$AM$6)/$AM$6</f>
        <v>58.11440459</v>
      </c>
      <c r="AP23" s="15">
        <f t="shared" si="97"/>
        <v>57.26379499</v>
      </c>
      <c r="AQ23" s="15">
        <f t="shared" si="97"/>
        <v>66.10504638</v>
      </c>
      <c r="AR23" s="15">
        <f t="shared" si="97"/>
        <v>45.23528675</v>
      </c>
      <c r="AS23" s="15">
        <f t="shared" si="97"/>
        <v>16.00265268</v>
      </c>
      <c r="AT23" s="15">
        <f t="shared" si="25"/>
        <v>56.67963318</v>
      </c>
      <c r="AU23" s="15">
        <f t="shared" si="26"/>
        <v>51.73345582</v>
      </c>
    </row>
    <row r="24">
      <c r="A24" s="28">
        <f>Wealthfront!L21</f>
        <v>42396</v>
      </c>
      <c r="B24" s="29">
        <f>Wealthfront!T21</f>
        <v>91827.37515</v>
      </c>
      <c r="C24" s="29">
        <f>Betterment!AE21</f>
        <v>92634.39753</v>
      </c>
      <c r="D24" s="29">
        <f>Schwab!BK21</f>
        <v>91632.99801</v>
      </c>
      <c r="E24" s="29">
        <f>'T Rowe'!G21</f>
        <v>91942.14876</v>
      </c>
      <c r="F24" s="30">
        <f>Alkanza!BD21</f>
        <v>97715.22335</v>
      </c>
      <c r="G24" s="29">
        <f>$H$7*Prices!BX27</f>
        <v>92123.5457</v>
      </c>
      <c r="K24" s="9">
        <f t="shared" ref="K24:P24" si="98">B24/B23-1</f>
        <v>-0.007610793624</v>
      </c>
      <c r="L24" s="9">
        <f t="shared" si="98"/>
        <v>-0.006279089209</v>
      </c>
      <c r="M24" s="9">
        <f t="shared" si="98"/>
        <v>-0.00748892093</v>
      </c>
      <c r="N24" s="9">
        <f t="shared" si="98"/>
        <v>-0.008908685969</v>
      </c>
      <c r="O24" s="9">
        <f t="shared" si="98"/>
        <v>-0.003522569047</v>
      </c>
      <c r="P24" s="9">
        <f t="shared" si="98"/>
        <v>-0.01086345561</v>
      </c>
      <c r="R24" s="9">
        <f t="shared" ref="R24:V24" si="99">abs(K24)/abs($P24)</f>
        <v>0.7005868021</v>
      </c>
      <c r="S24" s="9">
        <f t="shared" si="99"/>
        <v>0.5780010924</v>
      </c>
      <c r="T24" s="9">
        <f t="shared" si="99"/>
        <v>0.6893682084</v>
      </c>
      <c r="U24" s="9">
        <f t="shared" si="99"/>
        <v>0.8200600518</v>
      </c>
      <c r="V24" s="9">
        <f t="shared" si="99"/>
        <v>0.3242586129</v>
      </c>
      <c r="W24">
        <f t="shared" si="20"/>
        <v>-1</v>
      </c>
      <c r="Y24" s="9">
        <f t="shared" ref="Y24:AD24" si="100">B24/B23-1</f>
        <v>-0.007610793624</v>
      </c>
      <c r="Z24" s="9">
        <f t="shared" si="100"/>
        <v>-0.006279089209</v>
      </c>
      <c r="AA24" s="9">
        <f t="shared" si="100"/>
        <v>-0.00748892093</v>
      </c>
      <c r="AB24" s="9">
        <f t="shared" si="100"/>
        <v>-0.008908685969</v>
      </c>
      <c r="AC24" s="9">
        <f t="shared" si="100"/>
        <v>-0.003522569047</v>
      </c>
      <c r="AD24" s="9">
        <f t="shared" si="100"/>
        <v>-0.01086345561</v>
      </c>
      <c r="AF24" s="28">
        <f t="shared" si="95"/>
        <v>42396</v>
      </c>
      <c r="AG24" s="9">
        <f t="shared" ref="AG24:AK24" si="101">B24/$AL24-1</f>
        <v>-0.08590328938</v>
      </c>
      <c r="AH24" s="9">
        <f t="shared" si="101"/>
        <v>-0.07786977545</v>
      </c>
      <c r="AI24" s="9">
        <f t="shared" si="101"/>
        <v>-0.08783821895</v>
      </c>
      <c r="AJ24" s="9">
        <f t="shared" si="101"/>
        <v>-0.08476077412</v>
      </c>
      <c r="AK24" s="9">
        <f t="shared" si="101"/>
        <v>-0.02729263368</v>
      </c>
      <c r="AL24" s="15">
        <f>Alkanza!BF21</f>
        <v>100456.9583</v>
      </c>
      <c r="AN24" s="28">
        <f t="shared" si="23"/>
        <v>42396</v>
      </c>
      <c r="AO24" s="15">
        <f t="shared" ref="AO24:AS24" si="102">((B24/B23-1)-$AM$6)/$AM$6</f>
        <v>-29.37490629</v>
      </c>
      <c r="AP24" s="15">
        <f t="shared" si="102"/>
        <v>-24.40998543</v>
      </c>
      <c r="AQ24" s="15">
        <f t="shared" si="102"/>
        <v>-28.92053497</v>
      </c>
      <c r="AR24" s="15">
        <f t="shared" si="102"/>
        <v>-34.21376744</v>
      </c>
      <c r="AS24" s="15">
        <f t="shared" si="102"/>
        <v>-14.13300183</v>
      </c>
      <c r="AT24" s="15">
        <f t="shared" si="25"/>
        <v>-29.22979853</v>
      </c>
      <c r="AU24" s="15">
        <f t="shared" si="26"/>
        <v>-41.50162835</v>
      </c>
    </row>
    <row r="25">
      <c r="A25" s="28">
        <f>Wealthfront!L22</f>
        <v>42397</v>
      </c>
      <c r="B25" s="29">
        <f>Wealthfront!T22</f>
        <v>92593.84522</v>
      </c>
      <c r="C25" s="29">
        <f>Betterment!AE22</f>
        <v>93079.75234</v>
      </c>
      <c r="D25" s="29">
        <f>Schwab!BK22</f>
        <v>92120.65801</v>
      </c>
      <c r="E25" s="29">
        <f>'T Rowe'!G22</f>
        <v>92045.45455</v>
      </c>
      <c r="F25" s="30">
        <f>Alkanza!BD22</f>
        <v>97692.33172</v>
      </c>
      <c r="G25" s="29">
        <f>$H$7*Prices!BX28</f>
        <v>92632.85615</v>
      </c>
      <c r="K25" s="9">
        <f t="shared" ref="K25:P25" si="103">B25/B24-1</f>
        <v>0.008346858068</v>
      </c>
      <c r="L25" s="9">
        <f t="shared" si="103"/>
        <v>0.004807661373</v>
      </c>
      <c r="M25" s="9">
        <f t="shared" si="103"/>
        <v>0.005321881904</v>
      </c>
      <c r="N25" s="9">
        <f t="shared" si="103"/>
        <v>0.001123595506</v>
      </c>
      <c r="O25" s="9">
        <f t="shared" si="103"/>
        <v>-0.0002342687546</v>
      </c>
      <c r="P25" s="9">
        <f t="shared" si="103"/>
        <v>0.00552855891</v>
      </c>
      <c r="R25" s="9">
        <f t="shared" ref="R25:V25" si="104">abs(K25)/abs($P25)</f>
        <v>1.509771028</v>
      </c>
      <c r="S25" s="9">
        <f t="shared" si="104"/>
        <v>0.8696048013</v>
      </c>
      <c r="T25" s="9">
        <f t="shared" si="104"/>
        <v>0.9626164775</v>
      </c>
      <c r="U25" s="9">
        <f t="shared" si="104"/>
        <v>0.2032347894</v>
      </c>
      <c r="V25" s="9">
        <f t="shared" si="104"/>
        <v>0.04237428928</v>
      </c>
      <c r="W25">
        <f t="shared" si="20"/>
        <v>1</v>
      </c>
      <c r="Y25" s="9">
        <f t="shared" ref="Y25:AD25" si="105">B25/B24-1</f>
        <v>0.008346858068</v>
      </c>
      <c r="Z25" s="9">
        <f t="shared" si="105"/>
        <v>0.004807661373</v>
      </c>
      <c r="AA25" s="9">
        <f t="shared" si="105"/>
        <v>0.005321881904</v>
      </c>
      <c r="AB25" s="9">
        <f t="shared" si="105"/>
        <v>0.001123595506</v>
      </c>
      <c r="AC25" s="9">
        <f t="shared" si="105"/>
        <v>-0.0002342687546</v>
      </c>
      <c r="AD25" s="9">
        <f t="shared" si="105"/>
        <v>0.00552855891</v>
      </c>
      <c r="AF25" s="28">
        <f t="shared" si="95"/>
        <v>42397</v>
      </c>
      <c r="AG25" s="9">
        <f t="shared" ref="AG25:AK25" si="106">B25/$AL25-1</f>
        <v>-0.07852061555</v>
      </c>
      <c r="AH25" s="9">
        <f t="shared" si="106"/>
        <v>-0.0736849443</v>
      </c>
      <c r="AI25" s="9">
        <f t="shared" si="106"/>
        <v>-0.08322970027</v>
      </c>
      <c r="AJ25" s="9">
        <f t="shared" si="106"/>
        <v>-0.08397811329</v>
      </c>
      <c r="AK25" s="9">
        <f t="shared" si="106"/>
        <v>-0.02778127974</v>
      </c>
      <c r="AL25" s="15">
        <f>Alkanza!BF22</f>
        <v>100483.9031</v>
      </c>
      <c r="AN25" s="28">
        <f t="shared" si="23"/>
        <v>42397</v>
      </c>
      <c r="AO25" s="15">
        <f t="shared" ref="AO25:AS25" si="107">((B25/B24-1)-$AM$6)/$AM$6</f>
        <v>30.11913516</v>
      </c>
      <c r="AP25" s="15">
        <f t="shared" si="107"/>
        <v>16.92414137</v>
      </c>
      <c r="AQ25" s="15">
        <f t="shared" si="107"/>
        <v>18.8412817</v>
      </c>
      <c r="AR25" s="15">
        <f t="shared" si="107"/>
        <v>3.18903977</v>
      </c>
      <c r="AS25" s="15">
        <f t="shared" si="107"/>
        <v>-1.873411405</v>
      </c>
      <c r="AT25" s="15">
        <f t="shared" si="25"/>
        <v>17.2683995</v>
      </c>
      <c r="AU25" s="15">
        <f t="shared" si="26"/>
        <v>19.6118243</v>
      </c>
    </row>
    <row r="26">
      <c r="A26" s="28">
        <f>Wealthfront!L23</f>
        <v>42398</v>
      </c>
      <c r="B26" s="29">
        <f>Wealthfront!T23</f>
        <v>94921.37151</v>
      </c>
      <c r="C26" s="29">
        <f>Betterment!AE23</f>
        <v>95061.17214</v>
      </c>
      <c r="D26" s="29">
        <f>Schwab!BK23</f>
        <v>94337.17656</v>
      </c>
      <c r="E26" s="29">
        <f>'T Rowe'!G23</f>
        <v>94111.57025</v>
      </c>
      <c r="F26" s="30">
        <f>Alkanza!BD23</f>
        <v>98738.36392</v>
      </c>
      <c r="G26" s="29">
        <f>$H$7*Prices!BX29</f>
        <v>94926.46555</v>
      </c>
      <c r="K26" s="9">
        <f t="shared" ref="K26:P26" si="108">B26/B25-1</f>
        <v>0.02513694392</v>
      </c>
      <c r="L26" s="9">
        <f t="shared" si="108"/>
        <v>0.02128733418</v>
      </c>
      <c r="M26" s="9">
        <f t="shared" si="108"/>
        <v>0.02406103687</v>
      </c>
      <c r="N26" s="9">
        <f t="shared" si="108"/>
        <v>0.02244668911</v>
      </c>
      <c r="O26" s="9">
        <f t="shared" si="108"/>
        <v>0.01070741351</v>
      </c>
      <c r="P26" s="9">
        <f t="shared" si="108"/>
        <v>0.02476021464</v>
      </c>
      <c r="R26" s="9">
        <f t="shared" ref="R26:V26" si="109">abs(K26)/abs($P26)</f>
        <v>1.015215105</v>
      </c>
      <c r="S26" s="9">
        <f t="shared" si="109"/>
        <v>0.8597394848</v>
      </c>
      <c r="T26" s="9">
        <f t="shared" si="109"/>
        <v>0.971762047</v>
      </c>
      <c r="U26" s="9">
        <f t="shared" si="109"/>
        <v>0.9065627837</v>
      </c>
      <c r="V26" s="9">
        <f t="shared" si="109"/>
        <v>0.4324442928</v>
      </c>
      <c r="W26">
        <f t="shared" si="20"/>
        <v>1</v>
      </c>
      <c r="Y26" s="9">
        <f t="shared" ref="Y26:AD26" si="110">B26/B25-1</f>
        <v>0.02513694392</v>
      </c>
      <c r="Z26" s="9">
        <f t="shared" si="110"/>
        <v>0.02128733418</v>
      </c>
      <c r="AA26" s="9">
        <f t="shared" si="110"/>
        <v>0.02406103687</v>
      </c>
      <c r="AB26" s="9">
        <f t="shared" si="110"/>
        <v>0.02244668911</v>
      </c>
      <c r="AC26" s="9">
        <f t="shared" si="110"/>
        <v>0.01070741351</v>
      </c>
      <c r="AD26" s="9">
        <f t="shared" si="110"/>
        <v>0.02476021464</v>
      </c>
      <c r="AF26" s="28">
        <f t="shared" si="95"/>
        <v>42398</v>
      </c>
      <c r="AG26" s="9">
        <f t="shared" ref="AG26:AK26" si="111">B26/$AL26-1</f>
        <v>-0.05561074656</v>
      </c>
      <c r="AH26" s="9">
        <f t="shared" si="111"/>
        <v>-0.05421984585</v>
      </c>
      <c r="AI26" s="9">
        <f t="shared" si="111"/>
        <v>-0.06142300393</v>
      </c>
      <c r="AJ26" s="9">
        <f t="shared" si="111"/>
        <v>-0.06366760037</v>
      </c>
      <c r="AK26" s="9">
        <f t="shared" si="111"/>
        <v>-0.01763482451</v>
      </c>
      <c r="AL26" s="15">
        <f>Alkanza!BF23</f>
        <v>100510.8552</v>
      </c>
      <c r="AN26" s="28">
        <f t="shared" si="23"/>
        <v>42398</v>
      </c>
      <c r="AO26" s="15">
        <f t="shared" ref="AO26:AS26" si="112">((B26/B25-1)-$AM$6)/$AM$6</f>
        <v>92.71669542</v>
      </c>
      <c r="AP26" s="15">
        <f t="shared" si="112"/>
        <v>78.36440564</v>
      </c>
      <c r="AQ26" s="15">
        <f t="shared" si="112"/>
        <v>88.7054499</v>
      </c>
      <c r="AR26" s="15">
        <f t="shared" si="112"/>
        <v>82.68676533</v>
      </c>
      <c r="AS26" s="15">
        <f t="shared" si="112"/>
        <v>38.91986513</v>
      </c>
      <c r="AT26" s="15">
        <f t="shared" si="25"/>
        <v>85.61832907</v>
      </c>
      <c r="AU26" s="15">
        <f t="shared" si="26"/>
        <v>91.31215624</v>
      </c>
    </row>
    <row r="27">
      <c r="A27" s="28">
        <f>Wealthfront!L24</f>
        <v>42401</v>
      </c>
      <c r="B27" s="29">
        <f>Wealthfront!T24</f>
        <v>94526.75842</v>
      </c>
      <c r="C27" s="29">
        <f>Betterment!AE24</f>
        <v>94855.31934</v>
      </c>
      <c r="D27" s="29">
        <f>Schwab!BK24</f>
        <v>94140.84369</v>
      </c>
      <c r="E27" s="29">
        <f>'T Rowe'!G24</f>
        <v>94111.57025</v>
      </c>
      <c r="F27" s="30">
        <f>Alkanza!BD24</f>
        <v>98733.30499</v>
      </c>
      <c r="G27" s="29">
        <f>$H$7*Prices!BX30</f>
        <v>94884.38995</v>
      </c>
      <c r="K27" s="9">
        <f t="shared" ref="K27:P27" si="113">B27/B26-1</f>
        <v>-0.004157262929</v>
      </c>
      <c r="L27" s="9">
        <f t="shared" si="113"/>
        <v>-0.002165477159</v>
      </c>
      <c r="M27" s="9">
        <f t="shared" si="113"/>
        <v>-0.002081182307</v>
      </c>
      <c r="N27" s="9">
        <f t="shared" si="113"/>
        <v>0</v>
      </c>
      <c r="O27" s="9">
        <f t="shared" si="113"/>
        <v>-0.00005123569377</v>
      </c>
      <c r="P27" s="9">
        <f t="shared" si="113"/>
        <v>-0.0004432441347</v>
      </c>
      <c r="R27" s="9">
        <f t="shared" ref="R27:V27" si="114">abs(K27)/abs($P27)</f>
        <v>9.379171889</v>
      </c>
      <c r="S27" s="9">
        <f t="shared" si="114"/>
        <v>4.88551791</v>
      </c>
      <c r="T27" s="9">
        <f t="shared" si="114"/>
        <v>4.695340882</v>
      </c>
      <c r="U27" s="9">
        <f t="shared" si="114"/>
        <v>0</v>
      </c>
      <c r="V27" s="9">
        <f t="shared" si="114"/>
        <v>0.1155924913</v>
      </c>
      <c r="W27">
        <f t="shared" si="20"/>
        <v>-1</v>
      </c>
      <c r="Y27" s="9">
        <f t="shared" ref="Y27:AD27" si="115">B27/B26-1</f>
        <v>-0.004157262929</v>
      </c>
      <c r="Z27" s="9">
        <f t="shared" si="115"/>
        <v>-0.002165477159</v>
      </c>
      <c r="AA27" s="9">
        <f t="shared" si="115"/>
        <v>-0.002081182307</v>
      </c>
      <c r="AB27" s="9">
        <f t="shared" si="115"/>
        <v>0</v>
      </c>
      <c r="AC27" s="9">
        <f t="shared" si="115"/>
        <v>-0.00005123569377</v>
      </c>
      <c r="AD27" s="9">
        <f t="shared" si="115"/>
        <v>-0.0004432441347</v>
      </c>
      <c r="AF27" s="28">
        <f t="shared" si="95"/>
        <v>42401</v>
      </c>
      <c r="AG27" s="9">
        <f t="shared" ref="AG27:AK27" si="116">B27/$AL27-1</f>
        <v>-0.05978900692</v>
      </c>
      <c r="AH27" s="9">
        <f t="shared" si="116"/>
        <v>-0.05652097365</v>
      </c>
      <c r="AI27" s="9">
        <f t="shared" si="116"/>
        <v>-0.06362751012</v>
      </c>
      <c r="AJ27" s="9">
        <f t="shared" si="116"/>
        <v>-0.06391867862</v>
      </c>
      <c r="AK27" s="9">
        <f t="shared" si="116"/>
        <v>-0.01794856515</v>
      </c>
      <c r="AL27" s="15">
        <f>Alkanza!BF24</f>
        <v>100537.8145</v>
      </c>
      <c r="AN27" s="28">
        <f t="shared" si="23"/>
        <v>42401</v>
      </c>
      <c r="AO27" s="15">
        <f t="shared" ref="AO27:AS27" si="117">((B27/B26-1)-$AM$6)/$AM$6</f>
        <v>-16.49929637</v>
      </c>
      <c r="AP27" s="15">
        <f t="shared" si="117"/>
        <v>-9.073430246</v>
      </c>
      <c r="AQ27" s="15">
        <f t="shared" si="117"/>
        <v>-8.759158351</v>
      </c>
      <c r="AR27" s="15">
        <f t="shared" si="117"/>
        <v>-1</v>
      </c>
      <c r="AS27" s="15">
        <f t="shared" si="117"/>
        <v>-1.191019239</v>
      </c>
      <c r="AT27" s="15">
        <f t="shared" si="25"/>
        <v>-8.832971242</v>
      </c>
      <c r="AU27" s="15">
        <f t="shared" si="26"/>
        <v>-2.652522904</v>
      </c>
    </row>
    <row r="28">
      <c r="A28" s="28">
        <f>Wealthfront!L25</f>
        <v>42402</v>
      </c>
      <c r="B28" s="29">
        <f>Wealthfront!T25</f>
        <v>92424.66203</v>
      </c>
      <c r="C28" s="29">
        <f>Betterment!AE25</f>
        <v>92989.97642</v>
      </c>
      <c r="D28" s="29">
        <f>Schwab!BK25</f>
        <v>92061.8642</v>
      </c>
      <c r="E28" s="29">
        <f>'T Rowe'!G25</f>
        <v>92252.06612</v>
      </c>
      <c r="F28" s="30">
        <f>Alkanza!BD25</f>
        <v>98340.3627</v>
      </c>
      <c r="G28" s="29">
        <f>$H$7*Prices!BX31</f>
        <v>93105.96201</v>
      </c>
      <c r="K28" s="37">
        <f t="shared" ref="K28:P28" si="118">B28/B27-1</f>
        <v>-0.02223810926</v>
      </c>
      <c r="L28" s="37">
        <f t="shared" si="118"/>
        <v>-0.01966513769</v>
      </c>
      <c r="M28" s="37">
        <f t="shared" si="118"/>
        <v>-0.02208371424</v>
      </c>
      <c r="N28" s="37">
        <f t="shared" si="118"/>
        <v>-0.01975850714</v>
      </c>
      <c r="O28" s="37">
        <f t="shared" si="118"/>
        <v>-0.003979835294</v>
      </c>
      <c r="P28" s="37">
        <f t="shared" si="118"/>
        <v>-0.01874310347</v>
      </c>
      <c r="Q28" s="44"/>
      <c r="R28" s="37">
        <f t="shared" ref="R28:V28" si="119">abs(K28)/abs($P28)</f>
        <v>1.186468895</v>
      </c>
      <c r="S28" s="37">
        <f t="shared" si="119"/>
        <v>1.049193252</v>
      </c>
      <c r="T28" s="37">
        <f t="shared" si="119"/>
        <v>1.178231464</v>
      </c>
      <c r="U28" s="37">
        <f t="shared" si="119"/>
        <v>1.054174789</v>
      </c>
      <c r="V28" s="37">
        <f t="shared" si="119"/>
        <v>0.2123359827</v>
      </c>
      <c r="W28" s="45">
        <f t="shared" si="20"/>
        <v>-1</v>
      </c>
      <c r="Y28" s="9">
        <f t="shared" ref="Y28:AD28" si="120">B28/B27-1</f>
        <v>-0.02223810926</v>
      </c>
      <c r="Z28" s="9">
        <f t="shared" si="120"/>
        <v>-0.01966513769</v>
      </c>
      <c r="AA28" s="9">
        <f t="shared" si="120"/>
        <v>-0.02208371424</v>
      </c>
      <c r="AB28" s="9">
        <f t="shared" si="120"/>
        <v>-0.01975850714</v>
      </c>
      <c r="AC28" s="9">
        <f t="shared" si="120"/>
        <v>-0.003979835294</v>
      </c>
      <c r="AD28" s="9">
        <f t="shared" si="120"/>
        <v>-0.01874310347</v>
      </c>
      <c r="AF28" s="28">
        <f t="shared" si="95"/>
        <v>42402</v>
      </c>
      <c r="AG28" s="9">
        <f t="shared" ref="AG28:AK28" si="121">B28/$AL28-1</f>
        <v>-0.08094403337</v>
      </c>
      <c r="AH28" s="9">
        <f t="shared" si="121"/>
        <v>-0.07532263805</v>
      </c>
      <c r="AI28" s="9">
        <f t="shared" si="121"/>
        <v>-0.08455163662</v>
      </c>
      <c r="AJ28" s="9">
        <f t="shared" si="121"/>
        <v>-0.08266029941</v>
      </c>
      <c r="AK28" s="9">
        <f t="shared" si="121"/>
        <v>-0.02211925791</v>
      </c>
      <c r="AL28" s="15">
        <f>Alkanza!BF25</f>
        <v>100564.781</v>
      </c>
      <c r="AN28" s="28">
        <f t="shared" si="23"/>
        <v>42402</v>
      </c>
      <c r="AO28" s="15">
        <f t="shared" ref="AO28:AS28" si="122">((B28/B27-1)-$AM$6)/$AM$6</f>
        <v>-83.90912846</v>
      </c>
      <c r="AP28" s="15">
        <f t="shared" si="122"/>
        <v>-74.31645903</v>
      </c>
      <c r="AQ28" s="15">
        <f t="shared" si="122"/>
        <v>-83.33350592</v>
      </c>
      <c r="AR28" s="15">
        <f t="shared" si="122"/>
        <v>-74.66456325</v>
      </c>
      <c r="AS28" s="15">
        <f t="shared" si="122"/>
        <v>-15.83780261</v>
      </c>
      <c r="AT28" s="15">
        <f t="shared" si="25"/>
        <v>-79.05591416</v>
      </c>
      <c r="AU28" s="15">
        <f t="shared" si="26"/>
        <v>-70.87888919</v>
      </c>
    </row>
    <row r="29">
      <c r="A29" s="28">
        <f>Wealthfront!L26</f>
        <v>42403</v>
      </c>
      <c r="B29" s="29">
        <f>Wealthfront!T26</f>
        <v>93666.03306</v>
      </c>
      <c r="C29" s="29">
        <f>Betterment!AE26</f>
        <v>93856.87158</v>
      </c>
      <c r="D29" s="29">
        <f>Schwab!BK26</f>
        <v>92934.36579</v>
      </c>
      <c r="E29" s="29">
        <f>'T Rowe'!G26</f>
        <v>92561.98347</v>
      </c>
      <c r="F29" s="30">
        <f>Alkanza!BD26</f>
        <v>98520.72378</v>
      </c>
      <c r="G29" s="29">
        <f>$H$7*Prices!BX32</f>
        <v>93570.75061</v>
      </c>
      <c r="K29" s="37">
        <f t="shared" ref="K29:P29" si="123">B29/B28-1</f>
        <v>0.01343116657</v>
      </c>
      <c r="L29" s="37">
        <f t="shared" si="123"/>
        <v>0.009322458062</v>
      </c>
      <c r="M29" s="37">
        <f t="shared" si="123"/>
        <v>0.009477340018</v>
      </c>
      <c r="N29" s="37">
        <f t="shared" si="123"/>
        <v>0.003359462486</v>
      </c>
      <c r="O29" s="37">
        <f t="shared" si="123"/>
        <v>0.001834049377</v>
      </c>
      <c r="P29" s="37">
        <f t="shared" si="123"/>
        <v>0.004992039011</v>
      </c>
      <c r="Q29" s="44"/>
      <c r="R29" s="37">
        <f t="shared" ref="R29:V29" si="124">abs(K29)/abs($P29)</f>
        <v>2.690517149</v>
      </c>
      <c r="S29" s="37">
        <f t="shared" si="124"/>
        <v>1.867464986</v>
      </c>
      <c r="T29" s="37">
        <f t="shared" si="124"/>
        <v>1.898490776</v>
      </c>
      <c r="U29" s="37">
        <f t="shared" si="124"/>
        <v>0.6729639889</v>
      </c>
      <c r="V29" s="37">
        <f t="shared" si="124"/>
        <v>0.3673948406</v>
      </c>
      <c r="W29" s="45">
        <f t="shared" si="20"/>
        <v>1</v>
      </c>
      <c r="Y29" s="9">
        <f t="shared" ref="Y29:AD29" si="125">B29/B28-1</f>
        <v>0.01343116657</v>
      </c>
      <c r="Z29" s="9">
        <f t="shared" si="125"/>
        <v>0.009322458062</v>
      </c>
      <c r="AA29" s="9">
        <f t="shared" si="125"/>
        <v>0.009477340018</v>
      </c>
      <c r="AB29" s="9">
        <f t="shared" si="125"/>
        <v>0.003359462486</v>
      </c>
      <c r="AC29" s="9">
        <f t="shared" si="125"/>
        <v>0.001834049377</v>
      </c>
      <c r="AD29" s="9">
        <f t="shared" si="125"/>
        <v>0.004992039011</v>
      </c>
      <c r="AF29" s="28">
        <f t="shared" si="95"/>
        <v>42403</v>
      </c>
      <c r="AG29" s="9">
        <f t="shared" ref="AG29:AK29" si="126">B29/$AL29-1</f>
        <v>-0.06884979521</v>
      </c>
      <c r="AH29" s="9">
        <f t="shared" si="126"/>
        <v>-0.0669526366</v>
      </c>
      <c r="AI29" s="9">
        <f t="shared" si="126"/>
        <v>-0.07612342587</v>
      </c>
      <c r="AJ29" s="9">
        <f t="shared" si="126"/>
        <v>-0.07982534282</v>
      </c>
      <c r="AK29" s="9">
        <f t="shared" si="126"/>
        <v>-0.02058847673</v>
      </c>
      <c r="AL29" s="15">
        <f>Alkanza!BF26</f>
        <v>100591.7548</v>
      </c>
      <c r="AN29" s="28">
        <f t="shared" si="23"/>
        <v>42403</v>
      </c>
      <c r="AO29" s="15">
        <f t="shared" ref="AO29:AS29" si="127">((B29/B28-1)-$AM$6)/$AM$6</f>
        <v>49.07468491</v>
      </c>
      <c r="AP29" s="15">
        <f t="shared" si="127"/>
        <v>33.75641134</v>
      </c>
      <c r="AQ29" s="15">
        <f t="shared" si="127"/>
        <v>34.33384928</v>
      </c>
      <c r="AR29" s="15">
        <f t="shared" si="127"/>
        <v>11.52490054</v>
      </c>
      <c r="AS29" s="15">
        <f t="shared" si="127"/>
        <v>5.837786145</v>
      </c>
      <c r="AT29" s="15">
        <f t="shared" si="25"/>
        <v>32.17246152</v>
      </c>
      <c r="AU29" s="15">
        <f t="shared" si="26"/>
        <v>17.61154646</v>
      </c>
    </row>
    <row r="30">
      <c r="A30" s="28">
        <f>Wealthfront!L27</f>
        <v>42404</v>
      </c>
      <c r="B30" s="29">
        <f>Wealthfront!T27</f>
        <v>93980.35777</v>
      </c>
      <c r="C30" s="29">
        <f>Betterment!AE27</f>
        <v>94138.42073</v>
      </c>
      <c r="D30" s="29">
        <f>Schwab!BK27</f>
        <v>93350.84994</v>
      </c>
      <c r="E30" s="29">
        <f>'T Rowe'!G27</f>
        <v>93078.5124</v>
      </c>
      <c r="F30" s="30">
        <f>Alkanza!BD27</f>
        <v>98616.08137</v>
      </c>
      <c r="G30" s="29">
        <f>$H$7*Prices!BX33</f>
        <v>93713.61195</v>
      </c>
      <c r="K30" s="37">
        <f t="shared" ref="K30:P30" si="128">B30/B29-1</f>
        <v>0.003355802431</v>
      </c>
      <c r="L30" s="37">
        <f t="shared" si="128"/>
        <v>0.002999771305</v>
      </c>
      <c r="M30" s="37">
        <f t="shared" si="128"/>
        <v>0.004481486995</v>
      </c>
      <c r="N30" s="37">
        <f t="shared" si="128"/>
        <v>0.005580357143</v>
      </c>
      <c r="O30" s="37">
        <f t="shared" si="128"/>
        <v>0.0009678937387</v>
      </c>
      <c r="P30" s="37">
        <f t="shared" si="128"/>
        <v>0.001526773436</v>
      </c>
      <c r="Q30" s="44"/>
      <c r="R30" s="37">
        <f t="shared" ref="R30:V30" si="129">abs(K30)/abs($P30)</f>
        <v>2.197970145</v>
      </c>
      <c r="S30" s="37">
        <f t="shared" si="129"/>
        <v>1.964778292</v>
      </c>
      <c r="T30" s="37">
        <f t="shared" si="129"/>
        <v>2.935266549</v>
      </c>
      <c r="U30" s="37">
        <f t="shared" si="129"/>
        <v>3.655000153</v>
      </c>
      <c r="V30" s="37">
        <f t="shared" si="129"/>
        <v>0.6339471959</v>
      </c>
      <c r="W30" s="45">
        <f t="shared" si="20"/>
        <v>1</v>
      </c>
      <c r="Y30" s="9">
        <f t="shared" ref="Y30:AD30" si="130">B30/B29-1</f>
        <v>0.003355802431</v>
      </c>
      <c r="Z30" s="9">
        <f t="shared" si="130"/>
        <v>0.002999771305</v>
      </c>
      <c r="AA30" s="9">
        <f t="shared" si="130"/>
        <v>0.004481486995</v>
      </c>
      <c r="AB30" s="9">
        <f t="shared" si="130"/>
        <v>0.005580357143</v>
      </c>
      <c r="AC30" s="9">
        <f t="shared" si="130"/>
        <v>0.0009678937387</v>
      </c>
      <c r="AD30" s="9">
        <f t="shared" si="130"/>
        <v>0.001526773436</v>
      </c>
      <c r="AF30" s="28">
        <f t="shared" si="95"/>
        <v>42404</v>
      </c>
      <c r="AG30" s="9">
        <f t="shared" ref="AG30:AK30" si="131">B30/$AL30-1</f>
        <v>-0.06597556563</v>
      </c>
      <c r="AH30" s="9">
        <f t="shared" si="131"/>
        <v>-0.06440465579</v>
      </c>
      <c r="AI30" s="9">
        <f t="shared" si="131"/>
        <v>-0.07223193346</v>
      </c>
      <c r="AJ30" s="9">
        <f t="shared" si="131"/>
        <v>-0.07493856206</v>
      </c>
      <c r="AK30" s="9">
        <f t="shared" si="131"/>
        <v>-0.0199033946</v>
      </c>
      <c r="AL30" s="15">
        <f>Alkanza!BF27</f>
        <v>100618.7358</v>
      </c>
      <c r="AN30" s="28">
        <f t="shared" si="23"/>
        <v>42404</v>
      </c>
      <c r="AO30" s="15">
        <f t="shared" ref="AO30:AS30" si="132">((B30/B29-1)-$AM$6)/$AM$6</f>
        <v>11.51125496</v>
      </c>
      <c r="AP30" s="15">
        <f t="shared" si="132"/>
        <v>10.18388355</v>
      </c>
      <c r="AQ30" s="15">
        <f t="shared" si="132"/>
        <v>15.70808326</v>
      </c>
      <c r="AR30" s="15">
        <f t="shared" si="132"/>
        <v>19.80494082</v>
      </c>
      <c r="AS30" s="15">
        <f t="shared" si="132"/>
        <v>2.608545375</v>
      </c>
      <c r="AT30" s="15">
        <f t="shared" si="25"/>
        <v>14.30204065</v>
      </c>
      <c r="AU30" s="15">
        <f t="shared" si="26"/>
        <v>4.692186033</v>
      </c>
    </row>
    <row r="31">
      <c r="A31" s="28">
        <f>Wealthfront!L28</f>
        <v>42405</v>
      </c>
      <c r="B31" s="29">
        <f>Wealthfront!T28</f>
        <v>92567.87933</v>
      </c>
      <c r="C31" s="29">
        <f>Betterment!AE28</f>
        <v>92899.94853</v>
      </c>
      <c r="D31" s="29">
        <f>Schwab!BK28</f>
        <v>91814.41105</v>
      </c>
      <c r="E31" s="29">
        <f>'T Rowe'!G28</f>
        <v>91528.92562</v>
      </c>
      <c r="F31" s="30">
        <f>Alkanza!BD28</f>
        <v>98059.59892</v>
      </c>
      <c r="G31" s="29">
        <f>$H$7*Prices!BX34</f>
        <v>91981.66287</v>
      </c>
      <c r="K31" s="37">
        <f t="shared" ref="K31:P31" si="133">B31/B30-1</f>
        <v>-0.0150295069</v>
      </c>
      <c r="L31" s="37">
        <f t="shared" si="133"/>
        <v>-0.01315586339</v>
      </c>
      <c r="M31" s="37">
        <f t="shared" si="133"/>
        <v>-0.01645875632</v>
      </c>
      <c r="N31" s="37">
        <f t="shared" si="133"/>
        <v>-0.0166481687</v>
      </c>
      <c r="O31" s="37">
        <f t="shared" si="133"/>
        <v>-0.005642917907</v>
      </c>
      <c r="P31" s="37">
        <f t="shared" si="133"/>
        <v>-0.01848129682</v>
      </c>
      <c r="Q31" s="44"/>
      <c r="R31" s="37">
        <f t="shared" ref="R31:V31" si="134">abs(K31)/abs($P31)</f>
        <v>0.8132279376</v>
      </c>
      <c r="S31" s="37">
        <f t="shared" si="134"/>
        <v>0.7118474162</v>
      </c>
      <c r="T31" s="37">
        <f t="shared" si="134"/>
        <v>0.8905628473</v>
      </c>
      <c r="U31" s="37">
        <f t="shared" si="134"/>
        <v>0.9008117158</v>
      </c>
      <c r="V31" s="37">
        <f t="shared" si="134"/>
        <v>0.3053312742</v>
      </c>
      <c r="W31" s="45">
        <f t="shared" si="20"/>
        <v>-1</v>
      </c>
      <c r="Y31" s="9">
        <f t="shared" ref="Y31:AD31" si="135">B31/B30-1</f>
        <v>-0.0150295069</v>
      </c>
      <c r="Z31" s="9">
        <f t="shared" si="135"/>
        <v>-0.01315586339</v>
      </c>
      <c r="AA31" s="9">
        <f t="shared" si="135"/>
        <v>-0.01645875632</v>
      </c>
      <c r="AB31" s="9">
        <f t="shared" si="135"/>
        <v>-0.0166481687</v>
      </c>
      <c r="AC31" s="9">
        <f t="shared" si="135"/>
        <v>-0.005642917907</v>
      </c>
      <c r="AD31" s="9">
        <f t="shared" si="135"/>
        <v>-0.01848129682</v>
      </c>
      <c r="AF31" s="28">
        <f t="shared" si="95"/>
        <v>42405</v>
      </c>
      <c r="AG31" s="9">
        <f t="shared" ref="AG31:AK31" si="136">B31/$AL31-1</f>
        <v>-0.0802601874</v>
      </c>
      <c r="AH31" s="9">
        <f t="shared" si="136"/>
        <v>-0.07696080038</v>
      </c>
      <c r="AI31" s="9">
        <f t="shared" si="136"/>
        <v>-0.08774652907</v>
      </c>
      <c r="AJ31" s="9">
        <f t="shared" si="136"/>
        <v>-0.09058306719</v>
      </c>
      <c r="AK31" s="9">
        <f t="shared" si="136"/>
        <v>-0.0256953299</v>
      </c>
      <c r="AL31" s="15">
        <f>Alkanza!BF28</f>
        <v>100645.724</v>
      </c>
      <c r="AN31" s="28">
        <f t="shared" si="23"/>
        <v>42405</v>
      </c>
      <c r="AO31" s="15">
        <f t="shared" ref="AO31:AS31" si="137">((B31/B30-1)-$AM$6)/$AM$6</f>
        <v>-57.03368989</v>
      </c>
      <c r="AP31" s="15">
        <f t="shared" si="137"/>
        <v>-50.04828711</v>
      </c>
      <c r="AQ31" s="15">
        <f t="shared" si="137"/>
        <v>-62.36228246</v>
      </c>
      <c r="AR31" s="15">
        <f t="shared" si="137"/>
        <v>-63.0684583</v>
      </c>
      <c r="AS31" s="15">
        <f t="shared" si="137"/>
        <v>-22.0381827</v>
      </c>
      <c r="AT31" s="15">
        <f t="shared" si="25"/>
        <v>-58.12817944</v>
      </c>
      <c r="AU31" s="15">
        <f t="shared" si="26"/>
        <v>-69.90280978</v>
      </c>
    </row>
    <row r="32">
      <c r="A32" s="28">
        <f>Wealthfront!L29</f>
        <v>42408</v>
      </c>
      <c r="B32" s="29">
        <f>Wealthfront!T29</f>
        <v>91300.23406</v>
      </c>
      <c r="C32" s="29">
        <f>Betterment!AE29</f>
        <v>91616.01085</v>
      </c>
      <c r="D32" s="29">
        <f>Schwab!BK29</f>
        <v>90337.4803</v>
      </c>
      <c r="E32" s="29">
        <f>'T Rowe'!G29</f>
        <v>89876.03306</v>
      </c>
      <c r="F32" s="30">
        <f>Alkanza!BD29</f>
        <v>98028.87253</v>
      </c>
      <c r="G32" s="29">
        <f>$H$7*Prices!BX35</f>
        <v>90679.76555</v>
      </c>
      <c r="K32" s="37">
        <f t="shared" ref="K32:P32" si="138">B32/B31-1</f>
        <v>-0.01369422399</v>
      </c>
      <c r="L32" s="37">
        <f t="shared" si="138"/>
        <v>-0.01382065006</v>
      </c>
      <c r="M32" s="37">
        <f t="shared" si="138"/>
        <v>-0.01608604502</v>
      </c>
      <c r="N32" s="37">
        <f t="shared" si="138"/>
        <v>-0.01805869074</v>
      </c>
      <c r="O32" s="37">
        <f t="shared" si="138"/>
        <v>-0.0003133440321</v>
      </c>
      <c r="P32" s="37">
        <f t="shared" si="138"/>
        <v>-0.01415387889</v>
      </c>
      <c r="Q32" s="44"/>
      <c r="R32" s="37">
        <f t="shared" ref="R32:V32" si="139">abs(K32)/abs($P32)</f>
        <v>0.9675244577</v>
      </c>
      <c r="S32" s="37">
        <f t="shared" si="139"/>
        <v>0.9764567138</v>
      </c>
      <c r="T32" s="37">
        <f t="shared" si="139"/>
        <v>1.136511422</v>
      </c>
      <c r="U32" s="37">
        <f t="shared" si="139"/>
        <v>1.275882809</v>
      </c>
      <c r="V32" s="37">
        <f t="shared" si="139"/>
        <v>0.02213838585</v>
      </c>
      <c r="W32" s="45">
        <f t="shared" si="20"/>
        <v>-1</v>
      </c>
      <c r="Y32" s="9">
        <f t="shared" ref="Y32:AD32" si="140">B32/B31-1</f>
        <v>-0.01369422399</v>
      </c>
      <c r="Z32" s="9">
        <f t="shared" si="140"/>
        <v>-0.01382065006</v>
      </c>
      <c r="AA32" s="9">
        <f t="shared" si="140"/>
        <v>-0.01608604502</v>
      </c>
      <c r="AB32" s="9">
        <f t="shared" si="140"/>
        <v>-0.01805869074</v>
      </c>
      <c r="AC32" s="9">
        <f t="shared" si="140"/>
        <v>-0.0003133440321</v>
      </c>
      <c r="AD32" s="9">
        <f t="shared" si="140"/>
        <v>-0.01415387889</v>
      </c>
      <c r="AF32" s="28">
        <f t="shared" si="95"/>
        <v>42408</v>
      </c>
      <c r="AG32" s="9">
        <f t="shared" ref="AG32:AK32" si="141">B32/$AL32-1</f>
        <v>-0.09309856195</v>
      </c>
      <c r="AH32" s="9">
        <f t="shared" si="141"/>
        <v>-0.08996189502</v>
      </c>
      <c r="AI32" s="9">
        <f t="shared" si="141"/>
        <v>-0.1026617659</v>
      </c>
      <c r="AJ32" s="9">
        <f t="shared" si="141"/>
        <v>-0.1072454034</v>
      </c>
      <c r="AK32" s="9">
        <f t="shared" si="141"/>
        <v>-0.02626180113</v>
      </c>
      <c r="AL32" s="15">
        <f>Alkanza!BF29</f>
        <v>100672.7195</v>
      </c>
      <c r="AN32" s="28">
        <f t="shared" si="23"/>
        <v>42408</v>
      </c>
      <c r="AO32" s="15">
        <f t="shared" ref="AO32:AS32" si="142">((B32/B31-1)-$AM$6)/$AM$6</f>
        <v>-52.05542755</v>
      </c>
      <c r="AP32" s="15">
        <f t="shared" si="142"/>
        <v>-52.52677496</v>
      </c>
      <c r="AQ32" s="15">
        <f t="shared" si="142"/>
        <v>-60.97272328</v>
      </c>
      <c r="AR32" s="15">
        <f t="shared" si="142"/>
        <v>-68.32723062</v>
      </c>
      <c r="AS32" s="15">
        <f t="shared" si="142"/>
        <v>-2.168223445</v>
      </c>
      <c r="AT32" s="15">
        <f t="shared" si="25"/>
        <v>-58.4705391</v>
      </c>
      <c r="AU32" s="15">
        <f t="shared" si="26"/>
        <v>-53.76913378</v>
      </c>
    </row>
    <row r="33">
      <c r="A33" s="28">
        <f>Wealthfront!L30</f>
        <v>42409</v>
      </c>
      <c r="B33" s="29">
        <f>Wealthfront!T30</f>
        <v>90621.53414</v>
      </c>
      <c r="C33" s="29">
        <f>Betterment!AE30</f>
        <v>91055.49348</v>
      </c>
      <c r="D33" s="29">
        <f>Schwab!BK30</f>
        <v>89577.15467</v>
      </c>
      <c r="E33" s="29">
        <f>'T Rowe'!G30</f>
        <v>89669.42149</v>
      </c>
      <c r="F33" s="30">
        <f>Alkanza!BD30</f>
        <v>98060.53281</v>
      </c>
      <c r="G33" s="29">
        <f>$H$7*Prices!BX36</f>
        <v>90619.58766</v>
      </c>
      <c r="K33" s="37">
        <f t="shared" ref="K33:P33" si="143">B33/B32-1</f>
        <v>-0.007433714971</v>
      </c>
      <c r="L33" s="37">
        <f t="shared" si="143"/>
        <v>-0.00611811585</v>
      </c>
      <c r="M33" s="37">
        <f t="shared" si="143"/>
        <v>-0.008416502573</v>
      </c>
      <c r="N33" s="37">
        <f t="shared" si="143"/>
        <v>-0.002298850575</v>
      </c>
      <c r="O33" s="37">
        <f t="shared" si="143"/>
        <v>0.0003229689165</v>
      </c>
      <c r="P33" s="37">
        <f t="shared" si="143"/>
        <v>-0.0006636308702</v>
      </c>
      <c r="Q33" s="44"/>
      <c r="R33" s="37">
        <f t="shared" ref="R33:V33" si="144">abs(K33)/abs($P33)</f>
        <v>11.20158104</v>
      </c>
      <c r="S33" s="37">
        <f t="shared" si="144"/>
        <v>9.219154992</v>
      </c>
      <c r="T33" s="37">
        <f t="shared" si="144"/>
        <v>12.68250612</v>
      </c>
      <c r="U33" s="37">
        <f t="shared" si="144"/>
        <v>3.464050089</v>
      </c>
      <c r="V33" s="37">
        <f t="shared" si="144"/>
        <v>0.4866695192</v>
      </c>
      <c r="W33" s="45">
        <f t="shared" si="20"/>
        <v>-1</v>
      </c>
      <c r="Y33" s="9">
        <f t="shared" ref="Y33:AD33" si="145">B33/B32-1</f>
        <v>-0.007433714971</v>
      </c>
      <c r="Z33" s="9">
        <f t="shared" si="145"/>
        <v>-0.00611811585</v>
      </c>
      <c r="AA33" s="9">
        <f t="shared" si="145"/>
        <v>-0.008416502573</v>
      </c>
      <c r="AB33" s="9">
        <f t="shared" si="145"/>
        <v>-0.002298850575</v>
      </c>
      <c r="AC33" s="9">
        <f t="shared" si="145"/>
        <v>0.0003229689165</v>
      </c>
      <c r="AD33" s="9">
        <f t="shared" si="145"/>
        <v>-0.0006636308702</v>
      </c>
      <c r="AF33" s="28">
        <f t="shared" si="95"/>
        <v>42409</v>
      </c>
      <c r="AG33" s="9">
        <f t="shared" ref="AG33:AK33" si="146">B33/$AL33-1</f>
        <v>-0.1000815873</v>
      </c>
      <c r="AH33" s="9">
        <f t="shared" si="146"/>
        <v>-0.095772148</v>
      </c>
      <c r="AI33" s="9">
        <f t="shared" si="146"/>
        <v>-0.1104528122</v>
      </c>
      <c r="AJ33" s="9">
        <f t="shared" si="146"/>
        <v>-0.1095365553</v>
      </c>
      <c r="AK33" s="9">
        <f t="shared" si="146"/>
        <v>-0.02620850693</v>
      </c>
      <c r="AL33" s="15">
        <f>Alkanza!BF30</f>
        <v>100699.7222</v>
      </c>
      <c r="AN33" s="28">
        <f t="shared" si="23"/>
        <v>42409</v>
      </c>
      <c r="AO33" s="15">
        <f t="shared" ref="AO33:AS33" si="147">((B33/B32-1)-$AM$6)/$AM$6</f>
        <v>-28.71471361</v>
      </c>
      <c r="AP33" s="15">
        <f t="shared" si="147"/>
        <v>-23.80983724</v>
      </c>
      <c r="AQ33" s="15">
        <f t="shared" si="147"/>
        <v>-32.37878696</v>
      </c>
      <c r="AR33" s="15">
        <f t="shared" si="147"/>
        <v>-9.57067907</v>
      </c>
      <c r="AS33" s="15">
        <f t="shared" si="147"/>
        <v>0.2041073759</v>
      </c>
      <c r="AT33" s="15">
        <f t="shared" si="25"/>
        <v>-23.61850422</v>
      </c>
      <c r="AU33" s="15">
        <f t="shared" si="26"/>
        <v>-3.474178736</v>
      </c>
    </row>
    <row r="34">
      <c r="A34" s="28">
        <f>Wealthfront!L31</f>
        <v>42410</v>
      </c>
      <c r="B34" s="29">
        <f>Wealthfront!T31</f>
        <v>90645.90388</v>
      </c>
      <c r="C34" s="29">
        <f>Betterment!AE31</f>
        <v>90985.21671</v>
      </c>
      <c r="D34" s="29">
        <f>Schwab!BK31</f>
        <v>89535.46641</v>
      </c>
      <c r="E34" s="29">
        <f>'T Rowe'!G31</f>
        <v>89876.03306</v>
      </c>
      <c r="F34" s="30">
        <f>Alkanza!BD31</f>
        <v>98507.42425</v>
      </c>
      <c r="G34" s="29">
        <f>$H$7*Prices!BX37</f>
        <v>90602.46387</v>
      </c>
      <c r="K34" s="37">
        <f t="shared" ref="K34:P34" si="148">B34/B33-1</f>
        <v>0.0002689177757</v>
      </c>
      <c r="L34" s="37">
        <f t="shared" si="148"/>
        <v>-0.000771801463</v>
      </c>
      <c r="M34" s="37">
        <f t="shared" si="148"/>
        <v>-0.0004653894121</v>
      </c>
      <c r="N34" s="37">
        <f t="shared" si="148"/>
        <v>0.002304147465</v>
      </c>
      <c r="O34" s="37">
        <f t="shared" si="148"/>
        <v>0.00455730179</v>
      </c>
      <c r="P34" s="37">
        <f t="shared" si="148"/>
        <v>-0.0001889634545</v>
      </c>
      <c r="Q34" s="44"/>
      <c r="R34" s="37">
        <f t="shared" ref="R34:V34" si="149">abs(K34)/abs($P34)</f>
        <v>1.423120553</v>
      </c>
      <c r="S34" s="37">
        <f t="shared" si="149"/>
        <v>4.084395394</v>
      </c>
      <c r="T34" s="37">
        <f t="shared" si="149"/>
        <v>2.462854066</v>
      </c>
      <c r="U34" s="37">
        <f t="shared" si="149"/>
        <v>12.19361422</v>
      </c>
      <c r="V34" s="37">
        <f t="shared" si="149"/>
        <v>24.11737128</v>
      </c>
      <c r="W34" s="45">
        <f t="shared" si="20"/>
        <v>-1</v>
      </c>
      <c r="Y34" s="9">
        <f t="shared" ref="Y34:AD34" si="150">B34/B33-1</f>
        <v>0.0002689177757</v>
      </c>
      <c r="Z34" s="9">
        <f t="shared" si="150"/>
        <v>-0.000771801463</v>
      </c>
      <c r="AA34" s="9">
        <f t="shared" si="150"/>
        <v>-0.0004653894121</v>
      </c>
      <c r="AB34" s="9">
        <f t="shared" si="150"/>
        <v>0.002304147465</v>
      </c>
      <c r="AC34" s="9">
        <f t="shared" si="150"/>
        <v>0.00455730179</v>
      </c>
      <c r="AD34" s="9">
        <f t="shared" si="150"/>
        <v>-0.0001889634545</v>
      </c>
      <c r="AF34" s="28">
        <f t="shared" si="95"/>
        <v>42410</v>
      </c>
      <c r="AG34" s="9">
        <f t="shared" ref="AG34:AK34" si="151">B34/$AL34-1</f>
        <v>-0.1000809619</v>
      </c>
      <c r="AH34" s="9">
        <f t="shared" si="151"/>
        <v>-0.09671231463</v>
      </c>
      <c r="AI34" s="9">
        <f t="shared" si="151"/>
        <v>-0.1111052198</v>
      </c>
      <c r="AJ34" s="9">
        <f t="shared" si="151"/>
        <v>-0.1077241248</v>
      </c>
      <c r="AK34" s="9">
        <f t="shared" si="151"/>
        <v>-0.02203295816</v>
      </c>
      <c r="AL34" s="15">
        <f>Alkanza!BF31</f>
        <v>100726.7321</v>
      </c>
      <c r="AN34" s="28">
        <f t="shared" si="23"/>
        <v>42410</v>
      </c>
      <c r="AO34" s="15">
        <f t="shared" ref="AO34:AS34" si="152">((B34/B33-1)-$AM$6)/$AM$6</f>
        <v>0.00259145913</v>
      </c>
      <c r="AP34" s="15">
        <f t="shared" si="152"/>
        <v>-3.877465251</v>
      </c>
      <c r="AQ34" s="15">
        <f t="shared" si="152"/>
        <v>-2.735085933</v>
      </c>
      <c r="AR34" s="15">
        <f t="shared" si="152"/>
        <v>7.590427178</v>
      </c>
      <c r="AS34" s="15">
        <f t="shared" si="152"/>
        <v>15.99073941</v>
      </c>
      <c r="AT34" s="15">
        <f t="shared" si="25"/>
        <v>0.2451168635</v>
      </c>
      <c r="AU34" s="15">
        <f t="shared" si="26"/>
        <v>-1.704502129</v>
      </c>
    </row>
    <row r="35">
      <c r="A35" s="28">
        <f>Wealthfront!L32</f>
        <v>42411</v>
      </c>
      <c r="B35" s="29">
        <f>Wealthfront!T32</f>
        <v>89558.60156</v>
      </c>
      <c r="C35" s="29">
        <f>Betterment!AE32</f>
        <v>89848.94766</v>
      </c>
      <c r="D35" s="29">
        <f>Schwab!BK32</f>
        <v>88301.77075</v>
      </c>
      <c r="E35" s="29">
        <f>'T Rowe'!G32</f>
        <v>88636.36364</v>
      </c>
      <c r="F35" s="30">
        <f>Alkanza!BD32</f>
        <v>98132.40935</v>
      </c>
      <c r="G35" s="29">
        <f>$H$7*Prices!BX38</f>
        <v>89487.94974</v>
      </c>
      <c r="K35" s="37">
        <f t="shared" ref="K35:P35" si="153">B35/B34-1</f>
        <v>-0.0119950519</v>
      </c>
      <c r="L35" s="37">
        <f t="shared" si="153"/>
        <v>-0.01248850199</v>
      </c>
      <c r="M35" s="37">
        <f t="shared" si="153"/>
        <v>-0.01377884881</v>
      </c>
      <c r="N35" s="37">
        <f t="shared" si="153"/>
        <v>-0.01379310345</v>
      </c>
      <c r="O35" s="37">
        <f t="shared" si="153"/>
        <v>-0.003806970958</v>
      </c>
      <c r="P35" s="37">
        <f t="shared" si="153"/>
        <v>-0.01230114587</v>
      </c>
      <c r="Q35" s="44"/>
      <c r="R35" s="37">
        <f t="shared" ref="R35:V35" si="154">abs(K35)/abs($P35)</f>
        <v>0.975116629</v>
      </c>
      <c r="S35" s="37">
        <f t="shared" si="154"/>
        <v>1.015230785</v>
      </c>
      <c r="T35" s="37">
        <f t="shared" si="154"/>
        <v>1.120127259</v>
      </c>
      <c r="U35" s="37">
        <f t="shared" si="154"/>
        <v>1.121286065</v>
      </c>
      <c r="V35" s="37">
        <f t="shared" si="154"/>
        <v>0.3094810026</v>
      </c>
      <c r="W35" s="45">
        <f t="shared" si="20"/>
        <v>-1</v>
      </c>
      <c r="Y35" s="9">
        <f t="shared" ref="Y35:AD35" si="155">B35/B34-1</f>
        <v>-0.0119950519</v>
      </c>
      <c r="Z35" s="9">
        <f t="shared" si="155"/>
        <v>-0.01248850199</v>
      </c>
      <c r="AA35" s="9">
        <f t="shared" si="155"/>
        <v>-0.01377884881</v>
      </c>
      <c r="AB35" s="9">
        <f t="shared" si="155"/>
        <v>-0.01379310345</v>
      </c>
      <c r="AC35" s="9">
        <f t="shared" si="155"/>
        <v>-0.003806970958</v>
      </c>
      <c r="AD35" s="9">
        <f t="shared" si="155"/>
        <v>-0.01230114587</v>
      </c>
      <c r="AF35" s="28">
        <f t="shared" si="95"/>
        <v>42411</v>
      </c>
      <c r="AG35" s="9">
        <f t="shared" ref="AG35:AK35" si="156">B35/$AL35-1</f>
        <v>-0.1111139569</v>
      </c>
      <c r="AH35" s="9">
        <f t="shared" si="156"/>
        <v>-0.108232217</v>
      </c>
      <c r="AI35" s="9">
        <f t="shared" si="156"/>
        <v>-0.1235882401</v>
      </c>
      <c r="AJ35" s="9">
        <f t="shared" si="156"/>
        <v>-0.1202673425</v>
      </c>
      <c r="AK35" s="9">
        <f t="shared" si="156"/>
        <v>-0.02601729455</v>
      </c>
      <c r="AL35" s="15">
        <f>Alkanza!BF32</f>
        <v>100753.7493</v>
      </c>
      <c r="AN35" s="28">
        <f t="shared" si="23"/>
        <v>42411</v>
      </c>
      <c r="AO35" s="15">
        <f t="shared" ref="AO35:AS35" si="157">((B35/B34-1)-$AM$6)/$AM$6</f>
        <v>-45.72049701</v>
      </c>
      <c r="AP35" s="15">
        <f t="shared" si="157"/>
        <v>-47.56020002</v>
      </c>
      <c r="AQ35" s="15">
        <f t="shared" si="157"/>
        <v>-52.37092964</v>
      </c>
      <c r="AR35" s="15">
        <f t="shared" si="157"/>
        <v>-52.42407442</v>
      </c>
      <c r="AS35" s="15">
        <f t="shared" si="157"/>
        <v>-15.19332194</v>
      </c>
      <c r="AT35" s="15">
        <f t="shared" si="25"/>
        <v>-49.51892527</v>
      </c>
      <c r="AU35" s="15">
        <f t="shared" si="26"/>
        <v>-46.86169047</v>
      </c>
    </row>
    <row r="36">
      <c r="A36" s="28">
        <f>Wealthfront!L33</f>
        <v>42412</v>
      </c>
      <c r="B36" s="29">
        <f>Wealthfront!T33</f>
        <v>91069.0886</v>
      </c>
      <c r="C36" s="29">
        <f>Betterment!AE33</f>
        <v>91284.36449</v>
      </c>
      <c r="D36" s="29">
        <f>Schwab!BK33</f>
        <v>89771.25236</v>
      </c>
      <c r="E36" s="29">
        <f>'T Rowe'!G33</f>
        <v>90082.64463</v>
      </c>
      <c r="F36" s="30">
        <f>Alkanza!BD33</f>
        <v>98410.97412</v>
      </c>
      <c r="G36" s="29">
        <f>$H$7*Prices!BX39</f>
        <v>91234.57636</v>
      </c>
      <c r="K36" s="37">
        <f t="shared" ref="K36:P36" si="158">B36/B35-1</f>
        <v>0.0168659069</v>
      </c>
      <c r="L36" s="37">
        <f t="shared" si="158"/>
        <v>0.01597588921</v>
      </c>
      <c r="M36" s="37">
        <f t="shared" si="158"/>
        <v>0.01664158711</v>
      </c>
      <c r="N36" s="37">
        <f t="shared" si="158"/>
        <v>0.01631701632</v>
      </c>
      <c r="O36" s="37">
        <f t="shared" si="158"/>
        <v>0.002838662299</v>
      </c>
      <c r="P36" s="37">
        <f t="shared" si="158"/>
        <v>0.01951800905</v>
      </c>
      <c r="Q36" s="44"/>
      <c r="R36" s="37">
        <f t="shared" ref="R36:V36" si="159">abs(K36)/abs($P36)</f>
        <v>0.8641202518</v>
      </c>
      <c r="S36" s="37">
        <f t="shared" si="159"/>
        <v>0.8185204325</v>
      </c>
      <c r="T36" s="37">
        <f t="shared" si="159"/>
        <v>0.8526272872</v>
      </c>
      <c r="U36" s="37">
        <f t="shared" si="159"/>
        <v>0.8359979889</v>
      </c>
      <c r="V36" s="37">
        <f t="shared" si="159"/>
        <v>0.1454381075</v>
      </c>
      <c r="W36" s="45">
        <f t="shared" si="20"/>
        <v>1</v>
      </c>
      <c r="Y36" s="9">
        <f t="shared" ref="Y36:AD36" si="160">B36/B35-1</f>
        <v>0.0168659069</v>
      </c>
      <c r="Z36" s="9">
        <f t="shared" si="160"/>
        <v>0.01597588921</v>
      </c>
      <c r="AA36" s="9">
        <f t="shared" si="160"/>
        <v>0.01664158711</v>
      </c>
      <c r="AB36" s="9">
        <f t="shared" si="160"/>
        <v>0.01631701632</v>
      </c>
      <c r="AC36" s="9">
        <f t="shared" si="160"/>
        <v>0.002838662299</v>
      </c>
      <c r="AD36" s="9">
        <f t="shared" si="160"/>
        <v>0.01951800905</v>
      </c>
      <c r="AF36" s="28">
        <f t="shared" si="95"/>
        <v>42412</v>
      </c>
      <c r="AG36" s="9">
        <f t="shared" ref="AG36:AK36" si="161">B36/$AL36-1</f>
        <v>-0.0963644632</v>
      </c>
      <c r="AH36" s="9">
        <f t="shared" si="161"/>
        <v>-0.09422838223</v>
      </c>
      <c r="AI36" s="9">
        <f t="shared" si="161"/>
        <v>-0.1092422789</v>
      </c>
      <c r="AJ36" s="9">
        <f t="shared" si="161"/>
        <v>-0.1061524806</v>
      </c>
      <c r="AK36" s="9">
        <f t="shared" si="161"/>
        <v>-0.02351440216</v>
      </c>
      <c r="AL36" s="15">
        <f>Alkanza!BF33</f>
        <v>100780.7738</v>
      </c>
      <c r="AN36" s="28">
        <f t="shared" si="23"/>
        <v>42412</v>
      </c>
      <c r="AO36" s="15">
        <f t="shared" ref="AO36:AS36" si="162">((B36/B35-1)-$AM$6)/$AM$6</f>
        <v>61.88023973</v>
      </c>
      <c r="AP36" s="15">
        <f t="shared" si="162"/>
        <v>58.56203539</v>
      </c>
      <c r="AQ36" s="15">
        <f t="shared" si="162"/>
        <v>61.04392052</v>
      </c>
      <c r="AR36" s="15">
        <f t="shared" si="162"/>
        <v>59.83384095</v>
      </c>
      <c r="AS36" s="15">
        <f t="shared" si="162"/>
        <v>9.583229645</v>
      </c>
      <c r="AT36" s="15">
        <f t="shared" si="25"/>
        <v>60.33000915</v>
      </c>
      <c r="AU36" s="15">
        <f t="shared" si="26"/>
        <v>71.76792738</v>
      </c>
    </row>
    <row r="37">
      <c r="A37" s="46">
        <f>Wealthfront!L34</f>
        <v>42416</v>
      </c>
      <c r="B37" s="47">
        <f>Wealthfront!T34</f>
        <v>92735.66794</v>
      </c>
      <c r="C37" s="47">
        <f>Betterment!AE34</f>
        <v>92833.47943</v>
      </c>
      <c r="D37" s="47">
        <f>Schwab!BK34</f>
        <v>91556.94417</v>
      </c>
      <c r="E37" s="47">
        <f>'T Rowe'!G34</f>
        <v>91735.53719</v>
      </c>
      <c r="F37" s="30">
        <f>Alkanza!BD34</f>
        <v>98692.55458</v>
      </c>
      <c r="G37" s="47">
        <f>$H$7*Prices!BX40</f>
        <v>92741.46991</v>
      </c>
      <c r="H37" s="44"/>
      <c r="I37" s="44"/>
      <c r="J37" s="44"/>
      <c r="K37" s="14">
        <f t="shared" ref="K37:P37" si="163">B37/B36-1</f>
        <v>0.01830016494</v>
      </c>
      <c r="L37" s="14">
        <f t="shared" si="163"/>
        <v>0.0169702112</v>
      </c>
      <c r="M37" s="14">
        <f t="shared" si="163"/>
        <v>0.01989157736</v>
      </c>
      <c r="N37" s="14">
        <f t="shared" si="163"/>
        <v>0.01834862385</v>
      </c>
      <c r="O37" s="14">
        <f t="shared" si="163"/>
        <v>0.002861271014</v>
      </c>
      <c r="P37" s="14">
        <f t="shared" si="163"/>
        <v>0.01651669366</v>
      </c>
      <c r="Q37" s="44"/>
      <c r="R37" s="14">
        <f t="shared" ref="R37:V37" si="164">abs(K37)/abs($P37)</f>
        <v>1.107979921</v>
      </c>
      <c r="S37" s="14">
        <f t="shared" si="164"/>
        <v>1.027458131</v>
      </c>
      <c r="T37" s="14">
        <f t="shared" si="164"/>
        <v>1.204331676</v>
      </c>
      <c r="U37" s="14">
        <f t="shared" si="164"/>
        <v>1.110913857</v>
      </c>
      <c r="V37" s="14">
        <f t="shared" si="164"/>
        <v>0.1732350961</v>
      </c>
      <c r="W37" s="7">
        <f t="shared" si="20"/>
        <v>1</v>
      </c>
      <c r="Y37" s="9">
        <f t="shared" ref="Y37:AD37" si="165">B37/B36-1</f>
        <v>0.01830016494</v>
      </c>
      <c r="Z37" s="9">
        <f t="shared" si="165"/>
        <v>0.0169702112</v>
      </c>
      <c r="AA37" s="9">
        <f t="shared" si="165"/>
        <v>0.01989157736</v>
      </c>
      <c r="AB37" s="9">
        <f t="shared" si="165"/>
        <v>0.01834862385</v>
      </c>
      <c r="AC37" s="9">
        <f t="shared" si="165"/>
        <v>0.002861271014</v>
      </c>
      <c r="AD37" s="9">
        <f t="shared" si="165"/>
        <v>0.01651669366</v>
      </c>
      <c r="AF37" s="28">
        <f t="shared" si="95"/>
        <v>42416</v>
      </c>
      <c r="AG37" s="9">
        <f t="shared" ref="AG37:AK37" si="166">B37/$AL37-1</f>
        <v>-0.08007452872</v>
      </c>
      <c r="AH37" s="9">
        <f t="shared" si="166"/>
        <v>-0.07910425171</v>
      </c>
      <c r="AI37" s="9">
        <f t="shared" si="166"/>
        <v>-0.09176731141</v>
      </c>
      <c r="AJ37" s="9">
        <f t="shared" si="166"/>
        <v>-0.08999569249</v>
      </c>
      <c r="AK37" s="9">
        <f t="shared" si="166"/>
        <v>-0.02098300679</v>
      </c>
      <c r="AL37" s="15">
        <f>Alkanza!BF34</f>
        <v>100807.8054</v>
      </c>
      <c r="AN37" s="28">
        <f t="shared" si="23"/>
        <v>42416</v>
      </c>
      <c r="AO37" s="15">
        <f t="shared" ref="AO37:AS37" si="167">((B37/B36-1)-$AM$6)/$AM$6</f>
        <v>67.22750566</v>
      </c>
      <c r="AP37" s="15">
        <f t="shared" si="167"/>
        <v>62.26911178</v>
      </c>
      <c r="AQ37" s="15">
        <f t="shared" si="167"/>
        <v>73.1606817</v>
      </c>
      <c r="AR37" s="15">
        <f t="shared" si="167"/>
        <v>67.40817239</v>
      </c>
      <c r="AS37" s="15">
        <f t="shared" si="167"/>
        <v>9.667520481</v>
      </c>
      <c r="AT37" s="15">
        <f t="shared" si="25"/>
        <v>67.51636788</v>
      </c>
      <c r="AU37" s="15">
        <f t="shared" si="26"/>
        <v>60.57828708</v>
      </c>
    </row>
    <row r="38">
      <c r="A38" s="46">
        <f>Wealthfront!L35</f>
        <v>42417</v>
      </c>
      <c r="B38" s="47">
        <f>Wealthfront!T35</f>
        <v>94376.73558</v>
      </c>
      <c r="C38" s="47">
        <f>Betterment!AE35</f>
        <v>94251.06518</v>
      </c>
      <c r="D38" s="47">
        <f>Schwab!BK35</f>
        <v>93156.4855</v>
      </c>
      <c r="E38" s="47">
        <f>'T Rowe'!G35</f>
        <v>93285.12397</v>
      </c>
      <c r="F38" s="30">
        <f>Alkanza!BD35</f>
        <v>99136.80494</v>
      </c>
      <c r="G38" s="47">
        <f>$H$7*Prices!BX41</f>
        <v>94269.89051</v>
      </c>
      <c r="H38" s="44"/>
      <c r="I38" s="44"/>
      <c r="J38" s="44"/>
      <c r="K38" s="14">
        <f t="shared" ref="K38:P38" si="168">B38/B37-1</f>
        <v>0.01769618611</v>
      </c>
      <c r="L38" s="14">
        <f t="shared" si="168"/>
        <v>0.01527019941</v>
      </c>
      <c r="M38" s="14">
        <f t="shared" si="168"/>
        <v>0.01747045338</v>
      </c>
      <c r="N38" s="14">
        <f t="shared" si="168"/>
        <v>0.01689189189</v>
      </c>
      <c r="O38" s="14">
        <f t="shared" si="168"/>
        <v>0.004501356323</v>
      </c>
      <c r="P38" s="14">
        <f t="shared" si="168"/>
        <v>0.01648044398</v>
      </c>
      <c r="Q38" s="44"/>
      <c r="R38" s="14">
        <f t="shared" ref="R38:V38" si="169">abs(K38)/abs($P38)</f>
        <v>1.073768773</v>
      </c>
      <c r="S38" s="14">
        <f t="shared" si="169"/>
        <v>0.9265648077</v>
      </c>
      <c r="T38" s="14">
        <f t="shared" si="169"/>
        <v>1.060071767</v>
      </c>
      <c r="U38" s="14">
        <f t="shared" si="169"/>
        <v>1.024965827</v>
      </c>
      <c r="V38" s="14">
        <f t="shared" si="169"/>
        <v>0.2731331952</v>
      </c>
      <c r="W38" s="7">
        <f t="shared" si="20"/>
        <v>1</v>
      </c>
      <c r="Y38" s="9">
        <f t="shared" ref="Y38:AD38" si="170">B38/B37-1</f>
        <v>0.01769618611</v>
      </c>
      <c r="Z38" s="9">
        <f t="shared" si="170"/>
        <v>0.01527019941</v>
      </c>
      <c r="AA38" s="9">
        <f t="shared" si="170"/>
        <v>0.01747045338</v>
      </c>
      <c r="AB38" s="9">
        <f t="shared" si="170"/>
        <v>0.01689189189</v>
      </c>
      <c r="AC38" s="9">
        <f t="shared" si="170"/>
        <v>0.004501356323</v>
      </c>
      <c r="AD38" s="9">
        <f t="shared" si="170"/>
        <v>0.01648044398</v>
      </c>
      <c r="AF38" s="28">
        <f t="shared" si="95"/>
        <v>42417</v>
      </c>
      <c r="AG38" s="9">
        <f t="shared" ref="AG38:AK38" si="171">B38/$AL38-1</f>
        <v>-0.06404640036</v>
      </c>
      <c r="AH38" s="9">
        <f t="shared" si="171"/>
        <v>-0.0652926997</v>
      </c>
      <c r="AI38" s="9">
        <f t="shared" si="171"/>
        <v>-0.07614787267</v>
      </c>
      <c r="AJ38" s="9">
        <f t="shared" si="171"/>
        <v>-0.07487213839</v>
      </c>
      <c r="AK38" s="9">
        <f t="shared" si="171"/>
        <v>-0.01683980833</v>
      </c>
      <c r="AL38" s="15">
        <f>Alkanza!BF35</f>
        <v>100834.8444</v>
      </c>
      <c r="AN38" s="28">
        <f t="shared" si="23"/>
        <v>42417</v>
      </c>
      <c r="AO38" s="15">
        <f t="shared" ref="AO38:AS38" si="172">((B38/B37-1)-$AM$6)/$AM$6</f>
        <v>64.97572439</v>
      </c>
      <c r="AP38" s="15">
        <f t="shared" si="172"/>
        <v>55.93105062</v>
      </c>
      <c r="AQ38" s="15">
        <f t="shared" si="172"/>
        <v>64.13413736</v>
      </c>
      <c r="AR38" s="15">
        <f t="shared" si="172"/>
        <v>61.97711817</v>
      </c>
      <c r="AS38" s="15">
        <f t="shared" si="172"/>
        <v>15.78216098</v>
      </c>
      <c r="AT38" s="15">
        <f t="shared" si="25"/>
        <v>61.75450764</v>
      </c>
      <c r="AU38" s="15">
        <f t="shared" si="26"/>
        <v>60.44313938</v>
      </c>
    </row>
    <row r="39">
      <c r="A39" s="46">
        <f>Wealthfront!L36</f>
        <v>42418</v>
      </c>
      <c r="B39" s="47">
        <f>Wealthfront!T36</f>
        <v>93959.32599</v>
      </c>
      <c r="C39" s="47">
        <f>Betterment!AE36</f>
        <v>93965.20377</v>
      </c>
      <c r="D39" s="47">
        <f>Schwab!BK36</f>
        <v>92864.29462</v>
      </c>
      <c r="E39" s="47">
        <f>'T Rowe'!G36</f>
        <v>92975.20661</v>
      </c>
      <c r="F39" s="30">
        <f>Alkanza!BD36</f>
        <v>99224.73402</v>
      </c>
      <c r="G39" s="47">
        <f>$H$7*Prices!BX42</f>
        <v>93830.05372</v>
      </c>
      <c r="H39" s="44"/>
      <c r="I39" s="44"/>
      <c r="J39" s="44"/>
      <c r="K39" s="14">
        <f t="shared" ref="K39:P39" si="173">B39/B38-1</f>
        <v>-0.00442280174</v>
      </c>
      <c r="L39" s="14">
        <f t="shared" si="173"/>
        <v>-0.003032977999</v>
      </c>
      <c r="M39" s="14">
        <f t="shared" si="173"/>
        <v>-0.003136559747</v>
      </c>
      <c r="N39" s="14">
        <f t="shared" si="173"/>
        <v>-0.003322259136</v>
      </c>
      <c r="O39" s="14">
        <f t="shared" si="173"/>
        <v>0.0008869469145</v>
      </c>
      <c r="P39" s="14">
        <f t="shared" si="173"/>
        <v>-0.004665718645</v>
      </c>
      <c r="Q39" s="44"/>
      <c r="R39" s="14">
        <f t="shared" ref="R39:V39" si="174">abs(K39)/abs($P39)</f>
        <v>0.9479358006</v>
      </c>
      <c r="S39" s="14">
        <f t="shared" si="174"/>
        <v>0.6500559141</v>
      </c>
      <c r="T39" s="14">
        <f t="shared" si="174"/>
        <v>0.672256513</v>
      </c>
      <c r="U39" s="14">
        <f t="shared" si="174"/>
        <v>0.7120573247</v>
      </c>
      <c r="V39" s="14">
        <f t="shared" si="174"/>
        <v>0.1900986712</v>
      </c>
      <c r="W39" s="7">
        <f t="shared" si="20"/>
        <v>-1</v>
      </c>
      <c r="Y39" s="9">
        <f t="shared" ref="Y39:AD39" si="175">B39/B38-1</f>
        <v>-0.00442280174</v>
      </c>
      <c r="Z39" s="9">
        <f t="shared" si="175"/>
        <v>-0.003032977999</v>
      </c>
      <c r="AA39" s="9">
        <f t="shared" si="175"/>
        <v>-0.003136559747</v>
      </c>
      <c r="AB39" s="9">
        <f t="shared" si="175"/>
        <v>-0.003322259136</v>
      </c>
      <c r="AC39" s="9">
        <f t="shared" si="175"/>
        <v>0.0008869469145</v>
      </c>
      <c r="AD39" s="9">
        <f t="shared" si="175"/>
        <v>-0.004665718645</v>
      </c>
      <c r="AF39" s="28">
        <f t="shared" si="95"/>
        <v>42418</v>
      </c>
      <c r="AG39" s="9">
        <f t="shared" ref="AG39:AK39" si="176">B39/$AL39-1</f>
        <v>-0.06843580422</v>
      </c>
      <c r="AH39" s="9">
        <f t="shared" si="176"/>
        <v>-0.06837752866</v>
      </c>
      <c r="AI39" s="9">
        <f t="shared" si="176"/>
        <v>-0.07929254469</v>
      </c>
      <c r="AJ39" s="9">
        <f t="shared" si="176"/>
        <v>-0.07819290245</v>
      </c>
      <c r="AK39" s="9">
        <f t="shared" si="176"/>
        <v>-0.01623166641</v>
      </c>
      <c r="AL39" s="15">
        <f>Alkanza!BF36</f>
        <v>100861.8906</v>
      </c>
      <c r="AN39" s="28">
        <f t="shared" si="23"/>
        <v>42418</v>
      </c>
      <c r="AO39" s="15">
        <f t="shared" ref="AO39:AS39" si="177">((B39/B38-1)-$AM$6)/$AM$6</f>
        <v>-17.48929022</v>
      </c>
      <c r="AP39" s="15">
        <f t="shared" si="177"/>
        <v>-12.30768626</v>
      </c>
      <c r="AQ39" s="15">
        <f t="shared" si="177"/>
        <v>-12.69386443</v>
      </c>
      <c r="AR39" s="15">
        <f t="shared" si="177"/>
        <v>-13.38619733</v>
      </c>
      <c r="AS39" s="15">
        <f t="shared" si="177"/>
        <v>2.30675575</v>
      </c>
      <c r="AT39" s="15">
        <f t="shared" si="25"/>
        <v>-13.96925956</v>
      </c>
      <c r="AU39" s="15">
        <f t="shared" si="26"/>
        <v>-18.39494406</v>
      </c>
    </row>
    <row r="40">
      <c r="A40" s="46">
        <f>Wealthfront!L37</f>
        <v>42419</v>
      </c>
      <c r="B40" s="47">
        <f>Wealthfront!T37</f>
        <v>93803.71737</v>
      </c>
      <c r="C40" s="47">
        <f>Betterment!AE37</f>
        <v>93822.107</v>
      </c>
      <c r="D40" s="47">
        <f>Schwab!BK37</f>
        <v>92793.7893</v>
      </c>
      <c r="E40" s="47">
        <f>'T Rowe'!G37</f>
        <v>92975.20661</v>
      </c>
      <c r="F40" s="30">
        <f>Alkanza!BD37</f>
        <v>99300.56046</v>
      </c>
      <c r="G40" s="47">
        <f>$H$7*Prices!BX43</f>
        <v>93827.60746</v>
      </c>
      <c r="H40" s="44"/>
      <c r="I40" s="44"/>
      <c r="J40" s="44"/>
      <c r="K40" s="14">
        <f t="shared" ref="K40:P40" si="178">B40/B39-1</f>
        <v>-0.001656127408</v>
      </c>
      <c r="L40" s="14">
        <f t="shared" si="178"/>
        <v>-0.001522869763</v>
      </c>
      <c r="M40" s="14">
        <f t="shared" si="178"/>
        <v>-0.0007592295933</v>
      </c>
      <c r="N40" s="14">
        <f t="shared" si="178"/>
        <v>0</v>
      </c>
      <c r="O40" s="14">
        <f t="shared" si="178"/>
        <v>0.0007641888556</v>
      </c>
      <c r="P40" s="14">
        <f t="shared" si="178"/>
        <v>-0.00002607113248</v>
      </c>
      <c r="Q40" s="44"/>
      <c r="R40" s="14">
        <f t="shared" ref="R40:V40" si="179">abs(K40)/abs($P40)</f>
        <v>63.52341655</v>
      </c>
      <c r="S40" s="14">
        <f t="shared" si="179"/>
        <v>58.41210634</v>
      </c>
      <c r="T40" s="14">
        <f t="shared" si="179"/>
        <v>29.12146582</v>
      </c>
      <c r="U40" s="14">
        <f t="shared" si="179"/>
        <v>0</v>
      </c>
      <c r="V40" s="14">
        <f t="shared" si="179"/>
        <v>29.31168626</v>
      </c>
      <c r="W40" s="7">
        <f t="shared" si="20"/>
        <v>-1</v>
      </c>
      <c r="Y40" s="9">
        <f t="shared" ref="Y40:AD40" si="180">B40/B39-1</f>
        <v>-0.001656127408</v>
      </c>
      <c r="Z40" s="9">
        <f t="shared" si="180"/>
        <v>-0.001522869763</v>
      </c>
      <c r="AA40" s="9">
        <f t="shared" si="180"/>
        <v>-0.0007592295933</v>
      </c>
      <c r="AB40" s="9">
        <f t="shared" si="180"/>
        <v>0</v>
      </c>
      <c r="AC40" s="9">
        <f t="shared" si="180"/>
        <v>0.0007641888556</v>
      </c>
      <c r="AD40" s="9">
        <f t="shared" si="180"/>
        <v>-0.00002607113248</v>
      </c>
      <c r="AF40" s="28">
        <f t="shared" si="95"/>
        <v>42419</v>
      </c>
      <c r="AG40" s="9">
        <f t="shared" ref="AG40:AK40" si="181">B40/$AL40-1</f>
        <v>-0.07022797917</v>
      </c>
      <c r="AH40" s="9">
        <f t="shared" si="181"/>
        <v>-0.07004570319</v>
      </c>
      <c r="AI40" s="9">
        <f t="shared" si="181"/>
        <v>-0.080238274</v>
      </c>
      <c r="AJ40" s="9">
        <f t="shared" si="181"/>
        <v>-0.07844008573</v>
      </c>
      <c r="AK40" s="9">
        <f t="shared" si="181"/>
        <v>-0.01574388144</v>
      </c>
      <c r="AL40" s="15">
        <f>Alkanza!BF37</f>
        <v>100888.944</v>
      </c>
      <c r="AN40" s="28">
        <f t="shared" si="23"/>
        <v>42419</v>
      </c>
      <c r="AO40" s="15">
        <f t="shared" ref="AO40:AS40" si="182">((B40/B39-1)-$AM$6)/$AM$6</f>
        <v>-7.174449384</v>
      </c>
      <c r="AP40" s="15">
        <f t="shared" si="182"/>
        <v>-6.67763218</v>
      </c>
      <c r="AQ40" s="15">
        <f t="shared" si="182"/>
        <v>-3.830594235</v>
      </c>
      <c r="AR40" s="15">
        <f t="shared" si="182"/>
        <v>-1</v>
      </c>
      <c r="AS40" s="15">
        <f t="shared" si="182"/>
        <v>1.849083582</v>
      </c>
      <c r="AT40" s="15">
        <f t="shared" si="25"/>
        <v>-4.67066895</v>
      </c>
      <c r="AU40" s="15">
        <f t="shared" si="26"/>
        <v>-1.09719958</v>
      </c>
    </row>
    <row r="41">
      <c r="A41" s="46">
        <f>Wealthfront!L38</f>
        <v>42422</v>
      </c>
      <c r="B41" s="47">
        <f>Wealthfront!T38</f>
        <v>95350.34631</v>
      </c>
      <c r="C41" s="47">
        <f>Betterment!AE38</f>
        <v>95061.78299</v>
      </c>
      <c r="D41" s="47">
        <f>Schwab!BK38</f>
        <v>94139.49941</v>
      </c>
      <c r="E41" s="47">
        <f>'T Rowe'!G38</f>
        <v>94214.87603</v>
      </c>
      <c r="F41" s="30">
        <f>Alkanza!BD38</f>
        <v>99714.5752</v>
      </c>
      <c r="G41" s="47">
        <f>$H$7*Prices!BX44</f>
        <v>95183.81166</v>
      </c>
      <c r="H41" s="44"/>
      <c r="I41" s="44"/>
      <c r="J41" s="44"/>
      <c r="K41" s="14">
        <f t="shared" ref="K41:P41" si="183">B41/B40-1</f>
        <v>0.01648792801</v>
      </c>
      <c r="L41" s="14">
        <f t="shared" si="183"/>
        <v>0.01321304788</v>
      </c>
      <c r="M41" s="14">
        <f t="shared" si="183"/>
        <v>0.01450215717</v>
      </c>
      <c r="N41" s="14">
        <f t="shared" si="183"/>
        <v>0.01333333333</v>
      </c>
      <c r="O41" s="14">
        <f t="shared" si="183"/>
        <v>0.004169309223</v>
      </c>
      <c r="P41" s="14">
        <f t="shared" si="183"/>
        <v>0.01445421268</v>
      </c>
      <c r="Q41" s="44"/>
      <c r="R41" s="14">
        <f t="shared" ref="R41:V41" si="184">abs(K41)/abs($P41)</f>
        <v>1.140700526</v>
      </c>
      <c r="S41" s="14">
        <f t="shared" si="184"/>
        <v>0.9141312754</v>
      </c>
      <c r="T41" s="14">
        <f t="shared" si="184"/>
        <v>1.00331699</v>
      </c>
      <c r="U41" s="14">
        <f t="shared" si="184"/>
        <v>0.9224531025</v>
      </c>
      <c r="V41" s="14">
        <f t="shared" si="184"/>
        <v>0.2884494171</v>
      </c>
      <c r="W41" s="7">
        <f t="shared" si="20"/>
        <v>1</v>
      </c>
      <c r="Y41" s="9">
        <f t="shared" ref="Y41:AD41" si="185">B41/B40-1</f>
        <v>0.01648792801</v>
      </c>
      <c r="Z41" s="9">
        <f t="shared" si="185"/>
        <v>0.01321304788</v>
      </c>
      <c r="AA41" s="9">
        <f t="shared" si="185"/>
        <v>0.01450215717</v>
      </c>
      <c r="AB41" s="9">
        <f t="shared" si="185"/>
        <v>0.01333333333</v>
      </c>
      <c r="AC41" s="9">
        <f t="shared" si="185"/>
        <v>0.004169309223</v>
      </c>
      <c r="AD41" s="9">
        <f t="shared" si="185"/>
        <v>0.01445421268</v>
      </c>
      <c r="AF41" s="28">
        <f t="shared" si="95"/>
        <v>42422</v>
      </c>
      <c r="AG41" s="9">
        <f t="shared" ref="AG41:AK41" si="186">B41/$AL41-1</f>
        <v>-0.05515139485</v>
      </c>
      <c r="AH41" s="9">
        <f t="shared" si="186"/>
        <v>-0.05801083541</v>
      </c>
      <c r="AI41" s="9">
        <f t="shared" si="186"/>
        <v>-0.06714995644</v>
      </c>
      <c r="AJ41" s="9">
        <f t="shared" si="186"/>
        <v>-0.0664030321</v>
      </c>
      <c r="AK41" s="9">
        <f t="shared" si="186"/>
        <v>-0.01190524276</v>
      </c>
      <c r="AL41" s="15">
        <f>Alkanza!BF38</f>
        <v>100916.0047</v>
      </c>
      <c r="AN41" s="28">
        <f t="shared" si="23"/>
        <v>42422</v>
      </c>
      <c r="AO41" s="15">
        <f t="shared" ref="AO41:AS41" si="187">((B41/B40-1)-$AM$6)/$AM$6</f>
        <v>60.47104169</v>
      </c>
      <c r="AP41" s="15">
        <f t="shared" si="187"/>
        <v>48.2614849</v>
      </c>
      <c r="AQ41" s="15">
        <f t="shared" si="187"/>
        <v>53.06760068</v>
      </c>
      <c r="AR41" s="15">
        <f t="shared" si="187"/>
        <v>48.70993861</v>
      </c>
      <c r="AS41" s="15">
        <f t="shared" si="187"/>
        <v>14.54420791</v>
      </c>
      <c r="AT41" s="15">
        <f t="shared" si="25"/>
        <v>52.62751647</v>
      </c>
      <c r="AU41" s="15">
        <f t="shared" si="26"/>
        <v>52.88885188</v>
      </c>
    </row>
    <row r="42">
      <c r="A42" s="46">
        <f>Wealthfront!L39</f>
        <v>42423</v>
      </c>
      <c r="B42" s="47">
        <f>Wealthfront!T39</f>
        <v>93820.4159</v>
      </c>
      <c r="C42" s="47">
        <f>Betterment!AE39</f>
        <v>93794.43355</v>
      </c>
      <c r="D42" s="47">
        <f>Schwab!BK39</f>
        <v>92955.82494</v>
      </c>
      <c r="E42" s="47">
        <f>'T Rowe'!G39</f>
        <v>93078.5124</v>
      </c>
      <c r="F42" s="30">
        <f>Alkanza!BD39</f>
        <v>99467.33163</v>
      </c>
      <c r="G42" s="47">
        <f>$H$7*Prices!BX45</f>
        <v>93998.35612</v>
      </c>
      <c r="H42" s="44"/>
      <c r="I42" s="44"/>
      <c r="J42" s="44"/>
      <c r="K42" s="14">
        <f t="shared" ref="K42:P42" si="188">B42/B41-1</f>
        <v>-0.01604535768</v>
      </c>
      <c r="L42" s="14">
        <f t="shared" si="188"/>
        <v>-0.0133318501</v>
      </c>
      <c r="M42" s="14">
        <f t="shared" si="188"/>
        <v>-0.01257362193</v>
      </c>
      <c r="N42" s="14">
        <f t="shared" si="188"/>
        <v>-0.01206140351</v>
      </c>
      <c r="O42" s="14">
        <f t="shared" si="188"/>
        <v>-0.002479512877</v>
      </c>
      <c r="P42" s="14">
        <f t="shared" si="188"/>
        <v>-0.01245438191</v>
      </c>
      <c r="Q42" s="44"/>
      <c r="R42" s="14">
        <f t="shared" ref="R42:V42" si="189">abs(K42)/abs($P42)</f>
        <v>1.288330308</v>
      </c>
      <c r="S42" s="14">
        <f t="shared" si="189"/>
        <v>1.070454576</v>
      </c>
      <c r="T42" s="14">
        <f t="shared" si="189"/>
        <v>1.009574142</v>
      </c>
      <c r="U42" s="14">
        <f t="shared" si="189"/>
        <v>0.9684465756</v>
      </c>
      <c r="V42" s="14">
        <f t="shared" si="189"/>
        <v>0.1990875899</v>
      </c>
      <c r="W42" s="7">
        <f t="shared" si="20"/>
        <v>-1</v>
      </c>
      <c r="Y42" s="9">
        <f t="shared" ref="Y42:AD42" si="190">B42/B41-1</f>
        <v>-0.01604535768</v>
      </c>
      <c r="Z42" s="9">
        <f t="shared" si="190"/>
        <v>-0.0133318501</v>
      </c>
      <c r="AA42" s="9">
        <f t="shared" si="190"/>
        <v>-0.01257362193</v>
      </c>
      <c r="AB42" s="9">
        <f t="shared" si="190"/>
        <v>-0.01206140351</v>
      </c>
      <c r="AC42" s="9">
        <f t="shared" si="190"/>
        <v>-0.002479512877</v>
      </c>
      <c r="AD42" s="9">
        <f t="shared" si="190"/>
        <v>-0.01245438191</v>
      </c>
      <c r="AF42" s="28">
        <f t="shared" si="95"/>
        <v>42423</v>
      </c>
      <c r="AG42" s="9">
        <f t="shared" ref="AG42:AK42" si="191">B42/$AL42-1</f>
        <v>-0.07056112527</v>
      </c>
      <c r="AH42" s="9">
        <f t="shared" si="191"/>
        <v>-0.07081852131</v>
      </c>
      <c r="AI42" s="9">
        <f t="shared" si="191"/>
        <v>-0.07912625943</v>
      </c>
      <c r="AJ42" s="9">
        <f t="shared" si="191"/>
        <v>-0.07791084707</v>
      </c>
      <c r="AK42" s="9">
        <f t="shared" si="191"/>
        <v>-0.01461953783</v>
      </c>
      <c r="AL42" s="15">
        <f>Alkanza!BF39</f>
        <v>100943.0727</v>
      </c>
      <c r="AN42" s="28">
        <f t="shared" si="23"/>
        <v>42423</v>
      </c>
      <c r="AO42" s="15">
        <f t="shared" ref="AO42:AS42" si="192">((B42/B41-1)-$AM$6)/$AM$6</f>
        <v>-60.82103089</v>
      </c>
      <c r="AP42" s="15">
        <f t="shared" si="192"/>
        <v>-50.70440876</v>
      </c>
      <c r="AQ42" s="15">
        <f t="shared" si="192"/>
        <v>-47.87754806</v>
      </c>
      <c r="AR42" s="15">
        <f t="shared" si="192"/>
        <v>-45.96787209</v>
      </c>
      <c r="AS42" s="15">
        <f t="shared" si="192"/>
        <v>-10.24423247</v>
      </c>
      <c r="AT42" s="15">
        <f t="shared" si="25"/>
        <v>-51.34271495</v>
      </c>
      <c r="AU42" s="15">
        <f t="shared" si="26"/>
        <v>-47.432992</v>
      </c>
    </row>
    <row r="43">
      <c r="A43" s="46">
        <f>Wealthfront!L40</f>
        <v>42424</v>
      </c>
      <c r="B43" s="47">
        <f>Wealthfront!T40</f>
        <v>93999.28891</v>
      </c>
      <c r="C43" s="47">
        <f>Betterment!AE40</f>
        <v>93871.34144</v>
      </c>
      <c r="D43" s="47">
        <f>Schwab!BK40</f>
        <v>93186.50582</v>
      </c>
      <c r="E43" s="47">
        <f>'T Rowe'!G40</f>
        <v>93181.81818</v>
      </c>
      <c r="F43" s="30">
        <f>Alkanza!BD40</f>
        <v>99550.27325</v>
      </c>
      <c r="G43" s="47">
        <f>$H$7*Prices!BX46</f>
        <v>94415.68735</v>
      </c>
      <c r="H43" s="44"/>
      <c r="I43" s="44"/>
      <c r="J43" s="44"/>
      <c r="K43" s="14">
        <f t="shared" ref="K43:P43" si="193">B43/B42-1</f>
        <v>0.001906546755</v>
      </c>
      <c r="L43" s="14">
        <f t="shared" si="193"/>
        <v>0.0008199621375</v>
      </c>
      <c r="M43" s="14">
        <f t="shared" si="193"/>
        <v>0.002481618357</v>
      </c>
      <c r="N43" s="14">
        <f t="shared" si="193"/>
        <v>0.001109877913</v>
      </c>
      <c r="O43" s="14">
        <f t="shared" si="193"/>
        <v>0.0008338578845</v>
      </c>
      <c r="P43" s="14">
        <f t="shared" si="193"/>
        <v>0.004439771609</v>
      </c>
      <c r="Q43" s="44"/>
      <c r="R43" s="14">
        <f t="shared" ref="R43:V43" si="194">abs(K43)/abs($P43)</f>
        <v>0.4294245115</v>
      </c>
      <c r="S43" s="14">
        <f t="shared" si="194"/>
        <v>0.1846856572</v>
      </c>
      <c r="T43" s="14">
        <f t="shared" si="194"/>
        <v>0.5589518055</v>
      </c>
      <c r="U43" s="14">
        <f t="shared" si="194"/>
        <v>0.2499853621</v>
      </c>
      <c r="V43" s="14">
        <f t="shared" si="194"/>
        <v>0.1878154909</v>
      </c>
      <c r="W43" s="7">
        <f t="shared" si="20"/>
        <v>1</v>
      </c>
      <c r="Y43" s="9">
        <f t="shared" ref="Y43:AD43" si="195">B43/B42-1</f>
        <v>0.001906546755</v>
      </c>
      <c r="Z43" s="9">
        <f t="shared" si="195"/>
        <v>0.0008199621375</v>
      </c>
      <c r="AA43" s="9">
        <f t="shared" si="195"/>
        <v>0.002481618357</v>
      </c>
      <c r="AB43" s="9">
        <f t="shared" si="195"/>
        <v>0.001109877913</v>
      </c>
      <c r="AC43" s="9">
        <f t="shared" si="195"/>
        <v>0.0008338578845</v>
      </c>
      <c r="AD43" s="9">
        <f t="shared" si="195"/>
        <v>0.004439771609</v>
      </c>
      <c r="AF43" s="28">
        <f t="shared" si="95"/>
        <v>42424</v>
      </c>
      <c r="AG43" s="9">
        <f t="shared" ref="AG43:AK43" si="196">B43/$AL43-1</f>
        <v>-0.06903881151</v>
      </c>
      <c r="AH43" s="9">
        <f t="shared" si="196"/>
        <v>-0.0703059927</v>
      </c>
      <c r="AI43" s="9">
        <f t="shared" si="196"/>
        <v>-0.07708854805</v>
      </c>
      <c r="AJ43" s="9">
        <f t="shared" si="196"/>
        <v>-0.07713497402</v>
      </c>
      <c r="AK43" s="9">
        <f t="shared" si="196"/>
        <v>-0.01406232141</v>
      </c>
      <c r="AL43" s="15">
        <f>Alkanza!BF40</f>
        <v>100970.1479</v>
      </c>
      <c r="AN43" s="28">
        <f t="shared" si="23"/>
        <v>42424</v>
      </c>
      <c r="AO43" s="15">
        <f t="shared" ref="AO43:AS43" si="197">((B43/B42-1)-$AM$6)/$AM$6</f>
        <v>6.108074159</v>
      </c>
      <c r="AP43" s="15">
        <f t="shared" si="197"/>
        <v>2.057020064</v>
      </c>
      <c r="AQ43" s="15">
        <f t="shared" si="197"/>
        <v>8.252082213</v>
      </c>
      <c r="AR43" s="15">
        <f t="shared" si="197"/>
        <v>3.13789722</v>
      </c>
      <c r="AS43" s="15">
        <f t="shared" si="197"/>
        <v>2.108826818</v>
      </c>
      <c r="AT43" s="15">
        <f t="shared" si="25"/>
        <v>4.888768414</v>
      </c>
      <c r="AU43" s="15">
        <f t="shared" si="26"/>
        <v>15.55255806</v>
      </c>
    </row>
    <row r="44">
      <c r="A44" s="46">
        <f>Wealthfront!L41</f>
        <v>42425</v>
      </c>
      <c r="B44" s="47">
        <f>Wealthfront!T41</f>
        <v>94739.15431</v>
      </c>
      <c r="C44" s="47">
        <f>Betterment!AE41</f>
        <v>94768.66789</v>
      </c>
      <c r="D44" s="47">
        <f>Schwab!BK41</f>
        <v>94211.55322</v>
      </c>
      <c r="E44" s="47">
        <f>'T Rowe'!G41</f>
        <v>94214.87603</v>
      </c>
      <c r="F44" s="30">
        <f>Alkanza!BD41</f>
        <v>100113.4922</v>
      </c>
      <c r="G44" s="47">
        <f>$H$7*Prices!BX47</f>
        <v>95487.14737</v>
      </c>
      <c r="H44" s="44"/>
      <c r="I44" s="44"/>
      <c r="J44" s="44"/>
      <c r="K44" s="14">
        <f t="shared" ref="K44:P44" si="198">B44/B43-1</f>
        <v>0.00787096808</v>
      </c>
      <c r="L44" s="14">
        <f t="shared" si="198"/>
        <v>0.009559109727</v>
      </c>
      <c r="M44" s="14">
        <f t="shared" si="198"/>
        <v>0.01099995529</v>
      </c>
      <c r="N44" s="14">
        <f t="shared" si="198"/>
        <v>0.0110864745</v>
      </c>
      <c r="O44" s="14">
        <f t="shared" si="198"/>
        <v>0.00565763334</v>
      </c>
      <c r="P44" s="14">
        <f t="shared" si="198"/>
        <v>0.01134832625</v>
      </c>
      <c r="Q44" s="44"/>
      <c r="R44" s="14">
        <f t="shared" ref="R44:V44" si="199">abs(K44)/abs($P44)</f>
        <v>0.6935796439</v>
      </c>
      <c r="S44" s="14">
        <f t="shared" si="199"/>
        <v>0.8423365274</v>
      </c>
      <c r="T44" s="14">
        <f t="shared" si="199"/>
        <v>0.9693019959</v>
      </c>
      <c r="U44" s="14">
        <f t="shared" si="199"/>
        <v>0.9769259585</v>
      </c>
      <c r="V44" s="14">
        <f t="shared" si="199"/>
        <v>0.4985434164</v>
      </c>
      <c r="W44" s="7">
        <f t="shared" si="20"/>
        <v>1</v>
      </c>
      <c r="Y44" s="9">
        <f t="shared" ref="Y44:AD44" si="200">B44/B43-1</f>
        <v>0.00787096808</v>
      </c>
      <c r="Z44" s="9">
        <f t="shared" si="200"/>
        <v>0.009559109727</v>
      </c>
      <c r="AA44" s="9">
        <f t="shared" si="200"/>
        <v>0.01099995529</v>
      </c>
      <c r="AB44" s="9">
        <f t="shared" si="200"/>
        <v>0.0110864745</v>
      </c>
      <c r="AC44" s="9">
        <f t="shared" si="200"/>
        <v>0.00565763334</v>
      </c>
      <c r="AD44" s="9">
        <f t="shared" si="200"/>
        <v>0.01134832625</v>
      </c>
      <c r="AF44" s="28">
        <f t="shared" si="95"/>
        <v>42425</v>
      </c>
      <c r="AG44" s="9">
        <f t="shared" ref="AG44:AK44" si="201">B44/$AL44-1</f>
        <v>-0.06196284856</v>
      </c>
      <c r="AH44" s="9">
        <f t="shared" si="201"/>
        <v>-0.0616706269</v>
      </c>
      <c r="AI44" s="9">
        <f t="shared" si="201"/>
        <v>-0.06718676501</v>
      </c>
      <c r="AJ44" s="9">
        <f t="shared" si="201"/>
        <v>-0.06715386494</v>
      </c>
      <c r="AK44" s="9">
        <f t="shared" si="201"/>
        <v>-0.008750123237</v>
      </c>
      <c r="AL44" s="15">
        <f>Alkanza!BF41</f>
        <v>100997.2304</v>
      </c>
      <c r="AN44" s="28">
        <f t="shared" si="23"/>
        <v>42425</v>
      </c>
      <c r="AO44" s="15">
        <f t="shared" ref="AO44:AS44" si="202">((B44/B43-1)-$AM$6)/$AM$6</f>
        <v>28.3449005</v>
      </c>
      <c r="AP44" s="15">
        <f t="shared" si="202"/>
        <v>34.63870682</v>
      </c>
      <c r="AQ44" s="15">
        <f t="shared" si="202"/>
        <v>40.01053264</v>
      </c>
      <c r="AR44" s="15">
        <f t="shared" si="202"/>
        <v>40.33309751</v>
      </c>
      <c r="AS44" s="15">
        <f t="shared" si="202"/>
        <v>20.09304545</v>
      </c>
      <c r="AT44" s="15">
        <f t="shared" si="25"/>
        <v>35.83180937</v>
      </c>
      <c r="AU44" s="15">
        <f t="shared" si="26"/>
        <v>41.30934509</v>
      </c>
    </row>
    <row r="45">
      <c r="A45" s="46">
        <f>Wealthfront!L42</f>
        <v>42426</v>
      </c>
      <c r="B45" s="47">
        <f>Wealthfront!T42</f>
        <v>94397.04755</v>
      </c>
      <c r="C45" s="47">
        <f>Betterment!AE42</f>
        <v>94535.00473</v>
      </c>
      <c r="D45" s="47">
        <f>Schwab!BK42</f>
        <v>94080.76085</v>
      </c>
      <c r="E45" s="47">
        <f>'T Rowe'!G42</f>
        <v>94214.87603</v>
      </c>
      <c r="F45" s="30">
        <f>Alkanza!BD42</f>
        <v>99630.24955</v>
      </c>
      <c r="G45" s="47">
        <f>$H$7*Prices!BX48</f>
        <v>95308.5707</v>
      </c>
      <c r="H45" s="44"/>
      <c r="I45" s="44"/>
      <c r="J45" s="44"/>
      <c r="K45" s="14">
        <f t="shared" ref="K45:P45" si="203">B45/B44-1</f>
        <v>-0.003611038738</v>
      </c>
      <c r="L45" s="14">
        <f t="shared" si="203"/>
        <v>-0.002465616175</v>
      </c>
      <c r="M45" s="14">
        <f t="shared" si="203"/>
        <v>-0.001388283726</v>
      </c>
      <c r="N45" s="14">
        <f t="shared" si="203"/>
        <v>0</v>
      </c>
      <c r="O45" s="14">
        <f t="shared" si="203"/>
        <v>-0.00482694818</v>
      </c>
      <c r="P45" s="14">
        <f t="shared" si="203"/>
        <v>-0.001870164472</v>
      </c>
      <c r="Q45" s="44"/>
      <c r="R45" s="14">
        <f t="shared" ref="R45:V45" si="204">abs(K45)/abs($P45)</f>
        <v>1.930866933</v>
      </c>
      <c r="S45" s="14">
        <f t="shared" si="204"/>
        <v>1.318395367</v>
      </c>
      <c r="T45" s="14">
        <f t="shared" si="204"/>
        <v>0.7423324239</v>
      </c>
      <c r="U45" s="14">
        <f t="shared" si="204"/>
        <v>0</v>
      </c>
      <c r="V45" s="14">
        <f t="shared" si="204"/>
        <v>2.581028702</v>
      </c>
      <c r="W45" s="7">
        <f t="shared" si="20"/>
        <v>-1</v>
      </c>
      <c r="Y45" s="9">
        <f t="shared" ref="Y45:AD45" si="205">B45/B44-1</f>
        <v>-0.003611038738</v>
      </c>
      <c r="Z45" s="9">
        <f t="shared" si="205"/>
        <v>-0.002465616175</v>
      </c>
      <c r="AA45" s="9">
        <f t="shared" si="205"/>
        <v>-0.001388283726</v>
      </c>
      <c r="AB45" s="9">
        <f t="shared" si="205"/>
        <v>0</v>
      </c>
      <c r="AC45" s="9">
        <f t="shared" si="205"/>
        <v>-0.00482694818</v>
      </c>
      <c r="AD45" s="9">
        <f t="shared" si="205"/>
        <v>-0.001870164472</v>
      </c>
      <c r="AF45" s="28">
        <f t="shared" si="95"/>
        <v>42426</v>
      </c>
      <c r="AG45" s="9">
        <f t="shared" ref="AG45:AK45" si="206">B45/$AL45-1</f>
        <v>-0.06560076413</v>
      </c>
      <c r="AH45" s="9">
        <f t="shared" si="206"/>
        <v>-0.06423518033</v>
      </c>
      <c r="AI45" s="9">
        <f t="shared" si="206"/>
        <v>-0.06873156177</v>
      </c>
      <c r="AJ45" s="9">
        <f t="shared" si="206"/>
        <v>-0.06740400835</v>
      </c>
      <c r="AK45" s="9">
        <f t="shared" si="206"/>
        <v>-0.01379935641</v>
      </c>
      <c r="AL45" s="15">
        <f>Alkanza!BF42</f>
        <v>101024.3202</v>
      </c>
      <c r="AN45" s="28">
        <f t="shared" si="23"/>
        <v>42426</v>
      </c>
      <c r="AO45" s="15">
        <f t="shared" ref="AO45:AS45" si="207">((B45/B44-1)-$AM$6)/$AM$6</f>
        <v>-14.46283855</v>
      </c>
      <c r="AP45" s="15">
        <f t="shared" si="207"/>
        <v>-10.19242215</v>
      </c>
      <c r="AQ45" s="15">
        <f t="shared" si="207"/>
        <v>-6.175862407</v>
      </c>
      <c r="AR45" s="15">
        <f t="shared" si="207"/>
        <v>-1</v>
      </c>
      <c r="AS45" s="15">
        <f t="shared" si="207"/>
        <v>-18.99604733</v>
      </c>
      <c r="AT45" s="15">
        <f t="shared" si="25"/>
        <v>-7.957780777</v>
      </c>
      <c r="AU45" s="15">
        <f t="shared" si="26"/>
        <v>-7.972432081</v>
      </c>
    </row>
    <row r="46">
      <c r="A46" s="46">
        <f>Wealthfront!L43</f>
        <v>42429</v>
      </c>
      <c r="B46" s="47">
        <f>Wealthfront!T43</f>
        <v>94112.2888</v>
      </c>
      <c r="C46" s="47">
        <f>Betterment!AE43</f>
        <v>94150.39447</v>
      </c>
      <c r="D46" s="47">
        <f>Schwab!BK43</f>
        <v>93847.68437</v>
      </c>
      <c r="E46" s="47">
        <f>'T Rowe'!G43</f>
        <v>93801.65289</v>
      </c>
      <c r="F46" s="30">
        <f>Alkanza!BD43</f>
        <v>99525.4109</v>
      </c>
      <c r="G46" s="47">
        <f>$H$7*Prices!BX49</f>
        <v>94534.57538</v>
      </c>
      <c r="H46" s="44"/>
      <c r="I46" s="44"/>
      <c r="J46" s="44"/>
      <c r="K46" s="14">
        <f t="shared" ref="K46:P46" si="208">B46/B45-1</f>
        <v>-0.003016606591</v>
      </c>
      <c r="L46" s="14">
        <f t="shared" si="208"/>
        <v>-0.004068442816</v>
      </c>
      <c r="M46" s="14">
        <f t="shared" si="208"/>
        <v>-0.002477408523</v>
      </c>
      <c r="N46" s="14">
        <f t="shared" si="208"/>
        <v>-0.004385964912</v>
      </c>
      <c r="O46" s="14">
        <f t="shared" si="208"/>
        <v>-0.001052277346</v>
      </c>
      <c r="P46" s="14">
        <f t="shared" si="208"/>
        <v>-0.008120941454</v>
      </c>
      <c r="Q46" s="44"/>
      <c r="R46" s="14">
        <f t="shared" ref="R46:V46" si="209">abs(K46)/abs($P46)</f>
        <v>0.3714602067</v>
      </c>
      <c r="S46" s="14">
        <f t="shared" si="209"/>
        <v>0.5009816706</v>
      </c>
      <c r="T46" s="14">
        <f t="shared" si="209"/>
        <v>0.3050642018</v>
      </c>
      <c r="U46" s="14">
        <f t="shared" si="209"/>
        <v>0.5400808437</v>
      </c>
      <c r="V46" s="14">
        <f t="shared" si="209"/>
        <v>0.1295757827</v>
      </c>
      <c r="W46" s="7">
        <f t="shared" si="20"/>
        <v>-1</v>
      </c>
      <c r="Y46" s="9">
        <f t="shared" ref="Y46:AD46" si="210">B46/B45-1</f>
        <v>-0.003016606591</v>
      </c>
      <c r="Z46" s="9">
        <f t="shared" si="210"/>
        <v>-0.004068442816</v>
      </c>
      <c r="AA46" s="9">
        <f t="shared" si="210"/>
        <v>-0.002477408523</v>
      </c>
      <c r="AB46" s="9">
        <f t="shared" si="210"/>
        <v>-0.004385964912</v>
      </c>
      <c r="AC46" s="9">
        <f t="shared" si="210"/>
        <v>-0.001052277346</v>
      </c>
      <c r="AD46" s="9">
        <f t="shared" si="210"/>
        <v>-0.008120941454</v>
      </c>
      <c r="AF46" s="28">
        <f t="shared" si="95"/>
        <v>42429</v>
      </c>
      <c r="AG46" s="9">
        <f t="shared" ref="AG46:AK46" si="211">B46/$AL46-1</f>
        <v>-0.06866928305</v>
      </c>
      <c r="AH46" s="9">
        <f t="shared" si="211"/>
        <v>-0.06829219117</v>
      </c>
      <c r="AI46" s="9">
        <f t="shared" si="211"/>
        <v>-0.07128779582</v>
      </c>
      <c r="AJ46" s="9">
        <f t="shared" si="211"/>
        <v>-0.07174332114</v>
      </c>
      <c r="AK46" s="9">
        <f t="shared" si="211"/>
        <v>-0.01510128519</v>
      </c>
      <c r="AL46" s="15">
        <f>Alkanza!BF43</f>
        <v>101051.4172</v>
      </c>
      <c r="AN46" s="28">
        <f t="shared" si="23"/>
        <v>42429</v>
      </c>
      <c r="AO46" s="15">
        <f t="shared" ref="AO46:AS46" si="212">((B46/B45-1)-$AM$6)/$AM$6</f>
        <v>-12.24664963</v>
      </c>
      <c r="AP46" s="15">
        <f t="shared" si="212"/>
        <v>-16.1681532</v>
      </c>
      <c r="AQ46" s="15">
        <f t="shared" si="212"/>
        <v>-10.23638692</v>
      </c>
      <c r="AR46" s="15">
        <f t="shared" si="212"/>
        <v>-17.35195349</v>
      </c>
      <c r="AS46" s="15">
        <f t="shared" si="212"/>
        <v>-4.923148168</v>
      </c>
      <c r="AT46" s="15">
        <f t="shared" si="25"/>
        <v>-14.00078581</v>
      </c>
      <c r="AU46" s="15">
        <f t="shared" si="26"/>
        <v>-31.27686258</v>
      </c>
    </row>
    <row r="47">
      <c r="A47" s="46">
        <f>Wealthfront!L44</f>
        <v>42430</v>
      </c>
      <c r="B47" s="47">
        <f>Wealthfront!T44</f>
        <v>96570.76579</v>
      </c>
      <c r="C47" s="47">
        <f>Betterment!AE44</f>
        <v>96264.63426</v>
      </c>
      <c r="D47" s="47">
        <f>Schwab!BK44</f>
        <v>96153.13276</v>
      </c>
      <c r="E47" s="47">
        <f>'T Rowe'!G44</f>
        <v>95867.7686</v>
      </c>
      <c r="F47" s="30">
        <f>Alkanza!BD44</f>
        <v>99889.52165</v>
      </c>
      <c r="G47" s="47">
        <f>$H$7*Prices!BX50</f>
        <v>96791.00169</v>
      </c>
      <c r="H47" s="44"/>
      <c r="I47" s="44"/>
      <c r="J47" s="44"/>
      <c r="K47" s="14">
        <f t="shared" ref="K47:P47" si="213">B47/B46-1</f>
        <v>0.02612280522</v>
      </c>
      <c r="L47" s="14">
        <f t="shared" si="213"/>
        <v>0.02245598439</v>
      </c>
      <c r="M47" s="14">
        <f t="shared" si="213"/>
        <v>0.02456585268</v>
      </c>
      <c r="N47" s="14">
        <f t="shared" si="213"/>
        <v>0.02202643172</v>
      </c>
      <c r="O47" s="14">
        <f t="shared" si="213"/>
        <v>0.003658470252</v>
      </c>
      <c r="P47" s="14">
        <f t="shared" si="213"/>
        <v>0.02386879409</v>
      </c>
      <c r="Q47" s="44"/>
      <c r="R47" s="14">
        <f t="shared" ref="R47:V47" si="214">abs(K47)/abs($P47)</f>
        <v>1.09443339</v>
      </c>
      <c r="S47" s="14">
        <f t="shared" si="214"/>
        <v>0.9408093392</v>
      </c>
      <c r="T47" s="14">
        <f t="shared" si="214"/>
        <v>1.029203762</v>
      </c>
      <c r="U47" s="14">
        <f t="shared" si="214"/>
        <v>0.9228129262</v>
      </c>
      <c r="V47" s="14">
        <f t="shared" si="214"/>
        <v>0.1532741972</v>
      </c>
      <c r="W47" s="7">
        <f t="shared" si="20"/>
        <v>1</v>
      </c>
      <c r="Y47" s="9">
        <f t="shared" ref="Y47:AD47" si="215">B47/B46-1</f>
        <v>0.02612280522</v>
      </c>
      <c r="Z47" s="9">
        <f t="shared" si="215"/>
        <v>0.02245598439</v>
      </c>
      <c r="AA47" s="9">
        <f t="shared" si="215"/>
        <v>0.02456585268</v>
      </c>
      <c r="AB47" s="9">
        <f t="shared" si="215"/>
        <v>0.02202643172</v>
      </c>
      <c r="AC47" s="9">
        <f t="shared" si="215"/>
        <v>0.003658470252</v>
      </c>
      <c r="AD47" s="9">
        <f t="shared" si="215"/>
        <v>0.02386879409</v>
      </c>
      <c r="AF47" s="28">
        <f t="shared" si="95"/>
        <v>42430</v>
      </c>
      <c r="AG47" s="9">
        <f t="shared" ref="AG47:AK47" si="216">B47/$AL47-1</f>
        <v>-0.04459657301</v>
      </c>
      <c r="AH47" s="9">
        <f t="shared" si="216"/>
        <v>-0.04762522367</v>
      </c>
      <c r="AI47" s="9">
        <f t="shared" si="216"/>
        <v>-0.04872834128</v>
      </c>
      <c r="AJ47" s="9">
        <f t="shared" si="216"/>
        <v>-0.05155153419</v>
      </c>
      <c r="AK47" s="9">
        <f t="shared" si="216"/>
        <v>-0.01176313009</v>
      </c>
      <c r="AL47" s="15">
        <f>Alkanza!BF44</f>
        <v>101078.5214</v>
      </c>
      <c r="AN47" s="28">
        <f t="shared" si="23"/>
        <v>42430</v>
      </c>
      <c r="AO47" s="15">
        <f t="shared" ref="AO47:AS47" si="217">((B47/B46-1)-$AM$6)/$AM$6</f>
        <v>96.39222829</v>
      </c>
      <c r="AP47" s="15">
        <f t="shared" si="217"/>
        <v>82.72142041</v>
      </c>
      <c r="AQ47" s="15">
        <f t="shared" si="217"/>
        <v>90.58752712</v>
      </c>
      <c r="AR47" s="15">
        <f t="shared" si="217"/>
        <v>81.11994263</v>
      </c>
      <c r="AS47" s="15">
        <f t="shared" si="217"/>
        <v>12.63967487</v>
      </c>
      <c r="AT47" s="15">
        <f t="shared" si="25"/>
        <v>87.70527961</v>
      </c>
      <c r="AU47" s="15">
        <f t="shared" si="26"/>
        <v>87.98872165</v>
      </c>
    </row>
    <row r="48">
      <c r="A48" s="46">
        <f>Wealthfront!L45</f>
        <v>42431</v>
      </c>
      <c r="B48" s="47">
        <f>Wealthfront!T45</f>
        <v>97445.37038</v>
      </c>
      <c r="C48" s="47">
        <f>Betterment!AE45</f>
        <v>96979.67002</v>
      </c>
      <c r="D48" s="47">
        <f>Schwab!BK45</f>
        <v>96947.1244</v>
      </c>
      <c r="E48" s="47">
        <f>'T Rowe'!G45</f>
        <v>96384.29752</v>
      </c>
      <c r="F48" s="30">
        <f>Alkanza!BD45</f>
        <v>100199.8902</v>
      </c>
      <c r="G48" s="47">
        <f>$H$7*Prices!BX51</f>
        <v>97187.29513</v>
      </c>
      <c r="H48" s="44"/>
      <c r="I48" s="44"/>
      <c r="J48" s="44"/>
      <c r="K48" s="14">
        <f t="shared" ref="K48:P48" si="218">B48/B47-1</f>
        <v>0.009056618597</v>
      </c>
      <c r="L48" s="14">
        <f t="shared" si="218"/>
        <v>0.007427813638</v>
      </c>
      <c r="M48" s="14">
        <f t="shared" si="218"/>
        <v>0.008257574296</v>
      </c>
      <c r="N48" s="14">
        <f t="shared" si="218"/>
        <v>0.005387931034</v>
      </c>
      <c r="O48" s="14">
        <f t="shared" si="218"/>
        <v>0.003107117874</v>
      </c>
      <c r="P48" s="14">
        <f t="shared" si="218"/>
        <v>0.004094321025</v>
      </c>
      <c r="Q48" s="44"/>
      <c r="R48" s="14">
        <f t="shared" ref="R48:V48" si="219">abs(K48)/abs($P48)</f>
        <v>2.211995235</v>
      </c>
      <c r="S48" s="14">
        <f t="shared" si="219"/>
        <v>1.814174705</v>
      </c>
      <c r="T48" s="14">
        <f t="shared" si="219"/>
        <v>2.016836063</v>
      </c>
      <c r="U48" s="14">
        <f t="shared" si="219"/>
        <v>1.315952267</v>
      </c>
      <c r="V48" s="14">
        <f t="shared" si="219"/>
        <v>0.7588847711</v>
      </c>
      <c r="W48" s="7">
        <f t="shared" si="20"/>
        <v>1</v>
      </c>
      <c r="Y48" s="9">
        <f t="shared" ref="Y48:AD48" si="220">B48/B47-1</f>
        <v>0.009056618597</v>
      </c>
      <c r="Z48" s="9">
        <f t="shared" si="220"/>
        <v>0.007427813638</v>
      </c>
      <c r="AA48" s="9">
        <f t="shared" si="220"/>
        <v>0.008257574296</v>
      </c>
      <c r="AB48" s="9">
        <f t="shared" si="220"/>
        <v>0.005387931034</v>
      </c>
      <c r="AC48" s="9">
        <f t="shared" si="220"/>
        <v>0.003107117874</v>
      </c>
      <c r="AD48" s="9">
        <f t="shared" si="220"/>
        <v>0.004094321025</v>
      </c>
      <c r="AF48" s="28">
        <f t="shared" si="95"/>
        <v>42431</v>
      </c>
      <c r="AG48" s="9">
        <f t="shared" ref="AG48:AK48" si="221">B48/$AL48-1</f>
        <v>-0.03620236096</v>
      </c>
      <c r="AH48" s="9">
        <f t="shared" si="221"/>
        <v>-0.04080843826</v>
      </c>
      <c r="AI48" s="9">
        <f t="shared" si="221"/>
        <v>-0.04113033548</v>
      </c>
      <c r="AJ48" s="9">
        <f t="shared" si="221"/>
        <v>-0.04669705674</v>
      </c>
      <c r="AK48" s="9">
        <f t="shared" si="221"/>
        <v>-0.008958381492</v>
      </c>
      <c r="AL48" s="15">
        <f>Alkanza!BF45</f>
        <v>101105.633</v>
      </c>
      <c r="AN48" s="28">
        <f t="shared" si="23"/>
        <v>42431</v>
      </c>
      <c r="AO48" s="15">
        <f t="shared" ref="AO48:AS48" si="222">((B48/B47-1)-$AM$6)/$AM$6</f>
        <v>32.76529658</v>
      </c>
      <c r="AP48" s="15">
        <f t="shared" si="222"/>
        <v>26.69271199</v>
      </c>
      <c r="AQ48" s="15">
        <f t="shared" si="222"/>
        <v>29.78626335</v>
      </c>
      <c r="AR48" s="15">
        <f t="shared" si="222"/>
        <v>19.08752907</v>
      </c>
      <c r="AS48" s="15">
        <f t="shared" si="222"/>
        <v>10.58409791</v>
      </c>
      <c r="AT48" s="15">
        <f t="shared" si="25"/>
        <v>27.08295025</v>
      </c>
      <c r="AU48" s="15">
        <f t="shared" si="26"/>
        <v>14.26463351</v>
      </c>
    </row>
    <row r="49">
      <c r="A49" s="46">
        <f>Wealthfront!L46</f>
        <v>42432</v>
      </c>
      <c r="B49" s="47">
        <f>Wealthfront!T46</f>
        <v>98228.77916</v>
      </c>
      <c r="C49" s="47">
        <f>Betterment!AE46</f>
        <v>97749.42915</v>
      </c>
      <c r="D49" s="47">
        <f>Schwab!BK46</f>
        <v>97944.73772</v>
      </c>
      <c r="E49" s="47">
        <f>'T Rowe'!G46</f>
        <v>97004.13223</v>
      </c>
      <c r="F49" s="30">
        <f>Alkanza!BD46</f>
        <v>100455.7625</v>
      </c>
      <c r="G49" s="47">
        <f>$H$7*Prices!BX52</f>
        <v>97527.32468</v>
      </c>
      <c r="H49" s="44"/>
      <c r="I49" s="44"/>
      <c r="J49" s="44"/>
      <c r="K49" s="14">
        <f t="shared" ref="K49:P49" si="223">B49/B48-1</f>
        <v>0.008039466386</v>
      </c>
      <c r="L49" s="14">
        <f t="shared" si="223"/>
        <v>0.007937324743</v>
      </c>
      <c r="M49" s="14">
        <f t="shared" si="223"/>
        <v>0.01029028278</v>
      </c>
      <c r="N49" s="14">
        <f t="shared" si="223"/>
        <v>0.006430868167</v>
      </c>
      <c r="O49" s="14">
        <f t="shared" si="223"/>
        <v>0.002553618716</v>
      </c>
      <c r="P49" s="14">
        <f t="shared" si="223"/>
        <v>0.003498703718</v>
      </c>
      <c r="Q49" s="44"/>
      <c r="R49" s="14">
        <f t="shared" ref="R49:V49" si="224">abs(K49)/abs($P49)</f>
        <v>2.297841439</v>
      </c>
      <c r="S49" s="14">
        <f t="shared" si="224"/>
        <v>2.2686473</v>
      </c>
      <c r="T49" s="14">
        <f t="shared" si="224"/>
        <v>2.941170106</v>
      </c>
      <c r="U49" s="14">
        <f t="shared" si="224"/>
        <v>1.838071665</v>
      </c>
      <c r="V49" s="14">
        <f t="shared" si="224"/>
        <v>0.7298756689</v>
      </c>
      <c r="W49" s="7">
        <f t="shared" si="20"/>
        <v>1</v>
      </c>
      <c r="Y49" s="9">
        <f t="shared" ref="Y49:AD49" si="225">B49/B48-1</f>
        <v>0.008039466386</v>
      </c>
      <c r="Z49" s="9">
        <f t="shared" si="225"/>
        <v>0.007937324743</v>
      </c>
      <c r="AA49" s="9">
        <f t="shared" si="225"/>
        <v>0.01029028278</v>
      </c>
      <c r="AB49" s="9">
        <f t="shared" si="225"/>
        <v>0.006430868167</v>
      </c>
      <c r="AC49" s="9">
        <f t="shared" si="225"/>
        <v>0.002553618716</v>
      </c>
      <c r="AD49" s="9">
        <f t="shared" si="225"/>
        <v>0.003498703718</v>
      </c>
      <c r="AF49" s="28">
        <f t="shared" si="95"/>
        <v>42432</v>
      </c>
      <c r="AG49" s="9">
        <f t="shared" ref="AG49:AK49" si="226">B49/$AL49-1</f>
        <v>-0.02871446305</v>
      </c>
      <c r="AH49" s="9">
        <f t="shared" si="226"/>
        <v>-0.03345427284</v>
      </c>
      <c r="AI49" s="9">
        <f t="shared" si="226"/>
        <v>-0.03152306296</v>
      </c>
      <c r="AJ49" s="9">
        <f t="shared" si="226"/>
        <v>-0.04082376402</v>
      </c>
      <c r="AK49" s="9">
        <f t="shared" si="226"/>
        <v>-0.006694066253</v>
      </c>
      <c r="AL49" s="15">
        <f>Alkanza!BF46</f>
        <v>101132.7518</v>
      </c>
      <c r="AN49" s="28">
        <f t="shared" si="23"/>
        <v>42432</v>
      </c>
      <c r="AO49" s="15">
        <f t="shared" ref="AO49:AS49" si="227">((B49/B48-1)-$AM$6)/$AM$6</f>
        <v>28.97310353</v>
      </c>
      <c r="AP49" s="15">
        <f t="shared" si="227"/>
        <v>28.59229442</v>
      </c>
      <c r="AQ49" s="15">
        <f t="shared" si="227"/>
        <v>37.3646994</v>
      </c>
      <c r="AR49" s="15">
        <f t="shared" si="227"/>
        <v>22.97585463</v>
      </c>
      <c r="AS49" s="15">
        <f t="shared" si="227"/>
        <v>8.520517221</v>
      </c>
      <c r="AT49" s="15">
        <f t="shared" si="25"/>
        <v>29.476488</v>
      </c>
      <c r="AU49" s="15">
        <f t="shared" si="26"/>
        <v>12.04402603</v>
      </c>
    </row>
    <row r="50">
      <c r="A50" s="46">
        <f>Wealthfront!L47</f>
        <v>42433</v>
      </c>
      <c r="B50" s="47">
        <f>Wealthfront!T47</f>
        <v>99185.29091</v>
      </c>
      <c r="C50" s="47">
        <f>Betterment!AE47</f>
        <v>98413.16602</v>
      </c>
      <c r="D50" s="47">
        <f>Schwab!BK47</f>
        <v>98793.25622</v>
      </c>
      <c r="E50" s="47">
        <f>'T Rowe'!G47</f>
        <v>97314.04959</v>
      </c>
      <c r="F50" s="30">
        <f>Alkanza!BD47</f>
        <v>100508.4759</v>
      </c>
      <c r="G50" s="47">
        <f>$H$7*Prices!BX53</f>
        <v>97849.74119</v>
      </c>
      <c r="H50" s="44"/>
      <c r="I50" s="44"/>
      <c r="J50" s="44"/>
      <c r="K50" s="14">
        <f t="shared" ref="K50:P50" si="228">B50/B49-1</f>
        <v>0.009737591742</v>
      </c>
      <c r="L50" s="14">
        <f t="shared" si="228"/>
        <v>0.006790186649</v>
      </c>
      <c r="M50" s="14">
        <f t="shared" si="228"/>
        <v>0.008663237228</v>
      </c>
      <c r="N50" s="14">
        <f t="shared" si="228"/>
        <v>0.003194888179</v>
      </c>
      <c r="O50" s="14">
        <f t="shared" si="228"/>
        <v>0.0005247422826</v>
      </c>
      <c r="P50" s="14">
        <f t="shared" si="228"/>
        <v>0.003305909501</v>
      </c>
      <c r="Q50" s="44"/>
      <c r="R50" s="14">
        <f t="shared" ref="R50:V50" si="229">abs(K50)/abs($P50)</f>
        <v>2.94551068</v>
      </c>
      <c r="S50" s="14">
        <f t="shared" si="229"/>
        <v>2.053954183</v>
      </c>
      <c r="T50" s="14">
        <f t="shared" si="229"/>
        <v>2.620530666</v>
      </c>
      <c r="U50" s="14">
        <f t="shared" si="229"/>
        <v>0.9664173135</v>
      </c>
      <c r="V50" s="14">
        <f t="shared" si="229"/>
        <v>0.1587285685</v>
      </c>
      <c r="W50" s="7">
        <f t="shared" si="20"/>
        <v>1</v>
      </c>
      <c r="Y50" s="9">
        <f t="shared" ref="Y50:AD50" si="230">B50/B49-1</f>
        <v>0.009737591742</v>
      </c>
      <c r="Z50" s="9">
        <f t="shared" si="230"/>
        <v>0.006790186649</v>
      </c>
      <c r="AA50" s="9">
        <f t="shared" si="230"/>
        <v>0.008663237228</v>
      </c>
      <c r="AB50" s="9">
        <f t="shared" si="230"/>
        <v>0.003194888179</v>
      </c>
      <c r="AC50" s="9">
        <f t="shared" si="230"/>
        <v>0.0005247422826</v>
      </c>
      <c r="AD50" s="9">
        <f t="shared" si="230"/>
        <v>0.003305909501</v>
      </c>
      <c r="AF50" s="28">
        <f t="shared" si="95"/>
        <v>42433</v>
      </c>
      <c r="AG50" s="9">
        <f t="shared" ref="AG50:AK50" si="231">B50/$AL50-1</f>
        <v>-0.01951946815</v>
      </c>
      <c r="AH50" s="9">
        <f t="shared" si="231"/>
        <v>-0.0271521868</v>
      </c>
      <c r="AI50" s="9">
        <f t="shared" si="231"/>
        <v>-0.02339486516</v>
      </c>
      <c r="AJ50" s="9">
        <f t="shared" si="231"/>
        <v>-0.03801732878</v>
      </c>
      <c r="AK50" s="9">
        <f t="shared" si="231"/>
        <v>-0.006439332143</v>
      </c>
      <c r="AL50" s="15">
        <f>Alkanza!BF47</f>
        <v>101159.8779</v>
      </c>
      <c r="AN50" s="28">
        <f t="shared" si="23"/>
        <v>42433</v>
      </c>
      <c r="AO50" s="15">
        <f t="shared" ref="AO50:AS50" si="232">((B50/B49-1)-$AM$6)/$AM$6</f>
        <v>35.30413157</v>
      </c>
      <c r="AP50" s="15">
        <f t="shared" si="232"/>
        <v>24.31548211</v>
      </c>
      <c r="AQ50" s="15">
        <f t="shared" si="232"/>
        <v>31.29867431</v>
      </c>
      <c r="AR50" s="15">
        <f t="shared" si="232"/>
        <v>10.91132714</v>
      </c>
      <c r="AS50" s="15">
        <f t="shared" si="232"/>
        <v>0.956367999</v>
      </c>
      <c r="AT50" s="15">
        <f t="shared" si="25"/>
        <v>25.45740378</v>
      </c>
      <c r="AU50" s="15">
        <f t="shared" si="26"/>
        <v>11.32524188</v>
      </c>
    </row>
    <row r="51">
      <c r="A51" s="46">
        <f>Wealthfront!L48</f>
        <v>42436</v>
      </c>
      <c r="B51" s="47">
        <f>Wealthfront!T48</f>
        <v>99300.68171</v>
      </c>
      <c r="C51" s="47">
        <f>Betterment!AE48</f>
        <v>98508.82825</v>
      </c>
      <c r="D51" s="47">
        <f>Schwab!BK48</f>
        <v>99118.40413</v>
      </c>
      <c r="E51" s="47">
        <f>'T Rowe'!G48</f>
        <v>97417.35537</v>
      </c>
      <c r="F51" s="30">
        <f>Alkanza!BD48</f>
        <v>100544.6057</v>
      </c>
      <c r="G51" s="47">
        <f>$H$7*Prices!BX54</f>
        <v>97936.33864</v>
      </c>
      <c r="H51" s="44"/>
      <c r="I51" s="44"/>
      <c r="J51" s="44"/>
      <c r="K51" s="14">
        <f t="shared" ref="K51:P51" si="233">B51/B50-1</f>
        <v>0.001163386225</v>
      </c>
      <c r="L51" s="14">
        <f t="shared" si="233"/>
        <v>0.0009720470818</v>
      </c>
      <c r="M51" s="14">
        <f t="shared" si="233"/>
        <v>0.003291195422</v>
      </c>
      <c r="N51" s="14">
        <f t="shared" si="233"/>
        <v>0.001061571125</v>
      </c>
      <c r="O51" s="14">
        <f t="shared" si="233"/>
        <v>0.0003594702085</v>
      </c>
      <c r="P51" s="14">
        <f t="shared" si="233"/>
        <v>0.000885004425</v>
      </c>
      <c r="Q51" s="44"/>
      <c r="R51" s="14">
        <f t="shared" ref="R51:V51" si="234">abs(K51)/abs($P51)</f>
        <v>1.314554133</v>
      </c>
      <c r="S51" s="14">
        <f t="shared" si="234"/>
        <v>1.098352793</v>
      </c>
      <c r="T51" s="14">
        <f t="shared" si="234"/>
        <v>3.71884629</v>
      </c>
      <c r="U51" s="14">
        <f t="shared" si="234"/>
        <v>1.199509398</v>
      </c>
      <c r="V51" s="14">
        <f t="shared" si="234"/>
        <v>0.4061789957</v>
      </c>
      <c r="W51" s="7">
        <f t="shared" si="20"/>
        <v>1</v>
      </c>
      <c r="Y51" s="9">
        <f t="shared" ref="Y51:AD51" si="235">B51/B50-1</f>
        <v>0.001163386225</v>
      </c>
      <c r="Z51" s="9">
        <f t="shared" si="235"/>
        <v>0.0009720470818</v>
      </c>
      <c r="AA51" s="9">
        <f t="shared" si="235"/>
        <v>0.003291195422</v>
      </c>
      <c r="AB51" s="9">
        <f t="shared" si="235"/>
        <v>0.001061571125</v>
      </c>
      <c r="AC51" s="9">
        <f t="shared" si="235"/>
        <v>0.0003594702085</v>
      </c>
      <c r="AD51" s="9">
        <f t="shared" si="235"/>
        <v>0.000885004425</v>
      </c>
      <c r="AF51" s="28">
        <f t="shared" si="95"/>
        <v>42436</v>
      </c>
      <c r="AG51" s="9">
        <f t="shared" ref="AG51:AK51" si="236">B51/$AL51-1</f>
        <v>-0.01864201308</v>
      </c>
      <c r="AH51" s="9">
        <f t="shared" si="236"/>
        <v>-0.02646765638</v>
      </c>
      <c r="AI51" s="9">
        <f t="shared" si="236"/>
        <v>-0.02044340611</v>
      </c>
      <c r="AJ51" s="9">
        <f t="shared" si="236"/>
        <v>-0.03725434598</v>
      </c>
      <c r="AK51" s="9">
        <f t="shared" si="236"/>
        <v>-0.006348696506</v>
      </c>
      <c r="AL51" s="15">
        <f>Alkanza!BF48</f>
        <v>101187.0113</v>
      </c>
      <c r="AN51" s="28">
        <f t="shared" si="23"/>
        <v>42436</v>
      </c>
      <c r="AO51" s="15">
        <f t="shared" ref="AO51:AS51" si="237">((B51/B50-1)-$AM$6)/$AM$6</f>
        <v>3.337389337</v>
      </c>
      <c r="AP51" s="15">
        <f t="shared" si="237"/>
        <v>2.624030057</v>
      </c>
      <c r="AQ51" s="15">
        <f t="shared" si="237"/>
        <v>11.27038418</v>
      </c>
      <c r="AR51" s="15">
        <f t="shared" si="237"/>
        <v>2.95779766</v>
      </c>
      <c r="AS51" s="15">
        <f t="shared" si="237"/>
        <v>0.3401931498</v>
      </c>
      <c r="AT51" s="15">
        <f t="shared" si="25"/>
        <v>5.047400308</v>
      </c>
      <c r="AU51" s="15">
        <f t="shared" si="26"/>
        <v>2.299513672</v>
      </c>
    </row>
    <row r="52">
      <c r="A52" s="46">
        <f>Wealthfront!L49</f>
        <v>42437</v>
      </c>
      <c r="B52" s="47">
        <f>Wealthfront!T49</f>
        <v>97914.54452</v>
      </c>
      <c r="C52" s="47">
        <f>Betterment!AE49</f>
        <v>97366.24155</v>
      </c>
      <c r="D52" s="47">
        <f>Schwab!BK49</f>
        <v>97660.89947</v>
      </c>
      <c r="E52" s="47">
        <f>'T Rowe'!G49</f>
        <v>96384.29752</v>
      </c>
      <c r="F52" s="30">
        <f>Alkanza!BD49</f>
        <v>100449.4917</v>
      </c>
      <c r="G52" s="47">
        <f>$H$7*Prices!BX55</f>
        <v>96835.52355</v>
      </c>
      <c r="H52" s="44"/>
      <c r="I52" s="44"/>
      <c r="J52" s="44"/>
      <c r="K52" s="14">
        <f t="shared" ref="K52:P52" si="238">B52/B51-1</f>
        <v>-0.01395898963</v>
      </c>
      <c r="L52" s="14">
        <f t="shared" si="238"/>
        <v>-0.01159882548</v>
      </c>
      <c r="M52" s="14">
        <f t="shared" si="238"/>
        <v>-0.01470468253</v>
      </c>
      <c r="N52" s="14">
        <f t="shared" si="238"/>
        <v>-0.01060445387</v>
      </c>
      <c r="O52" s="14">
        <f t="shared" si="238"/>
        <v>-0.0009459874663</v>
      </c>
      <c r="P52" s="14">
        <f t="shared" si="238"/>
        <v>-0.0112401087</v>
      </c>
      <c r="Q52" s="44"/>
      <c r="R52" s="14">
        <f t="shared" ref="R52:V52" si="239">abs(K52)/abs($P52)</f>
        <v>1.241890982</v>
      </c>
      <c r="S52" s="14">
        <f t="shared" si="239"/>
        <v>1.031913995</v>
      </c>
      <c r="T52" s="14">
        <f t="shared" si="239"/>
        <v>1.308233124</v>
      </c>
      <c r="U52" s="14">
        <f t="shared" si="239"/>
        <v>0.9434476258</v>
      </c>
      <c r="V52" s="14">
        <f t="shared" si="239"/>
        <v>0.08416177202</v>
      </c>
      <c r="W52" s="7">
        <f t="shared" si="20"/>
        <v>-1</v>
      </c>
      <c r="Y52" s="9">
        <f t="shared" ref="Y52:AD52" si="240">B52/B51-1</f>
        <v>-0.01395898963</v>
      </c>
      <c r="Z52" s="9">
        <f t="shared" si="240"/>
        <v>-0.01159882548</v>
      </c>
      <c r="AA52" s="9">
        <f t="shared" si="240"/>
        <v>-0.01470468253</v>
      </c>
      <c r="AB52" s="9">
        <f t="shared" si="240"/>
        <v>-0.01060445387</v>
      </c>
      <c r="AC52" s="9">
        <f t="shared" si="240"/>
        <v>-0.0009459874663</v>
      </c>
      <c r="AD52" s="9">
        <f t="shared" si="240"/>
        <v>-0.0112401087</v>
      </c>
      <c r="AF52" s="28">
        <f t="shared" si="95"/>
        <v>42437</v>
      </c>
      <c r="AG52" s="9">
        <f t="shared" ref="AG52:AK52" si="241">B52/$AL52-1</f>
        <v>-0.03260025761</v>
      </c>
      <c r="AH52" s="9">
        <f t="shared" si="241"/>
        <v>-0.03801751367</v>
      </c>
      <c r="AI52" s="9">
        <f t="shared" si="241"/>
        <v>-0.03510628123</v>
      </c>
      <c r="AJ52" s="9">
        <f t="shared" si="241"/>
        <v>-0.04771916118</v>
      </c>
      <c r="AK52" s="9">
        <f t="shared" si="241"/>
        <v>-0.007554874484</v>
      </c>
      <c r="AL52" s="15">
        <f>Alkanza!BF49</f>
        <v>101214.152</v>
      </c>
      <c r="AN52" s="28">
        <f t="shared" si="23"/>
        <v>42437</v>
      </c>
      <c r="AO52" s="15">
        <f t="shared" ref="AO52:AS52" si="242">((B52/B51-1)-$AM$6)/$AM$6</f>
        <v>-53.04253882</v>
      </c>
      <c r="AP52" s="15">
        <f t="shared" si="242"/>
        <v>-44.2432677</v>
      </c>
      <c r="AQ52" s="15">
        <f t="shared" si="242"/>
        <v>-55.82266492</v>
      </c>
      <c r="AR52" s="15">
        <f t="shared" si="242"/>
        <v>-40.53600631</v>
      </c>
      <c r="AS52" s="15">
        <f t="shared" si="242"/>
        <v>-4.526873415</v>
      </c>
      <c r="AT52" s="15">
        <f t="shared" si="25"/>
        <v>-48.41111944</v>
      </c>
      <c r="AU52" s="15">
        <f t="shared" si="26"/>
        <v>-42.90588352</v>
      </c>
    </row>
    <row r="53">
      <c r="A53" s="46">
        <f>Wealthfront!L50</f>
        <v>42438</v>
      </c>
      <c r="B53" s="47">
        <f>Wealthfront!T50</f>
        <v>98446.17201</v>
      </c>
      <c r="C53" s="47">
        <f>Betterment!AE50</f>
        <v>97806.40142</v>
      </c>
      <c r="D53" s="47">
        <f>Schwab!BK50</f>
        <v>98152.44923</v>
      </c>
      <c r="E53" s="47">
        <f>'T Rowe'!G50</f>
        <v>96797.52066</v>
      </c>
      <c r="F53" s="30">
        <f>Alkanza!BD50</f>
        <v>100500.9703</v>
      </c>
      <c r="G53" s="47">
        <f>$H$7*Prices!BX56</f>
        <v>97324.7747</v>
      </c>
      <c r="H53" s="44"/>
      <c r="I53" s="44"/>
      <c r="J53" s="44"/>
      <c r="K53" s="14">
        <f t="shared" ref="K53:P53" si="243">B53/B52-1</f>
        <v>0.00542950477</v>
      </c>
      <c r="L53" s="14">
        <f t="shared" si="243"/>
        <v>0.004520662036</v>
      </c>
      <c r="M53" s="14">
        <f t="shared" si="243"/>
        <v>0.005033229951</v>
      </c>
      <c r="N53" s="14">
        <f t="shared" si="243"/>
        <v>0.004287245445</v>
      </c>
      <c r="O53" s="14">
        <f t="shared" si="243"/>
        <v>0.0005124821193</v>
      </c>
      <c r="P53" s="14">
        <f t="shared" si="243"/>
        <v>0.005052393319</v>
      </c>
      <c r="Q53" s="44"/>
      <c r="R53" s="14">
        <f t="shared" ref="R53:V53" si="244">abs(K53)/abs($P53)</f>
        <v>1.074640161</v>
      </c>
      <c r="S53" s="14">
        <f t="shared" si="244"/>
        <v>0.8947565541</v>
      </c>
      <c r="T53" s="14">
        <f t="shared" si="244"/>
        <v>0.9962070712</v>
      </c>
      <c r="U53" s="14">
        <f t="shared" si="244"/>
        <v>0.8485573419</v>
      </c>
      <c r="V53" s="14">
        <f t="shared" si="244"/>
        <v>0.1014335359</v>
      </c>
      <c r="W53" s="7">
        <f t="shared" si="20"/>
        <v>1</v>
      </c>
      <c r="Y53" s="9">
        <f t="shared" ref="Y53:AD53" si="245">B53/B52-1</f>
        <v>0.00542950477</v>
      </c>
      <c r="Z53" s="9">
        <f t="shared" si="245"/>
        <v>0.004520662036</v>
      </c>
      <c r="AA53" s="9">
        <f t="shared" si="245"/>
        <v>0.005033229951</v>
      </c>
      <c r="AB53" s="9">
        <f t="shared" si="245"/>
        <v>0.004287245445</v>
      </c>
      <c r="AC53" s="9">
        <f t="shared" si="245"/>
        <v>0.0005124821193</v>
      </c>
      <c r="AD53" s="9">
        <f t="shared" si="245"/>
        <v>0.005052393319</v>
      </c>
      <c r="AF53" s="28">
        <f t="shared" si="95"/>
        <v>42438</v>
      </c>
      <c r="AG53" s="9">
        <f t="shared" ref="AG53:AK53" si="246">B53/$AL53-1</f>
        <v>-0.02760857353</v>
      </c>
      <c r="AH53" s="9">
        <f t="shared" si="246"/>
        <v>-0.03392783843</v>
      </c>
      <c r="AI53" s="9">
        <f t="shared" si="246"/>
        <v>-0.03050978853</v>
      </c>
      <c r="AJ53" s="9">
        <f t="shared" si="246"/>
        <v>-0.04389294909</v>
      </c>
      <c r="AK53" s="9">
        <f t="shared" si="246"/>
        <v>-0.007312525405</v>
      </c>
      <c r="AL53" s="15">
        <f>Alkanza!BF50</f>
        <v>101241.2999</v>
      </c>
      <c r="AN53" s="28">
        <f t="shared" si="23"/>
        <v>42438</v>
      </c>
      <c r="AO53" s="15">
        <f t="shared" ref="AO53:AS53" si="247">((B53/B52-1)-$AM$6)/$AM$6</f>
        <v>19.24252616</v>
      </c>
      <c r="AP53" s="15">
        <f t="shared" si="247"/>
        <v>15.85413742</v>
      </c>
      <c r="AQ53" s="15">
        <f t="shared" si="247"/>
        <v>17.76511639</v>
      </c>
      <c r="AR53" s="15">
        <f t="shared" si="247"/>
        <v>14.98390309</v>
      </c>
      <c r="AS53" s="15">
        <f t="shared" si="247"/>
        <v>0.9106591014</v>
      </c>
      <c r="AT53" s="15">
        <f t="shared" si="25"/>
        <v>16.96142076</v>
      </c>
      <c r="AU53" s="15">
        <f t="shared" si="26"/>
        <v>17.83656213</v>
      </c>
    </row>
    <row r="54">
      <c r="A54" s="46">
        <f>Wealthfront!L51</f>
        <v>42439</v>
      </c>
      <c r="B54" s="47">
        <f>Wealthfront!T51</f>
        <v>98353.09268</v>
      </c>
      <c r="C54" s="47">
        <f>Betterment!AE51</f>
        <v>97741.40155</v>
      </c>
      <c r="D54" s="47">
        <f>Schwab!BK51</f>
        <v>98040.2144</v>
      </c>
      <c r="E54" s="47">
        <f>'T Rowe'!G51</f>
        <v>96900.82645</v>
      </c>
      <c r="F54" s="30">
        <f>Alkanza!BD51</f>
        <v>100424.6785</v>
      </c>
      <c r="G54" s="47">
        <f>$H$7*Prices!BX57</f>
        <v>97339.94149</v>
      </c>
      <c r="H54" s="44"/>
      <c r="I54" s="44"/>
      <c r="J54" s="44"/>
      <c r="K54" s="14">
        <f t="shared" ref="K54:P54" si="248">B54/B53-1</f>
        <v>-0.0009454844925</v>
      </c>
      <c r="L54" s="14">
        <f t="shared" si="248"/>
        <v>-0.0006645768163</v>
      </c>
      <c r="M54" s="14">
        <f t="shared" si="248"/>
        <v>-0.001143474609</v>
      </c>
      <c r="N54" s="14">
        <f t="shared" si="248"/>
        <v>0.001067235859</v>
      </c>
      <c r="O54" s="14">
        <f t="shared" si="248"/>
        <v>-0.0007591156084</v>
      </c>
      <c r="P54" s="14">
        <f t="shared" si="248"/>
        <v>0.0001558368439</v>
      </c>
      <c r="Q54" s="44"/>
      <c r="R54" s="14">
        <f t="shared" ref="R54:V54" si="249">abs(K54)/abs($P54)</f>
        <v>6.067143489</v>
      </c>
      <c r="S54" s="14">
        <f t="shared" si="249"/>
        <v>4.264567992</v>
      </c>
      <c r="T54" s="14">
        <f t="shared" si="249"/>
        <v>7.337639679</v>
      </c>
      <c r="U54" s="14">
        <f t="shared" si="249"/>
        <v>6.848418081</v>
      </c>
      <c r="V54" s="14">
        <f t="shared" si="249"/>
        <v>4.871220371</v>
      </c>
      <c r="W54" s="7">
        <f t="shared" si="20"/>
        <v>1</v>
      </c>
      <c r="Y54" s="9">
        <f t="shared" ref="Y54:AD54" si="250">B54/B53-1</f>
        <v>-0.0009454844925</v>
      </c>
      <c r="Z54" s="9">
        <f t="shared" si="250"/>
        <v>-0.0006645768163</v>
      </c>
      <c r="AA54" s="9">
        <f t="shared" si="250"/>
        <v>-0.001143474609</v>
      </c>
      <c r="AB54" s="9">
        <f t="shared" si="250"/>
        <v>0.001067235859</v>
      </c>
      <c r="AC54" s="9">
        <f t="shared" si="250"/>
        <v>-0.0007591156084</v>
      </c>
      <c r="AD54" s="9">
        <f t="shared" si="250"/>
        <v>0.0001558368439</v>
      </c>
      <c r="AF54" s="28">
        <f t="shared" si="95"/>
        <v>42439</v>
      </c>
      <c r="AG54" s="9">
        <f t="shared" ref="AG54:AK54" si="251">B54/$AL54-1</f>
        <v>-0.02878845552</v>
      </c>
      <c r="AH54" s="9">
        <f t="shared" si="251"/>
        <v>-0.03482874842</v>
      </c>
      <c r="AI54" s="9">
        <f t="shared" si="251"/>
        <v>-0.03187804825</v>
      </c>
      <c r="AJ54" s="9">
        <f t="shared" si="251"/>
        <v>-0.04312921182</v>
      </c>
      <c r="AK54" s="9">
        <f t="shared" si="251"/>
        <v>-0.008332077796</v>
      </c>
      <c r="AL54" s="15">
        <f>Alkanza!BF51</f>
        <v>101268.4551</v>
      </c>
      <c r="AN54" s="28">
        <f t="shared" si="23"/>
        <v>42439</v>
      </c>
      <c r="AO54" s="15">
        <f t="shared" ref="AO54:AS54" si="252">((B54/B53-1)-$AM$6)/$AM$6</f>
        <v>-4.524998206</v>
      </c>
      <c r="AP54" s="15">
        <f t="shared" si="252"/>
        <v>-3.477705455</v>
      </c>
      <c r="AQ54" s="15">
        <f t="shared" si="252"/>
        <v>-5.263153945</v>
      </c>
      <c r="AR54" s="15">
        <f t="shared" si="252"/>
        <v>2.978917178</v>
      </c>
      <c r="AS54" s="15">
        <f t="shared" si="252"/>
        <v>-3.830169272</v>
      </c>
      <c r="AT54" s="15">
        <f t="shared" si="25"/>
        <v>-2.571735107</v>
      </c>
      <c r="AU54" s="15">
        <f t="shared" si="26"/>
        <v>-0.4190020045</v>
      </c>
    </row>
    <row r="55">
      <c r="A55" s="46">
        <f>Wealthfront!L52</f>
        <v>42440</v>
      </c>
      <c r="B55" s="47">
        <f>Wealthfront!T52</f>
        <v>100276.474</v>
      </c>
      <c r="C55" s="47">
        <f>Betterment!AE52</f>
        <v>99619.89111</v>
      </c>
      <c r="D55" s="47">
        <f>Schwab!BK52</f>
        <v>100145.4055</v>
      </c>
      <c r="E55" s="47">
        <f>'T Rowe'!G52</f>
        <v>98657.02479</v>
      </c>
      <c r="F55" s="30">
        <f>Alkanza!BD52</f>
        <v>100993.2246</v>
      </c>
      <c r="G55" s="47">
        <f>$H$7*Prices!BX58</f>
        <v>98935.87874</v>
      </c>
      <c r="H55" s="44"/>
      <c r="I55" s="44"/>
      <c r="J55" s="44"/>
      <c r="K55" s="14">
        <f t="shared" ref="K55:P55" si="253">B55/B54-1</f>
        <v>0.01955588027</v>
      </c>
      <c r="L55" s="14">
        <f t="shared" si="253"/>
        <v>0.01921897506</v>
      </c>
      <c r="M55" s="14">
        <f t="shared" si="253"/>
        <v>0.02147273001</v>
      </c>
      <c r="N55" s="14">
        <f t="shared" si="253"/>
        <v>0.01812366738</v>
      </c>
      <c r="O55" s="14">
        <f t="shared" si="253"/>
        <v>0.00566141903</v>
      </c>
      <c r="P55" s="14">
        <f t="shared" si="253"/>
        <v>0.01639550255</v>
      </c>
      <c r="Q55" s="44"/>
      <c r="R55" s="14">
        <f t="shared" ref="R55:V55" si="254">abs(K55)/abs($P55)</f>
        <v>1.19275882</v>
      </c>
      <c r="S55" s="14">
        <f t="shared" si="254"/>
        <v>1.172210184</v>
      </c>
      <c r="T55" s="14">
        <f t="shared" si="254"/>
        <v>1.309671964</v>
      </c>
      <c r="U55" s="14">
        <f t="shared" si="254"/>
        <v>1.10540481</v>
      </c>
      <c r="V55" s="14">
        <f t="shared" si="254"/>
        <v>0.3453031717</v>
      </c>
      <c r="W55" s="7">
        <f t="shared" si="20"/>
        <v>1</v>
      </c>
      <c r="Y55" s="9">
        <f t="shared" ref="Y55:AD55" si="255">B55/B54-1</f>
        <v>0.01955588027</v>
      </c>
      <c r="Z55" s="9">
        <f t="shared" si="255"/>
        <v>0.01921897506</v>
      </c>
      <c r="AA55" s="9">
        <f t="shared" si="255"/>
        <v>0.02147273001</v>
      </c>
      <c r="AB55" s="9">
        <f t="shared" si="255"/>
        <v>0.01812366738</v>
      </c>
      <c r="AC55" s="9">
        <f t="shared" si="255"/>
        <v>0.00566141903</v>
      </c>
      <c r="AD55" s="9">
        <f t="shared" si="255"/>
        <v>0.01639550255</v>
      </c>
      <c r="AF55" s="28">
        <f t="shared" si="95"/>
        <v>42440</v>
      </c>
      <c r="AG55" s="9">
        <f t="shared" ref="AG55:AK55" si="256">B55/$AL55-1</f>
        <v>-0.01006108292</v>
      </c>
      <c r="AH55" s="9">
        <f t="shared" si="256"/>
        <v>-0.0165429317</v>
      </c>
      <c r="AI55" s="9">
        <f t="shared" si="256"/>
        <v>-0.01135500397</v>
      </c>
      <c r="AJ55" s="9">
        <f t="shared" si="256"/>
        <v>-0.02604843984</v>
      </c>
      <c r="AK55" s="9">
        <f t="shared" si="256"/>
        <v>-0.002985252125</v>
      </c>
      <c r="AL55" s="15">
        <f>Alkanza!BF52</f>
        <v>101295.6176</v>
      </c>
      <c r="AN55" s="28">
        <f t="shared" si="23"/>
        <v>42440</v>
      </c>
      <c r="AO55" s="15">
        <f t="shared" ref="AO55:AS55" si="257">((B55/B54-1)-$AM$6)/$AM$6</f>
        <v>71.90912056</v>
      </c>
      <c r="AP55" s="15">
        <f t="shared" si="257"/>
        <v>70.65305528</v>
      </c>
      <c r="AQ55" s="15">
        <f t="shared" si="257"/>
        <v>79.0556068</v>
      </c>
      <c r="AR55" s="15">
        <f t="shared" si="257"/>
        <v>66.56947945</v>
      </c>
      <c r="AS55" s="15">
        <f t="shared" si="257"/>
        <v>20.10715943</v>
      </c>
      <c r="AT55" s="15">
        <f t="shared" si="25"/>
        <v>72.04681552</v>
      </c>
      <c r="AU55" s="15">
        <f t="shared" si="26"/>
        <v>60.12645687</v>
      </c>
    </row>
    <row r="56">
      <c r="A56" s="46">
        <f>Wealthfront!L53</f>
        <v>42443</v>
      </c>
      <c r="B56" s="47">
        <f>Wealthfront!T53</f>
        <v>99989.69713</v>
      </c>
      <c r="C56" s="47">
        <f>Betterment!AE53</f>
        <v>99388.24624</v>
      </c>
      <c r="D56" s="47">
        <f>Schwab!BK53</f>
        <v>99821.22899</v>
      </c>
      <c r="E56" s="47">
        <f>'T Rowe'!G53</f>
        <v>98553.71901</v>
      </c>
      <c r="F56" s="30" t="str">
        <f t="shared" ref="F56:F57" si="263">#REF!</f>
        <v>#REF!</v>
      </c>
      <c r="G56" s="47">
        <f>$H$7*Prices!BX59</f>
        <v>98811.1197</v>
      </c>
      <c r="H56" s="44"/>
      <c r="I56" s="44"/>
      <c r="J56" s="44"/>
      <c r="K56" s="14">
        <f t="shared" ref="K56:P56" si="258">B56/B55-1</f>
        <v>-0.002859861814</v>
      </c>
      <c r="L56" s="14">
        <f t="shared" si="258"/>
        <v>-0.00232528729</v>
      </c>
      <c r="M56" s="14">
        <f t="shared" si="258"/>
        <v>-0.00323705778</v>
      </c>
      <c r="N56" s="14">
        <f t="shared" si="258"/>
        <v>-0.001047120419</v>
      </c>
      <c r="O56" s="14" t="str">
        <f t="shared" si="258"/>
        <v>#REF!</v>
      </c>
      <c r="P56" s="14">
        <f t="shared" si="258"/>
        <v>-0.001261009104</v>
      </c>
      <c r="Q56" s="44"/>
      <c r="R56" s="14">
        <f t="shared" ref="R56:V56" si="259">abs(K56)/abs($P56)</f>
        <v>2.267915279</v>
      </c>
      <c r="S56" s="14">
        <f t="shared" si="259"/>
        <v>1.843989296</v>
      </c>
      <c r="T56" s="14">
        <f t="shared" si="259"/>
        <v>2.567037597</v>
      </c>
      <c r="U56" s="14">
        <f t="shared" si="259"/>
        <v>0.8303829176</v>
      </c>
      <c r="V56" s="14" t="str">
        <f t="shared" si="259"/>
        <v>#REF!</v>
      </c>
      <c r="W56" s="7">
        <f t="shared" si="20"/>
        <v>-1</v>
      </c>
      <c r="Y56" s="9">
        <f t="shared" ref="Y56:AD56" si="260">B56/B55-1</f>
        <v>-0.002859861814</v>
      </c>
      <c r="Z56" s="9">
        <f t="shared" si="260"/>
        <v>-0.00232528729</v>
      </c>
      <c r="AA56" s="9">
        <f t="shared" si="260"/>
        <v>-0.00323705778</v>
      </c>
      <c r="AB56" s="9">
        <f t="shared" si="260"/>
        <v>-0.001047120419</v>
      </c>
      <c r="AC56" s="9" t="str">
        <f t="shared" si="260"/>
        <v>#REF!</v>
      </c>
      <c r="AD56" s="9">
        <f t="shared" si="260"/>
        <v>-0.001261009104</v>
      </c>
      <c r="AF56" s="28">
        <f t="shared" si="95"/>
        <v>42443</v>
      </c>
      <c r="AG56" s="9" t="str">
        <f t="shared" ref="AG56:AK56" si="261">B56/$AL56-1</f>
        <v>#REF!</v>
      </c>
      <c r="AH56" s="9" t="str">
        <f t="shared" si="261"/>
        <v>#REF!</v>
      </c>
      <c r="AI56" s="9" t="str">
        <f t="shared" si="261"/>
        <v>#REF!</v>
      </c>
      <c r="AJ56" s="9" t="str">
        <f t="shared" si="261"/>
        <v>#REF!</v>
      </c>
      <c r="AK56" s="9" t="str">
        <f t="shared" si="261"/>
        <v>#REF!</v>
      </c>
      <c r="AL56" t="str">
        <f t="shared" ref="AL56:AL57" si="268">#REF!</f>
        <v>#REF!</v>
      </c>
      <c r="AN56" s="28">
        <f t="shared" si="23"/>
        <v>42443</v>
      </c>
      <c r="AO56" s="15">
        <f t="shared" ref="AO56:AS56" si="262">((B56/B55-1)-$AM$6)/$AM$6</f>
        <v>-11.66226664</v>
      </c>
      <c r="AP56" s="15">
        <f t="shared" si="262"/>
        <v>-9.66924163</v>
      </c>
      <c r="AQ56" s="15">
        <f t="shared" si="262"/>
        <v>-13.06854576</v>
      </c>
      <c r="AR56" s="15">
        <f t="shared" si="262"/>
        <v>-4.90392188</v>
      </c>
      <c r="AS56" s="15" t="str">
        <f t="shared" si="262"/>
        <v>#REF!</v>
      </c>
      <c r="AT56" s="15">
        <f t="shared" si="25"/>
        <v>-9.825993978</v>
      </c>
      <c r="AU56" s="15">
        <f t="shared" si="26"/>
        <v>-5.701351385</v>
      </c>
    </row>
    <row r="57">
      <c r="A57" s="46">
        <f>Wealthfront!L54</f>
        <v>42444</v>
      </c>
      <c r="B57" s="47">
        <f>Wealthfront!T54</f>
        <v>99013.35259</v>
      </c>
      <c r="C57" s="47">
        <f>Betterment!AE54</f>
        <v>98450.86139</v>
      </c>
      <c r="D57" s="47">
        <f>Schwab!BK54</f>
        <v>98866.95478</v>
      </c>
      <c r="E57" s="47">
        <f>'T Rowe'!G54</f>
        <v>97727.27273</v>
      </c>
      <c r="F57" s="30" t="str">
        <f t="shared" si="263"/>
        <v>#REF!</v>
      </c>
      <c r="G57" s="47">
        <f>$H$7*Prices!BX60</f>
        <v>98629.60752</v>
      </c>
      <c r="H57" s="44"/>
      <c r="I57" s="44"/>
      <c r="J57" s="44"/>
      <c r="K57" s="14">
        <f t="shared" ref="K57:P57" si="264">B57/B56-1</f>
        <v>-0.009764451382</v>
      </c>
      <c r="L57" s="14">
        <f t="shared" si="264"/>
        <v>-0.009431546333</v>
      </c>
      <c r="M57" s="14">
        <f t="shared" si="264"/>
        <v>-0.009559832338</v>
      </c>
      <c r="N57" s="14">
        <f t="shared" si="264"/>
        <v>-0.008385744235</v>
      </c>
      <c r="O57" s="14" t="str">
        <f t="shared" si="264"/>
        <v>#REF!</v>
      </c>
      <c r="P57" s="14">
        <f t="shared" si="264"/>
        <v>-0.001836961043</v>
      </c>
      <c r="Q57" s="44"/>
      <c r="R57" s="14">
        <f t="shared" ref="R57:V57" si="265">abs(K57)/abs($P57)</f>
        <v>5.315546251</v>
      </c>
      <c r="S57" s="14">
        <f t="shared" si="265"/>
        <v>5.134320279</v>
      </c>
      <c r="T57" s="14">
        <f t="shared" si="265"/>
        <v>5.204156276</v>
      </c>
      <c r="U57" s="14">
        <f t="shared" si="265"/>
        <v>4.565009296</v>
      </c>
      <c r="V57" s="14" t="str">
        <f t="shared" si="265"/>
        <v>#REF!</v>
      </c>
      <c r="W57" s="7">
        <f t="shared" si="20"/>
        <v>-1</v>
      </c>
      <c r="Y57" s="9">
        <f t="shared" ref="Y57:AD57" si="266">B57/B56-1</f>
        <v>-0.009764451382</v>
      </c>
      <c r="Z57" s="9">
        <f t="shared" si="266"/>
        <v>-0.009431546333</v>
      </c>
      <c r="AA57" s="9">
        <f t="shared" si="266"/>
        <v>-0.009559832338</v>
      </c>
      <c r="AB57" s="9">
        <f t="shared" si="266"/>
        <v>-0.008385744235</v>
      </c>
      <c r="AC57" s="9" t="str">
        <f t="shared" si="266"/>
        <v>#REF!</v>
      </c>
      <c r="AD57" s="9">
        <f t="shared" si="266"/>
        <v>-0.001836961043</v>
      </c>
      <c r="AF57" s="28">
        <f t="shared" si="95"/>
        <v>42444</v>
      </c>
      <c r="AG57" s="9" t="str">
        <f t="shared" ref="AG57:AK57" si="267">B57/$AL57-1</f>
        <v>#REF!</v>
      </c>
      <c r="AH57" s="9" t="str">
        <f t="shared" si="267"/>
        <v>#REF!</v>
      </c>
      <c r="AI57" s="9" t="str">
        <f t="shared" si="267"/>
        <v>#REF!</v>
      </c>
      <c r="AJ57" s="9" t="str">
        <f t="shared" si="267"/>
        <v>#REF!</v>
      </c>
      <c r="AK57" s="9" t="str">
        <f t="shared" si="267"/>
        <v>#REF!</v>
      </c>
      <c r="AL57" t="str">
        <f t="shared" si="268"/>
        <v>#REF!</v>
      </c>
      <c r="AN57" s="28">
        <f t="shared" si="23"/>
        <v>42444</v>
      </c>
      <c r="AO57" s="15">
        <f t="shared" ref="AO57:AS57" si="269">((B57/B56-1)-$AM$6)/$AM$6</f>
        <v>-37.4042709</v>
      </c>
      <c r="AP57" s="15">
        <f t="shared" si="269"/>
        <v>-36.16311919</v>
      </c>
      <c r="AQ57" s="15">
        <f t="shared" si="269"/>
        <v>-36.6414009</v>
      </c>
      <c r="AR57" s="15">
        <f t="shared" si="269"/>
        <v>-32.26411233</v>
      </c>
      <c r="AS57" s="15" t="str">
        <f t="shared" si="269"/>
        <v>#REF!</v>
      </c>
      <c r="AT57" s="15">
        <f t="shared" si="25"/>
        <v>-35.61822583</v>
      </c>
      <c r="AU57" s="15">
        <f t="shared" si="26"/>
        <v>-7.848641548</v>
      </c>
    </row>
    <row r="58">
      <c r="A58" s="46">
        <f>Wealthfront!L55</f>
        <v>42445</v>
      </c>
      <c r="B58" s="47">
        <f>Wealthfront!T55</f>
        <v>100161.3412</v>
      </c>
      <c r="C58" s="47">
        <f>Betterment!AE55</f>
        <v>99354.48981</v>
      </c>
      <c r="D58" s="47">
        <f>Schwab!BK55</f>
        <v>99961.38578</v>
      </c>
      <c r="E58" s="47">
        <f>'T Rowe'!G55</f>
        <v>98450.41322</v>
      </c>
      <c r="F58" s="30">
        <f>Alkanza!BD53</f>
        <v>100948.7083</v>
      </c>
      <c r="G58" s="47">
        <f>$H$7*Prices!BX61</f>
        <v>99181.97207</v>
      </c>
      <c r="H58" s="44"/>
      <c r="I58" s="44"/>
      <c r="J58" s="44"/>
      <c r="K58" s="14">
        <f t="shared" ref="K58:P58" si="270">B58/B57-1</f>
        <v>0.01159428082</v>
      </c>
      <c r="L58" s="14">
        <f t="shared" si="270"/>
        <v>0.009178471401</v>
      </c>
      <c r="M58" s="14">
        <f t="shared" si="270"/>
        <v>0.01106973518</v>
      </c>
      <c r="N58" s="14">
        <f t="shared" si="270"/>
        <v>0.007399577167</v>
      </c>
      <c r="O58" s="14" t="str">
        <f t="shared" si="270"/>
        <v>#REF!</v>
      </c>
      <c r="P58" s="14">
        <f t="shared" si="270"/>
        <v>0.005600392871</v>
      </c>
      <c r="Q58" s="44"/>
      <c r="R58" s="14">
        <f t="shared" ref="R58:V58" si="271">abs(K58)/abs($P58)</f>
        <v>2.070262049</v>
      </c>
      <c r="S58" s="14">
        <f t="shared" si="271"/>
        <v>1.638897772</v>
      </c>
      <c r="T58" s="14">
        <f t="shared" si="271"/>
        <v>1.976599755</v>
      </c>
      <c r="U58" s="14">
        <f t="shared" si="271"/>
        <v>1.321260372</v>
      </c>
      <c r="V58" s="14" t="str">
        <f t="shared" si="271"/>
        <v>#REF!</v>
      </c>
      <c r="W58" s="7">
        <f t="shared" si="20"/>
        <v>1</v>
      </c>
      <c r="Y58" s="9">
        <f t="shared" ref="Y58:AD58" si="272">B58/B57-1</f>
        <v>0.01159428082</v>
      </c>
      <c r="Z58" s="9">
        <f t="shared" si="272"/>
        <v>0.009178471401</v>
      </c>
      <c r="AA58" s="9">
        <f t="shared" si="272"/>
        <v>0.01106973518</v>
      </c>
      <c r="AB58" s="9">
        <f t="shared" si="272"/>
        <v>0.007399577167</v>
      </c>
      <c r="AC58" s="9" t="str">
        <f t="shared" si="272"/>
        <v>#REF!</v>
      </c>
      <c r="AD58" s="9">
        <f t="shared" si="272"/>
        <v>0.005600392871</v>
      </c>
      <c r="AF58" s="28">
        <f t="shared" si="95"/>
        <v>42445</v>
      </c>
      <c r="AG58" s="9" t="str">
        <f t="shared" ref="AG58:AK58" si="273">B58/$AL58-1</f>
        <v>#REF!</v>
      </c>
      <c r="AH58" s="9" t="str">
        <f t="shared" si="273"/>
        <v>#REF!</v>
      </c>
      <c r="AI58" s="9" t="str">
        <f t="shared" si="273"/>
        <v>#REF!</v>
      </c>
      <c r="AJ58" s="9" t="str">
        <f t="shared" si="273"/>
        <v>#REF!</v>
      </c>
      <c r="AK58" s="9" t="str">
        <f t="shared" si="273"/>
        <v>#REF!</v>
      </c>
      <c r="AL58" t="str">
        <f>Alkanza!BF53</f>
        <v>#REF!</v>
      </c>
      <c r="AN58" s="28">
        <f t="shared" si="23"/>
        <v>42445</v>
      </c>
      <c r="AO58" s="15">
        <f t="shared" ref="AO58:AS58" si="274">((B58/B57-1)-$AM$6)/$AM$6</f>
        <v>42.22632408</v>
      </c>
      <c r="AP58" s="15">
        <f t="shared" si="274"/>
        <v>33.21959374</v>
      </c>
      <c r="AQ58" s="15">
        <f t="shared" si="274"/>
        <v>40.2706892</v>
      </c>
      <c r="AR58" s="15">
        <f t="shared" si="274"/>
        <v>26.5874395</v>
      </c>
      <c r="AS58" s="15" t="str">
        <f t="shared" si="274"/>
        <v>#REF!</v>
      </c>
      <c r="AT58" s="15">
        <f t="shared" si="25"/>
        <v>35.57601163</v>
      </c>
      <c r="AU58" s="15">
        <f t="shared" si="26"/>
        <v>19.87963893</v>
      </c>
    </row>
    <row r="59">
      <c r="A59" s="46">
        <f>Wealthfront!L56</f>
        <v>42446</v>
      </c>
      <c r="B59" s="47">
        <f>Wealthfront!T56</f>
        <v>101338.3621</v>
      </c>
      <c r="C59" s="47">
        <f>Betterment!AE56</f>
        <v>100318.8176</v>
      </c>
      <c r="D59" s="47">
        <f>Schwab!BK56</f>
        <v>101273.2554</v>
      </c>
      <c r="E59" s="47">
        <f>'T Rowe'!G56</f>
        <v>99276.8595</v>
      </c>
      <c r="F59" s="30">
        <f>Alkanza!BD54</f>
        <v>101249.2344</v>
      </c>
      <c r="G59" s="47">
        <f>$H$7*Prices!BX62</f>
        <v>99836.10086</v>
      </c>
      <c r="H59" s="44"/>
      <c r="I59" s="44"/>
      <c r="J59" s="44"/>
      <c r="K59" s="14">
        <f t="shared" ref="K59:P59" si="275">B59/B58-1</f>
        <v>0.01175124974</v>
      </c>
      <c r="L59" s="14">
        <f t="shared" si="275"/>
        <v>0.00970593099</v>
      </c>
      <c r="M59" s="14">
        <f t="shared" si="275"/>
        <v>0.01312376424</v>
      </c>
      <c r="N59" s="14">
        <f t="shared" si="275"/>
        <v>0.008394543547</v>
      </c>
      <c r="O59" s="14">
        <f t="shared" si="275"/>
        <v>0.002977017686</v>
      </c>
      <c r="P59" s="14">
        <f t="shared" si="275"/>
        <v>0.0065952388</v>
      </c>
      <c r="Q59" s="44"/>
      <c r="R59" s="14">
        <f t="shared" ref="R59:V59" si="276">abs(K59)/abs($P59)</f>
        <v>1.781777748</v>
      </c>
      <c r="S59" s="14">
        <f t="shared" si="276"/>
        <v>1.471657249</v>
      </c>
      <c r="T59" s="14">
        <f t="shared" si="276"/>
        <v>1.989884618</v>
      </c>
      <c r="U59" s="14">
        <f t="shared" si="276"/>
        <v>1.272818741</v>
      </c>
      <c r="V59" s="14">
        <f t="shared" si="276"/>
        <v>0.451388915</v>
      </c>
      <c r="W59" s="7">
        <f t="shared" si="20"/>
        <v>1</v>
      </c>
      <c r="Y59" s="9">
        <f t="shared" ref="Y59:AD59" si="277">B59/B58-1</f>
        <v>0.01175124974</v>
      </c>
      <c r="Z59" s="9">
        <f t="shared" si="277"/>
        <v>0.00970593099</v>
      </c>
      <c r="AA59" s="9">
        <f t="shared" si="277"/>
        <v>0.01312376424</v>
      </c>
      <c r="AB59" s="9">
        <f t="shared" si="277"/>
        <v>0.008394543547</v>
      </c>
      <c r="AC59" s="9">
        <f t="shared" si="277"/>
        <v>0.002977017686</v>
      </c>
      <c r="AD59" s="9">
        <f t="shared" si="277"/>
        <v>0.0065952388</v>
      </c>
      <c r="AF59" s="28">
        <f t="shared" si="95"/>
        <v>42446</v>
      </c>
      <c r="AG59" s="9" t="str">
        <f t="shared" ref="AG59:AK59" si="278">B59/$AL59-1</f>
        <v>#REF!</v>
      </c>
      <c r="AH59" s="9" t="str">
        <f t="shared" si="278"/>
        <v>#REF!</v>
      </c>
      <c r="AI59" s="9" t="str">
        <f t="shared" si="278"/>
        <v>#REF!</v>
      </c>
      <c r="AJ59" s="9" t="str">
        <f t="shared" si="278"/>
        <v>#REF!</v>
      </c>
      <c r="AK59" s="9" t="str">
        <f t="shared" si="278"/>
        <v>#REF!</v>
      </c>
      <c r="AL59" t="str">
        <f>Alkanza!BF54</f>
        <v>#REF!</v>
      </c>
      <c r="AN59" s="28">
        <f t="shared" si="23"/>
        <v>42446</v>
      </c>
      <c r="AO59" s="15">
        <f t="shared" ref="AO59:AS59" si="279">((B59/B58-1)-$AM$6)/$AM$6</f>
        <v>42.81154273</v>
      </c>
      <c r="AP59" s="15">
        <f t="shared" si="279"/>
        <v>35.18609252</v>
      </c>
      <c r="AQ59" s="15">
        <f t="shared" si="279"/>
        <v>47.9286136</v>
      </c>
      <c r="AR59" s="15">
        <f t="shared" si="279"/>
        <v>30.29691832</v>
      </c>
      <c r="AS59" s="15">
        <f t="shared" si="279"/>
        <v>10.09905248</v>
      </c>
      <c r="AT59" s="15">
        <f t="shared" si="25"/>
        <v>39.05579179</v>
      </c>
      <c r="AU59" s="15">
        <f t="shared" si="26"/>
        <v>23.58866869</v>
      </c>
    </row>
    <row r="60">
      <c r="A60" s="46">
        <f>Wealthfront!L57</f>
        <v>42447</v>
      </c>
      <c r="B60" s="47">
        <f>Wealthfront!T57</f>
        <v>101684.0882</v>
      </c>
      <c r="C60" s="47">
        <f>Betterment!AE57</f>
        <v>100528.1659</v>
      </c>
      <c r="D60" s="47">
        <f>Schwab!BK57</f>
        <v>101401.0412</v>
      </c>
      <c r="E60" s="47">
        <f>'T Rowe'!G57</f>
        <v>99690.08264</v>
      </c>
      <c r="F60" s="30">
        <f>Alkanza!BD55</f>
        <v>101559.5701</v>
      </c>
      <c r="G60" s="47">
        <f>$H$7*Prices!BX63</f>
        <v>100275.9376</v>
      </c>
      <c r="H60" s="44"/>
      <c r="I60" s="44"/>
      <c r="J60" s="44"/>
      <c r="K60" s="14">
        <f t="shared" ref="K60:P60" si="280">B60/B59-1</f>
        <v>0.003411600833</v>
      </c>
      <c r="L60" s="14">
        <f t="shared" si="280"/>
        <v>0.00208682942</v>
      </c>
      <c r="M60" s="14">
        <f t="shared" si="280"/>
        <v>0.001261791353</v>
      </c>
      <c r="N60" s="14">
        <f t="shared" si="280"/>
        <v>0.004162330905</v>
      </c>
      <c r="O60" s="14">
        <f t="shared" si="280"/>
        <v>0.003065066557</v>
      </c>
      <c r="P60" s="14">
        <f t="shared" si="280"/>
        <v>0.00440558858</v>
      </c>
      <c r="Q60" s="44"/>
      <c r="R60" s="14">
        <f t="shared" ref="R60:V60" si="281">abs(K60)/abs($P60)</f>
        <v>0.7743802607</v>
      </c>
      <c r="S60" s="14">
        <f t="shared" si="281"/>
        <v>0.4736777805</v>
      </c>
      <c r="T60" s="14">
        <f t="shared" si="281"/>
        <v>0.2864069875</v>
      </c>
      <c r="U60" s="14">
        <f t="shared" si="281"/>
        <v>0.9447842961</v>
      </c>
      <c r="V60" s="14">
        <f t="shared" si="281"/>
        <v>0.6957223765</v>
      </c>
      <c r="W60" s="7">
        <f t="shared" si="20"/>
        <v>1</v>
      </c>
      <c r="Y60" s="9">
        <f t="shared" ref="Y60:AD60" si="282">B60/B59-1</f>
        <v>0.003411600833</v>
      </c>
      <c r="Z60" s="9">
        <f t="shared" si="282"/>
        <v>0.00208682942</v>
      </c>
      <c r="AA60" s="9">
        <f t="shared" si="282"/>
        <v>0.001261791353</v>
      </c>
      <c r="AB60" s="9">
        <f t="shared" si="282"/>
        <v>0.004162330905</v>
      </c>
      <c r="AC60" s="9">
        <f t="shared" si="282"/>
        <v>0.003065066557</v>
      </c>
      <c r="AD60" s="9">
        <f t="shared" si="282"/>
        <v>0.00440558858</v>
      </c>
      <c r="AF60" s="28">
        <f t="shared" si="95"/>
        <v>42447</v>
      </c>
      <c r="AG60" s="9" t="str">
        <f t="shared" ref="AG60:AK60" si="283">B60/$AL60-1</f>
        <v>#REF!</v>
      </c>
      <c r="AH60" s="9" t="str">
        <f t="shared" si="283"/>
        <v>#REF!</v>
      </c>
      <c r="AI60" s="9" t="str">
        <f t="shared" si="283"/>
        <v>#REF!</v>
      </c>
      <c r="AJ60" s="9" t="str">
        <f t="shared" si="283"/>
        <v>#REF!</v>
      </c>
      <c r="AK60" s="9" t="str">
        <f t="shared" si="283"/>
        <v>#REF!</v>
      </c>
      <c r="AL60" t="str">
        <f>Alkanza!BF55</f>
        <v>#REF!</v>
      </c>
      <c r="AN60" s="28">
        <f t="shared" si="23"/>
        <v>42447</v>
      </c>
      <c r="AO60" s="15">
        <f t="shared" ref="AO60:AS60" si="284">((B60/B59-1)-$AM$6)/$AM$6</f>
        <v>11.7192851</v>
      </c>
      <c r="AP60" s="15">
        <f t="shared" si="284"/>
        <v>6.780212176</v>
      </c>
      <c r="AQ60" s="15">
        <f t="shared" si="284"/>
        <v>3.704267803</v>
      </c>
      <c r="AR60" s="15">
        <f t="shared" si="284"/>
        <v>14.51819103</v>
      </c>
      <c r="AS60" s="15">
        <f t="shared" si="284"/>
        <v>10.42732028</v>
      </c>
      <c r="AT60" s="15">
        <f t="shared" si="25"/>
        <v>9.180489027</v>
      </c>
      <c r="AU60" s="15">
        <f t="shared" si="26"/>
        <v>15.42511534</v>
      </c>
    </row>
    <row r="61">
      <c r="A61" s="46">
        <f>Wealthfront!L58</f>
        <v>42450</v>
      </c>
      <c r="B61" s="47">
        <f>Wealthfront!T58</f>
        <v>101749.9532</v>
      </c>
      <c r="C61" s="47">
        <f>Betterment!AE58</f>
        <v>100415.356</v>
      </c>
      <c r="D61" s="47">
        <f>Schwab!BK58</f>
        <v>101265.6999</v>
      </c>
      <c r="E61" s="47">
        <f>'T Rowe'!G58</f>
        <v>99793.38843</v>
      </c>
      <c r="F61" s="30">
        <f>Alkanza!BD56</f>
        <v>101537.7425</v>
      </c>
      <c r="G61" s="47">
        <f>$H$7*Prices!BX64</f>
        <v>100374.7664</v>
      </c>
      <c r="H61" s="44"/>
      <c r="I61" s="44"/>
      <c r="J61" s="44"/>
      <c r="K61" s="14">
        <f t="shared" ref="K61:P61" si="285">B61/B60-1</f>
        <v>0.0006477413085</v>
      </c>
      <c r="L61" s="14">
        <f t="shared" si="285"/>
        <v>-0.001122171577</v>
      </c>
      <c r="M61" s="14">
        <f t="shared" si="285"/>
        <v>-0.001334712894</v>
      </c>
      <c r="N61" s="14">
        <f t="shared" si="285"/>
        <v>0.00103626943</v>
      </c>
      <c r="O61" s="14">
        <f t="shared" si="285"/>
        <v>-0.0002149238799</v>
      </c>
      <c r="P61" s="14">
        <f t="shared" si="285"/>
        <v>0.0009855677749</v>
      </c>
      <c r="Q61" s="44"/>
      <c r="R61" s="14">
        <f t="shared" ref="R61:V61" si="286">abs(K61)/abs($P61)</f>
        <v>0.65722655</v>
      </c>
      <c r="S61" s="14">
        <f t="shared" si="286"/>
        <v>1.138604169</v>
      </c>
      <c r="T61" s="14">
        <f t="shared" si="286"/>
        <v>1.354257848</v>
      </c>
      <c r="U61" s="14">
        <f t="shared" si="286"/>
        <v>1.051444108</v>
      </c>
      <c r="V61" s="14">
        <f t="shared" si="286"/>
        <v>0.2180711315</v>
      </c>
      <c r="W61" s="7">
        <f t="shared" si="20"/>
        <v>1</v>
      </c>
      <c r="Y61" s="9">
        <f t="shared" ref="Y61:AD61" si="287">B61/B60-1</f>
        <v>0.0006477413085</v>
      </c>
      <c r="Z61" s="9">
        <f t="shared" si="287"/>
        <v>-0.001122171577</v>
      </c>
      <c r="AA61" s="9">
        <f t="shared" si="287"/>
        <v>-0.001334712894</v>
      </c>
      <c r="AB61" s="9">
        <f t="shared" si="287"/>
        <v>0.00103626943</v>
      </c>
      <c r="AC61" s="9">
        <f t="shared" si="287"/>
        <v>-0.0002149238799</v>
      </c>
      <c r="AD61" s="9">
        <f t="shared" si="287"/>
        <v>0.0009855677749</v>
      </c>
      <c r="AF61" s="28">
        <f t="shared" si="95"/>
        <v>42450</v>
      </c>
      <c r="AG61" s="9" t="str">
        <f t="shared" ref="AG61:AK61" si="288">B61/$AL61-1</f>
        <v>#REF!</v>
      </c>
      <c r="AH61" s="9" t="str">
        <f t="shared" si="288"/>
        <v>#REF!</v>
      </c>
      <c r="AI61" s="9" t="str">
        <f t="shared" si="288"/>
        <v>#REF!</v>
      </c>
      <c r="AJ61" s="9" t="str">
        <f t="shared" si="288"/>
        <v>#REF!</v>
      </c>
      <c r="AK61" s="9" t="str">
        <f t="shared" si="288"/>
        <v>#REF!</v>
      </c>
      <c r="AL61" t="str">
        <f>Alkanza!BF56</f>
        <v>#REF!</v>
      </c>
      <c r="AN61" s="28">
        <f t="shared" si="23"/>
        <v>42450</v>
      </c>
      <c r="AO61" s="15">
        <f t="shared" ref="AO61:AS61" si="289">((B61/B60-1)-$AM$6)/$AM$6</f>
        <v>1.414938551</v>
      </c>
      <c r="AP61" s="15">
        <f t="shared" si="289"/>
        <v>-5.183731016</v>
      </c>
      <c r="AQ61" s="15">
        <f t="shared" si="289"/>
        <v>-5.976137201</v>
      </c>
      <c r="AR61" s="15">
        <f t="shared" si="289"/>
        <v>2.863466731</v>
      </c>
      <c r="AS61" s="15">
        <f t="shared" si="289"/>
        <v>-1.801288966</v>
      </c>
      <c r="AT61" s="15">
        <f t="shared" si="25"/>
        <v>-1.720365734</v>
      </c>
      <c r="AU61" s="15">
        <f t="shared" si="26"/>
        <v>2.674438518</v>
      </c>
    </row>
    <row r="62">
      <c r="A62" s="46">
        <f>Wealthfront!L59</f>
        <v>42451</v>
      </c>
      <c r="B62" s="47">
        <f>Wealthfront!T59</f>
        <v>101553.3717</v>
      </c>
      <c r="C62" s="47">
        <f>Betterment!AE59</f>
        <v>100301.3518</v>
      </c>
      <c r="D62" s="47">
        <f>Schwab!BK59</f>
        <v>101051.7916</v>
      </c>
      <c r="E62" s="47">
        <f>'T Rowe'!G59</f>
        <v>99690.08264</v>
      </c>
      <c r="F62" s="30">
        <f>Alkanza!BD57</f>
        <v>101506.2966</v>
      </c>
      <c r="G62" s="47">
        <f>$H$7*Prices!BX65</f>
        <v>100286.7012</v>
      </c>
      <c r="H62" s="44"/>
      <c r="I62" s="44"/>
      <c r="J62" s="44"/>
      <c r="K62" s="14">
        <f t="shared" ref="K62:P62" si="290">B62/B61-1</f>
        <v>-0.001932005295</v>
      </c>
      <c r="L62" s="14">
        <f t="shared" si="290"/>
        <v>-0.001135326715</v>
      </c>
      <c r="M62" s="14">
        <f t="shared" si="290"/>
        <v>-0.002112346944</v>
      </c>
      <c r="N62" s="14">
        <f t="shared" si="290"/>
        <v>-0.001035196687</v>
      </c>
      <c r="O62" s="14">
        <f t="shared" si="290"/>
        <v>-0.000309696284</v>
      </c>
      <c r="P62" s="14">
        <f t="shared" si="290"/>
        <v>-0.0008773640086</v>
      </c>
      <c r="Q62" s="44"/>
      <c r="R62" s="14">
        <f t="shared" ref="R62:V62" si="291">abs(K62)/abs($P62)</f>
        <v>2.202056702</v>
      </c>
      <c r="S62" s="14">
        <f t="shared" si="291"/>
        <v>1.29402016</v>
      </c>
      <c r="T62" s="14">
        <f t="shared" si="291"/>
        <v>2.407606105</v>
      </c>
      <c r="U62" s="14">
        <f t="shared" si="291"/>
        <v>1.17989418</v>
      </c>
      <c r="V62" s="14">
        <f t="shared" si="291"/>
        <v>0.3529849423</v>
      </c>
      <c r="W62" s="7">
        <f t="shared" si="20"/>
        <v>-1</v>
      </c>
      <c r="Y62" s="9">
        <f t="shared" ref="Y62:AD62" si="292">B62/B61-1</f>
        <v>-0.001932005295</v>
      </c>
      <c r="Z62" s="9">
        <f t="shared" si="292"/>
        <v>-0.001135326715</v>
      </c>
      <c r="AA62" s="9">
        <f t="shared" si="292"/>
        <v>-0.002112346944</v>
      </c>
      <c r="AB62" s="9">
        <f t="shared" si="292"/>
        <v>-0.001035196687</v>
      </c>
      <c r="AC62" s="9">
        <f t="shared" si="292"/>
        <v>-0.000309696284</v>
      </c>
      <c r="AD62" s="9">
        <f t="shared" si="292"/>
        <v>-0.0008773640086</v>
      </c>
      <c r="AF62" s="28">
        <f t="shared" si="95"/>
        <v>42451</v>
      </c>
      <c r="AG62" s="9" t="str">
        <f t="shared" ref="AG62:AK62" si="293">B62/$AL62-1</f>
        <v>#REF!</v>
      </c>
      <c r="AH62" s="9" t="str">
        <f t="shared" si="293"/>
        <v>#REF!</v>
      </c>
      <c r="AI62" s="9" t="str">
        <f t="shared" si="293"/>
        <v>#REF!</v>
      </c>
      <c r="AJ62" s="9" t="str">
        <f t="shared" si="293"/>
        <v>#REF!</v>
      </c>
      <c r="AK62" s="9" t="str">
        <f t="shared" si="293"/>
        <v>#REF!</v>
      </c>
      <c r="AL62" t="str">
        <f>Alkanza!BF57</f>
        <v>#REF!</v>
      </c>
      <c r="AN62" s="28">
        <f t="shared" si="23"/>
        <v>42451</v>
      </c>
      <c r="AO62" s="15">
        <f t="shared" ref="AO62:AS62" si="294">((B62/B61-1)-$AM$6)/$AM$6</f>
        <v>-8.202989846</v>
      </c>
      <c r="AP62" s="15">
        <f t="shared" si="294"/>
        <v>-5.232776596</v>
      </c>
      <c r="AQ62" s="15">
        <f t="shared" si="294"/>
        <v>-8.875347767</v>
      </c>
      <c r="AR62" s="15">
        <f t="shared" si="294"/>
        <v>-4.859467283</v>
      </c>
      <c r="AS62" s="15">
        <f t="shared" si="294"/>
        <v>-2.154623745</v>
      </c>
      <c r="AT62" s="15">
        <f t="shared" si="25"/>
        <v>-6.792645373</v>
      </c>
      <c r="AU62" s="15">
        <f t="shared" si="26"/>
        <v>-4.271028325</v>
      </c>
    </row>
    <row r="63">
      <c r="A63" s="46">
        <f>Wealthfront!L60</f>
        <v>42452</v>
      </c>
      <c r="B63" s="47">
        <f>Wealthfront!T60</f>
        <v>100453.79</v>
      </c>
      <c r="C63" s="47">
        <f>Betterment!AE60</f>
        <v>99357.6333</v>
      </c>
      <c r="D63" s="47">
        <f>Schwab!BK60</f>
        <v>99650.80825</v>
      </c>
      <c r="E63" s="47">
        <f>'T Rowe'!G60</f>
        <v>98760.33058</v>
      </c>
      <c r="F63" s="30">
        <f>Alkanza!BD58</f>
        <v>101372.2801</v>
      </c>
      <c r="G63" s="47">
        <f>$H$7*Prices!BX66</f>
        <v>99646.27142</v>
      </c>
      <c r="H63" s="44"/>
      <c r="I63" s="44"/>
      <c r="J63" s="44"/>
      <c r="K63" s="14">
        <f t="shared" ref="K63:P63" si="295">B63/B62-1</f>
        <v>-0.01082762415</v>
      </c>
      <c r="L63" s="14">
        <f t="shared" si="295"/>
        <v>-0.009408831338</v>
      </c>
      <c r="M63" s="14">
        <f t="shared" si="295"/>
        <v>-0.01386401293</v>
      </c>
      <c r="N63" s="14">
        <f t="shared" si="295"/>
        <v>-0.00932642487</v>
      </c>
      <c r="O63" s="14">
        <f t="shared" si="295"/>
        <v>-0.001320278054</v>
      </c>
      <c r="P63" s="14">
        <f t="shared" si="295"/>
        <v>-0.006385988877</v>
      </c>
      <c r="Q63" s="44"/>
      <c r="R63" s="14">
        <f t="shared" ref="R63:V63" si="296">abs(K63)/abs($P63)</f>
        <v>1.695528188</v>
      </c>
      <c r="S63" s="14">
        <f t="shared" si="296"/>
        <v>1.473355422</v>
      </c>
      <c r="T63" s="14">
        <f t="shared" si="296"/>
        <v>2.171004867</v>
      </c>
      <c r="U63" s="14">
        <f t="shared" si="296"/>
        <v>1.460451161</v>
      </c>
      <c r="V63" s="14">
        <f t="shared" si="296"/>
        <v>0.2067460623</v>
      </c>
      <c r="W63" s="7">
        <f t="shared" si="20"/>
        <v>-1</v>
      </c>
      <c r="Y63" s="9">
        <f t="shared" ref="Y63:AD63" si="297">B63/B62-1</f>
        <v>-0.01082762415</v>
      </c>
      <c r="Z63" s="9">
        <f t="shared" si="297"/>
        <v>-0.009408831338</v>
      </c>
      <c r="AA63" s="9">
        <f t="shared" si="297"/>
        <v>-0.01386401293</v>
      </c>
      <c r="AB63" s="9">
        <f t="shared" si="297"/>
        <v>-0.00932642487</v>
      </c>
      <c r="AC63" s="9">
        <f t="shared" si="297"/>
        <v>-0.001320278054</v>
      </c>
      <c r="AD63" s="9">
        <f t="shared" si="297"/>
        <v>-0.006385988877</v>
      </c>
      <c r="AF63" s="28">
        <f t="shared" si="95"/>
        <v>42452</v>
      </c>
      <c r="AG63" s="9" t="str">
        <f t="shared" ref="AG63:AK63" si="298">B63/$AL63-1</f>
        <v>#REF!</v>
      </c>
      <c r="AH63" s="9" t="str">
        <f t="shared" si="298"/>
        <v>#REF!</v>
      </c>
      <c r="AI63" s="9" t="str">
        <f t="shared" si="298"/>
        <v>#REF!</v>
      </c>
      <c r="AJ63" s="9" t="str">
        <f t="shared" si="298"/>
        <v>#REF!</v>
      </c>
      <c r="AK63" s="9" t="str">
        <f t="shared" si="298"/>
        <v>#REF!</v>
      </c>
      <c r="AL63" t="str">
        <f>Alkanza!BF58</f>
        <v>#REF!</v>
      </c>
      <c r="AN63" s="28">
        <f t="shared" si="23"/>
        <v>42452</v>
      </c>
      <c r="AO63" s="15">
        <f t="shared" ref="AO63:AS63" si="299">((B63/B62-1)-$AM$6)/$AM$6</f>
        <v>-41.36803988</v>
      </c>
      <c r="AP63" s="15">
        <f t="shared" si="299"/>
        <v>-36.07843211</v>
      </c>
      <c r="AQ63" s="15">
        <f t="shared" si="299"/>
        <v>-52.68844238</v>
      </c>
      <c r="AR63" s="15">
        <f t="shared" si="299"/>
        <v>-35.77120058</v>
      </c>
      <c r="AS63" s="15">
        <f t="shared" si="299"/>
        <v>-5.922320577</v>
      </c>
      <c r="AT63" s="15">
        <f t="shared" si="25"/>
        <v>-41.47652874</v>
      </c>
      <c r="AU63" s="15">
        <f t="shared" si="26"/>
        <v>-24.80853363</v>
      </c>
    </row>
    <row r="64">
      <c r="A64" s="46">
        <f>Wealthfront!L61</f>
        <v>42453</v>
      </c>
      <c r="B64" s="47">
        <f>Wealthfront!T61</f>
        <v>100274.7014</v>
      </c>
      <c r="C64" s="47">
        <f>Betterment!AE61</f>
        <v>99089.68285</v>
      </c>
      <c r="D64" s="47">
        <f>Schwab!BK61</f>
        <v>99434.30535</v>
      </c>
      <c r="E64" s="47">
        <f>'T Rowe'!G61</f>
        <v>98553.71901</v>
      </c>
      <c r="F64" s="30">
        <f>Alkanza!BD59</f>
        <v>101417.3646</v>
      </c>
      <c r="G64" s="47">
        <f>$H$7*Prices!BX67</f>
        <v>99608.59908</v>
      </c>
      <c r="H64" s="44"/>
      <c r="I64" s="44"/>
      <c r="J64" s="44"/>
      <c r="K64" s="14">
        <f t="shared" ref="K64:P64" si="300">B64/B63-1</f>
        <v>-0.001782795801</v>
      </c>
      <c r="L64" s="14">
        <f t="shared" si="300"/>
        <v>-0.002696828041</v>
      </c>
      <c r="M64" s="14">
        <f t="shared" si="300"/>
        <v>-0.002172615578</v>
      </c>
      <c r="N64" s="14">
        <f t="shared" si="300"/>
        <v>-0.002092050209</v>
      </c>
      <c r="O64" s="14">
        <f t="shared" si="300"/>
        <v>0.0004447417359</v>
      </c>
      <c r="P64" s="14">
        <f t="shared" si="300"/>
        <v>-0.0003780606959</v>
      </c>
      <c r="Q64" s="44"/>
      <c r="R64" s="14">
        <f t="shared" ref="R64:V64" si="301">abs(K64)/abs($P64)</f>
        <v>4.715633814</v>
      </c>
      <c r="S64" s="14">
        <f t="shared" si="301"/>
        <v>7.133320311</v>
      </c>
      <c r="T64" s="14">
        <f t="shared" si="301"/>
        <v>5.746737499</v>
      </c>
      <c r="U64" s="14">
        <f t="shared" si="301"/>
        <v>5.53363582</v>
      </c>
      <c r="V64" s="14">
        <f t="shared" si="301"/>
        <v>1.176376547</v>
      </c>
      <c r="W64" s="7">
        <f t="shared" si="20"/>
        <v>-1</v>
      </c>
      <c r="Y64" s="9">
        <f t="shared" ref="Y64:AD64" si="302">B64/B63-1</f>
        <v>-0.001782795801</v>
      </c>
      <c r="Z64" s="9">
        <f t="shared" si="302"/>
        <v>-0.002696828041</v>
      </c>
      <c r="AA64" s="9">
        <f t="shared" si="302"/>
        <v>-0.002172615578</v>
      </c>
      <c r="AB64" s="9">
        <f t="shared" si="302"/>
        <v>-0.002092050209</v>
      </c>
      <c r="AC64" s="9">
        <f t="shared" si="302"/>
        <v>0.0004447417359</v>
      </c>
      <c r="AD64" s="9">
        <f t="shared" si="302"/>
        <v>-0.0003780606959</v>
      </c>
      <c r="AF64" s="28">
        <f t="shared" si="95"/>
        <v>42453</v>
      </c>
      <c r="AG64" s="9" t="str">
        <f t="shared" ref="AG64:AK64" si="303">B64/$AL64-1</f>
        <v>#REF!</v>
      </c>
      <c r="AH64" s="9" t="str">
        <f t="shared" si="303"/>
        <v>#REF!</v>
      </c>
      <c r="AI64" s="9" t="str">
        <f t="shared" si="303"/>
        <v>#REF!</v>
      </c>
      <c r="AJ64" s="9" t="str">
        <f t="shared" si="303"/>
        <v>#REF!</v>
      </c>
      <c r="AK64" s="9" t="str">
        <f t="shared" si="303"/>
        <v>#REF!</v>
      </c>
      <c r="AL64" t="str">
        <f>Alkanza!BF59</f>
        <v>#REF!</v>
      </c>
      <c r="AN64" s="28">
        <f t="shared" si="23"/>
        <v>42453</v>
      </c>
      <c r="AO64" s="15">
        <f t="shared" ref="AO64:AS64" si="304">((B64/B63-1)-$AM$6)/$AM$6</f>
        <v>-7.646700237</v>
      </c>
      <c r="AP64" s="15">
        <f t="shared" si="304"/>
        <v>-11.05443673</v>
      </c>
      <c r="AQ64" s="15">
        <f t="shared" si="304"/>
        <v>-9.100044026</v>
      </c>
      <c r="AR64" s="15">
        <f t="shared" si="304"/>
        <v>-8.799676559</v>
      </c>
      <c r="AS64" s="15">
        <f t="shared" si="304"/>
        <v>0.6581063289</v>
      </c>
      <c r="AT64" s="15">
        <f t="shared" si="25"/>
        <v>-9.150214387</v>
      </c>
      <c r="AU64" s="15">
        <f t="shared" si="26"/>
        <v>-2.409503049</v>
      </c>
    </row>
    <row r="65">
      <c r="A65" s="46">
        <f>Wealthfront!L62</f>
        <v>42457</v>
      </c>
      <c r="B65" s="47">
        <f>Wealthfront!T62</f>
        <v>100493.8532</v>
      </c>
      <c r="C65" s="47">
        <f>Betterment!AE62</f>
        <v>99382.10942</v>
      </c>
      <c r="D65" s="47">
        <f>Schwab!BK62</f>
        <v>99798.9637</v>
      </c>
      <c r="E65" s="47">
        <f>'T Rowe'!G62</f>
        <v>98657.02479</v>
      </c>
      <c r="F65" s="30">
        <f>Alkanza!BD60</f>
        <v>101403.074</v>
      </c>
      <c r="G65" s="47">
        <f>$H$7*Prices!BX68</f>
        <v>99662.90596</v>
      </c>
      <c r="H65" s="44"/>
      <c r="I65" s="44"/>
      <c r="J65" s="44"/>
      <c r="K65" s="14">
        <f t="shared" ref="K65:P65" si="305">B65/B64-1</f>
        <v>0.00218551482</v>
      </c>
      <c r="L65" s="14">
        <f t="shared" si="305"/>
        <v>0.002951130385</v>
      </c>
      <c r="M65" s="14">
        <f t="shared" si="305"/>
        <v>0.003667329377</v>
      </c>
      <c r="N65" s="14">
        <f t="shared" si="305"/>
        <v>0.001048218029</v>
      </c>
      <c r="O65" s="14">
        <f t="shared" si="305"/>
        <v>-0.000140908292</v>
      </c>
      <c r="P65" s="14">
        <f t="shared" si="305"/>
        <v>0.0005452027073</v>
      </c>
      <c r="Q65" s="44"/>
      <c r="R65" s="14">
        <f t="shared" ref="R65:V65" si="306">abs(K65)/abs($P65)</f>
        <v>4.008627967</v>
      </c>
      <c r="S65" s="14">
        <f t="shared" si="306"/>
        <v>5.412904861</v>
      </c>
      <c r="T65" s="14">
        <f t="shared" si="306"/>
        <v>6.726542857</v>
      </c>
      <c r="U65" s="14">
        <f t="shared" si="306"/>
        <v>1.922620734</v>
      </c>
      <c r="V65" s="14">
        <f t="shared" si="306"/>
        <v>0.2584511965</v>
      </c>
      <c r="W65" s="7">
        <f t="shared" si="20"/>
        <v>1</v>
      </c>
      <c r="Y65" s="9">
        <f t="shared" ref="Y65:AD65" si="307">B65/B64-1</f>
        <v>0.00218551482</v>
      </c>
      <c r="Z65" s="9">
        <f t="shared" si="307"/>
        <v>0.002951130385</v>
      </c>
      <c r="AA65" s="9">
        <f t="shared" si="307"/>
        <v>0.003667329377</v>
      </c>
      <c r="AB65" s="9">
        <f t="shared" si="307"/>
        <v>0.001048218029</v>
      </c>
      <c r="AC65" s="9">
        <f t="shared" si="307"/>
        <v>-0.000140908292</v>
      </c>
      <c r="AD65" s="9">
        <f t="shared" si="307"/>
        <v>0.0005452027073</v>
      </c>
      <c r="AF65" s="28">
        <f t="shared" si="95"/>
        <v>42457</v>
      </c>
      <c r="AG65" s="9" t="str">
        <f t="shared" ref="AG65:AK65" si="308">B65/$AL65-1</f>
        <v>#REF!</v>
      </c>
      <c r="AH65" s="9" t="str">
        <f t="shared" si="308"/>
        <v>#REF!</v>
      </c>
      <c r="AI65" s="9" t="str">
        <f t="shared" si="308"/>
        <v>#REF!</v>
      </c>
      <c r="AJ65" s="9" t="str">
        <f t="shared" si="308"/>
        <v>#REF!</v>
      </c>
      <c r="AK65" s="9" t="str">
        <f t="shared" si="308"/>
        <v>#REF!</v>
      </c>
      <c r="AL65" t="str">
        <f>Alkanza!BF60</f>
        <v>#REF!</v>
      </c>
      <c r="AN65" s="28">
        <f t="shared" si="23"/>
        <v>42457</v>
      </c>
      <c r="AO65" s="15">
        <f t="shared" ref="AO65:AS65" si="309">((B65/B64-1)-$AM$6)/$AM$6</f>
        <v>7.148135565</v>
      </c>
      <c r="AP65" s="15">
        <f t="shared" si="309"/>
        <v>10.00253827</v>
      </c>
      <c r="AQ65" s="15">
        <f t="shared" si="309"/>
        <v>12.67270386</v>
      </c>
      <c r="AR65" s="15">
        <f t="shared" si="309"/>
        <v>2.908014041</v>
      </c>
      <c r="AS65" s="15">
        <f t="shared" si="309"/>
        <v>-1.525340691</v>
      </c>
      <c r="AT65" s="15">
        <f t="shared" si="25"/>
        <v>8.182847934</v>
      </c>
      <c r="AU65" s="15">
        <f t="shared" si="26"/>
        <v>1.032649483</v>
      </c>
    </row>
    <row r="66">
      <c r="A66" s="46">
        <f>Wealthfront!L63</f>
        <v>42458</v>
      </c>
      <c r="B66" s="47">
        <f>Wealthfront!T63</f>
        <v>101491.9176</v>
      </c>
      <c r="C66" s="47">
        <f>Betterment!AE63</f>
        <v>100354.8646</v>
      </c>
      <c r="D66" s="47">
        <f>Schwab!BK63</f>
        <v>101110.3093</v>
      </c>
      <c r="E66" s="47">
        <f>'T Rowe'!G63</f>
        <v>99690.08264</v>
      </c>
      <c r="F66" s="30">
        <f>Alkanza!BD61</f>
        <v>102111.7188</v>
      </c>
      <c r="G66" s="47">
        <f>$H$7*Prices!BX69</f>
        <v>100541.601</v>
      </c>
      <c r="H66" s="44"/>
      <c r="I66" s="44"/>
      <c r="J66" s="44"/>
      <c r="K66" s="14">
        <f t="shared" ref="K66:P66" si="310">B66/B65-1</f>
        <v>0.009931595812</v>
      </c>
      <c r="L66" s="14">
        <f t="shared" si="310"/>
        <v>0.009788031265</v>
      </c>
      <c r="M66" s="14">
        <f t="shared" si="310"/>
        <v>0.01313987221</v>
      </c>
      <c r="N66" s="14">
        <f t="shared" si="310"/>
        <v>0.01047120419</v>
      </c>
      <c r="O66" s="14">
        <f t="shared" si="310"/>
        <v>0.006988395544</v>
      </c>
      <c r="P66" s="14">
        <f t="shared" si="310"/>
        <v>0.008816671167</v>
      </c>
      <c r="Q66" s="44"/>
      <c r="R66" s="14">
        <f t="shared" ref="R66:V66" si="311">abs(K66)/abs($P66)</f>
        <v>1.126456417</v>
      </c>
      <c r="S66" s="14">
        <f t="shared" si="311"/>
        <v>1.110173112</v>
      </c>
      <c r="T66" s="14">
        <f t="shared" si="311"/>
        <v>1.490343914</v>
      </c>
      <c r="U66" s="14">
        <f t="shared" si="311"/>
        <v>1.187659604</v>
      </c>
      <c r="V66" s="14">
        <f t="shared" si="311"/>
        <v>0.7926342507</v>
      </c>
      <c r="W66" s="7">
        <f t="shared" si="20"/>
        <v>1</v>
      </c>
      <c r="Y66" s="9">
        <f t="shared" ref="Y66:AD66" si="312">B66/B65-1</f>
        <v>0.009931595812</v>
      </c>
      <c r="Z66" s="9">
        <f t="shared" si="312"/>
        <v>0.009788031265</v>
      </c>
      <c r="AA66" s="9">
        <f t="shared" si="312"/>
        <v>0.01313987221</v>
      </c>
      <c r="AB66" s="9">
        <f t="shared" si="312"/>
        <v>0.01047120419</v>
      </c>
      <c r="AC66" s="9">
        <f t="shared" si="312"/>
        <v>0.006988395544</v>
      </c>
      <c r="AD66" s="9">
        <f t="shared" si="312"/>
        <v>0.008816671167</v>
      </c>
      <c r="AF66" s="28">
        <f t="shared" si="95"/>
        <v>42458</v>
      </c>
      <c r="AG66" s="9" t="str">
        <f t="shared" ref="AG66:AK66" si="313">B66/$AL66-1</f>
        <v>#REF!</v>
      </c>
      <c r="AH66" s="9" t="str">
        <f t="shared" si="313"/>
        <v>#REF!</v>
      </c>
      <c r="AI66" s="9" t="str">
        <f t="shared" si="313"/>
        <v>#REF!</v>
      </c>
      <c r="AJ66" s="9" t="str">
        <f t="shared" si="313"/>
        <v>#REF!</v>
      </c>
      <c r="AK66" s="9" t="str">
        <f t="shared" si="313"/>
        <v>#REF!</v>
      </c>
      <c r="AL66" t="str">
        <f>Alkanza!BF61</f>
        <v>#REF!</v>
      </c>
      <c r="AN66" s="28">
        <f t="shared" si="23"/>
        <v>42458</v>
      </c>
      <c r="AO66" s="15">
        <f t="shared" ref="AO66:AS66" si="314">((B66/B65-1)-$AM$6)/$AM$6</f>
        <v>36.02742635</v>
      </c>
      <c r="AP66" s="15">
        <f t="shared" si="314"/>
        <v>35.49218249</v>
      </c>
      <c r="AQ66" s="15">
        <f t="shared" si="314"/>
        <v>47.98866808</v>
      </c>
      <c r="AR66" s="15">
        <f t="shared" si="314"/>
        <v>38.0392188</v>
      </c>
      <c r="AS66" s="15">
        <f t="shared" si="314"/>
        <v>25.05445351</v>
      </c>
      <c r="AT66" s="15">
        <f t="shared" si="25"/>
        <v>39.38687393</v>
      </c>
      <c r="AU66" s="15">
        <f t="shared" si="26"/>
        <v>31.87071368</v>
      </c>
    </row>
    <row r="67">
      <c r="A67" s="46">
        <f>Wealthfront!L64</f>
        <v>42459</v>
      </c>
      <c r="B67" s="47">
        <f>Wealthfront!T64</f>
        <v>102162.9226</v>
      </c>
      <c r="C67" s="47">
        <f>Betterment!AE64</f>
        <v>100904.1969</v>
      </c>
      <c r="D67" s="47">
        <f>Schwab!BK64</f>
        <v>101726.8373</v>
      </c>
      <c r="E67" s="47">
        <f>'T Rowe'!G64</f>
        <v>100206.6116</v>
      </c>
      <c r="F67" s="30">
        <f>Alkanza!BD62</f>
        <v>102118.6188</v>
      </c>
      <c r="G67" s="47">
        <f>$H$7*Prices!BX70</f>
        <v>100978.9916</v>
      </c>
      <c r="H67" s="44"/>
      <c r="I67" s="44"/>
      <c r="J67" s="44"/>
      <c r="K67" s="14">
        <f t="shared" ref="K67:P67" si="315">B67/B66-1</f>
        <v>0.006611413803</v>
      </c>
      <c r="L67" s="14">
        <f t="shared" si="315"/>
        <v>0.005473897453</v>
      </c>
      <c r="M67" s="14">
        <f t="shared" si="315"/>
        <v>0.006097578065</v>
      </c>
      <c r="N67" s="14">
        <f t="shared" si="315"/>
        <v>0.00518134715</v>
      </c>
      <c r="O67" s="14">
        <f t="shared" si="315"/>
        <v>0.00006757312859</v>
      </c>
      <c r="P67" s="14">
        <f t="shared" si="315"/>
        <v>0.004350343794</v>
      </c>
      <c r="Q67" s="44"/>
      <c r="R67" s="14">
        <f t="shared" ref="R67:V67" si="316">abs(K67)/abs($P67)</f>
        <v>1.519745132</v>
      </c>
      <c r="S67" s="14">
        <f t="shared" si="316"/>
        <v>1.258267786</v>
      </c>
      <c r="T67" s="14">
        <f t="shared" si="316"/>
        <v>1.401631309</v>
      </c>
      <c r="U67" s="14">
        <f t="shared" si="316"/>
        <v>1.191020157</v>
      </c>
      <c r="V67" s="14">
        <f t="shared" si="316"/>
        <v>0.01553282494</v>
      </c>
      <c r="W67" s="7">
        <f t="shared" si="20"/>
        <v>1</v>
      </c>
      <c r="Y67" s="9">
        <f t="shared" ref="Y67:AD67" si="317">B67/B66-1</f>
        <v>0.006611413803</v>
      </c>
      <c r="Z67" s="9">
        <f t="shared" si="317"/>
        <v>0.005473897453</v>
      </c>
      <c r="AA67" s="9">
        <f t="shared" si="317"/>
        <v>0.006097578065</v>
      </c>
      <c r="AB67" s="9">
        <f t="shared" si="317"/>
        <v>0.00518134715</v>
      </c>
      <c r="AC67" s="9">
        <f t="shared" si="317"/>
        <v>0.00006757312859</v>
      </c>
      <c r="AD67" s="9">
        <f t="shared" si="317"/>
        <v>0.004350343794</v>
      </c>
      <c r="AF67" s="28">
        <f t="shared" si="95"/>
        <v>42459</v>
      </c>
      <c r="AG67" s="9" t="str">
        <f t="shared" ref="AG67:AK67" si="318">B67/$AL67-1</f>
        <v>#REF!</v>
      </c>
      <c r="AH67" s="9" t="str">
        <f t="shared" si="318"/>
        <v>#REF!</v>
      </c>
      <c r="AI67" s="9" t="str">
        <f t="shared" si="318"/>
        <v>#REF!</v>
      </c>
      <c r="AJ67" s="9" t="str">
        <f t="shared" si="318"/>
        <v>#REF!</v>
      </c>
      <c r="AK67" s="9" t="str">
        <f t="shared" si="318"/>
        <v>#REF!</v>
      </c>
      <c r="AL67" t="str">
        <f>Alkanza!BF62</f>
        <v>#REF!</v>
      </c>
      <c r="AN67" s="28">
        <f t="shared" si="23"/>
        <v>42459</v>
      </c>
      <c r="AO67" s="15">
        <f t="shared" ref="AO67:AS67" si="319">((B67/B66-1)-$AM$6)/$AM$6</f>
        <v>23.64897307</v>
      </c>
      <c r="AP67" s="15">
        <f t="shared" si="319"/>
        <v>19.40803297</v>
      </c>
      <c r="AQ67" s="15">
        <f t="shared" si="319"/>
        <v>21.73326734</v>
      </c>
      <c r="AR67" s="15">
        <f t="shared" si="319"/>
        <v>18.31733365</v>
      </c>
      <c r="AS67" s="15">
        <f t="shared" si="319"/>
        <v>-0.7480707945</v>
      </c>
      <c r="AT67" s="15">
        <f t="shared" si="25"/>
        <v>20.77690176</v>
      </c>
      <c r="AU67" s="15">
        <f t="shared" si="26"/>
        <v>15.21914922</v>
      </c>
    </row>
    <row r="68">
      <c r="A68" s="46">
        <f>Wealthfront!L65</f>
        <v>42460</v>
      </c>
      <c r="B68" s="47">
        <f>Wealthfront!T65</f>
        <v>101882.8683</v>
      </c>
      <c r="C68" s="47">
        <f>Betterment!AE65</f>
        <v>100537.6377</v>
      </c>
      <c r="D68" s="47">
        <f>Schwab!BK65</f>
        <v>101443.1962</v>
      </c>
      <c r="E68" s="47">
        <f>'T Rowe'!G65</f>
        <v>100000</v>
      </c>
      <c r="F68" s="30">
        <f>Alkanza!BD63</f>
        <v>102379.9201</v>
      </c>
      <c r="G68" s="47">
        <f>$H$7*Prices!BX71</f>
        <v>100773.0168</v>
      </c>
      <c r="H68" s="44"/>
      <c r="I68" s="44"/>
      <c r="J68" s="44"/>
      <c r="K68" s="14">
        <f t="shared" ref="K68:P68" si="320">B68/B67-1</f>
        <v>-0.002741252499</v>
      </c>
      <c r="L68" s="14">
        <f t="shared" si="320"/>
        <v>-0.00363274436</v>
      </c>
      <c r="M68" s="14">
        <f t="shared" si="320"/>
        <v>-0.002788262209</v>
      </c>
      <c r="N68" s="14">
        <f t="shared" si="320"/>
        <v>-0.00206185567</v>
      </c>
      <c r="O68" s="14">
        <f t="shared" si="320"/>
        <v>0.002558801754</v>
      </c>
      <c r="P68" s="14">
        <f t="shared" si="320"/>
        <v>-0.002039778095</v>
      </c>
      <c r="Q68" s="44"/>
      <c r="R68" s="14">
        <f t="shared" ref="R68:V68" si="321">abs(K68)/abs($P68)</f>
        <v>1.34389741</v>
      </c>
      <c r="S68" s="14">
        <f t="shared" si="321"/>
        <v>1.780950766</v>
      </c>
      <c r="T68" s="14">
        <f t="shared" si="321"/>
        <v>1.366943892</v>
      </c>
      <c r="U68" s="14">
        <f t="shared" si="321"/>
        <v>1.010823518</v>
      </c>
      <c r="V68" s="14">
        <f t="shared" si="321"/>
        <v>1.254451041</v>
      </c>
      <c r="W68" s="7">
        <f t="shared" si="20"/>
        <v>-1</v>
      </c>
      <c r="Y68" s="9">
        <f t="shared" ref="Y68:AD68" si="322">B68/B67-1</f>
        <v>-0.002741252499</v>
      </c>
      <c r="Z68" s="9">
        <f t="shared" si="322"/>
        <v>-0.00363274436</v>
      </c>
      <c r="AA68" s="9">
        <f t="shared" si="322"/>
        <v>-0.002788262209</v>
      </c>
      <c r="AB68" s="9">
        <f t="shared" si="322"/>
        <v>-0.00206185567</v>
      </c>
      <c r="AC68" s="9">
        <f t="shared" si="322"/>
        <v>0.002558801754</v>
      </c>
      <c r="AD68" s="9">
        <f t="shared" si="322"/>
        <v>-0.002039778095</v>
      </c>
      <c r="AF68" s="28">
        <f t="shared" si="95"/>
        <v>42460</v>
      </c>
      <c r="AG68" s="9" t="str">
        <f t="shared" ref="AG68:AK68" si="323">B68/$AL68-1</f>
        <v>#REF!</v>
      </c>
      <c r="AH68" s="9" t="str">
        <f t="shared" si="323"/>
        <v>#REF!</v>
      </c>
      <c r="AI68" s="9" t="str">
        <f t="shared" si="323"/>
        <v>#REF!</v>
      </c>
      <c r="AJ68" s="9" t="str">
        <f t="shared" si="323"/>
        <v>#REF!</v>
      </c>
      <c r="AK68" s="9" t="str">
        <f t="shared" si="323"/>
        <v>#REF!</v>
      </c>
      <c r="AL68" t="str">
        <f>Alkanza!BF63</f>
        <v>#REF!</v>
      </c>
      <c r="AN68" s="28">
        <f t="shared" si="23"/>
        <v>42460</v>
      </c>
      <c r="AO68" s="15">
        <f t="shared" ref="AO68:AS68" si="324">((B68/B67-1)-$AM$6)/$AM$6</f>
        <v>-11.22006201</v>
      </c>
      <c r="AP68" s="15">
        <f t="shared" si="324"/>
        <v>-14.54376243</v>
      </c>
      <c r="AQ68" s="15">
        <f t="shared" si="324"/>
        <v>-11.39532574</v>
      </c>
      <c r="AR68" s="15">
        <f t="shared" si="324"/>
        <v>-8.687103908</v>
      </c>
      <c r="AS68" s="15">
        <f t="shared" si="324"/>
        <v>8.539840858</v>
      </c>
      <c r="AT68" s="15">
        <f t="shared" si="25"/>
        <v>-11.46156352</v>
      </c>
      <c r="AU68" s="15">
        <f t="shared" si="26"/>
        <v>-8.604793292</v>
      </c>
    </row>
    <row r="69">
      <c r="A69" s="46">
        <f>Wealthfront!L66</f>
        <v>42461</v>
      </c>
      <c r="B69" s="47">
        <f>Wealthfront!T66</f>
        <v>101919.5712</v>
      </c>
      <c r="C69" s="47">
        <f>Betterment!AE66</f>
        <v>100354.1323</v>
      </c>
      <c r="D69" s="47">
        <f>Schwab!BK66</f>
        <v>101269.4044</v>
      </c>
      <c r="E69" s="47">
        <f>'T Rowe'!G66</f>
        <v>100103.3058</v>
      </c>
      <c r="F69" s="30">
        <f>Alkanza!BD64</f>
        <v>102806.2125</v>
      </c>
      <c r="G69" s="47">
        <f>$H$7*Prices!BX72</f>
        <v>101411.0003</v>
      </c>
      <c r="H69" s="44"/>
      <c r="I69" s="44"/>
      <c r="J69" s="44"/>
      <c r="K69" s="14">
        <f t="shared" ref="K69:P69" si="325">B69/B68-1</f>
        <v>0.0003602469134</v>
      </c>
      <c r="L69" s="14">
        <f t="shared" si="325"/>
        <v>-0.001825241305</v>
      </c>
      <c r="M69" s="14">
        <f t="shared" si="325"/>
        <v>-0.001713193545</v>
      </c>
      <c r="N69" s="14">
        <f t="shared" si="325"/>
        <v>0.001033057851</v>
      </c>
      <c r="O69" s="14">
        <f t="shared" si="325"/>
        <v>0.004163827559</v>
      </c>
      <c r="P69" s="14">
        <f t="shared" si="325"/>
        <v>0.006330896133</v>
      </c>
      <c r="Q69" s="44"/>
      <c r="R69" s="14">
        <f t="shared" ref="R69:V69" si="326">abs(K69)/abs($P69)</f>
        <v>0.05690298906</v>
      </c>
      <c r="S69" s="14">
        <f t="shared" si="326"/>
        <v>0.2883069422</v>
      </c>
      <c r="T69" s="14">
        <f t="shared" si="326"/>
        <v>0.2706083797</v>
      </c>
      <c r="U69" s="14">
        <f t="shared" si="326"/>
        <v>0.1631771916</v>
      </c>
      <c r="V69" s="14">
        <f t="shared" si="326"/>
        <v>0.6576995534</v>
      </c>
      <c r="W69" s="7">
        <f t="shared" si="20"/>
        <v>1</v>
      </c>
      <c r="Y69" s="9">
        <f t="shared" ref="Y69:AD69" si="327">B69/B68-1</f>
        <v>0.0003602469134</v>
      </c>
      <c r="Z69" s="9">
        <f t="shared" si="327"/>
        <v>-0.001825241305</v>
      </c>
      <c r="AA69" s="9">
        <f t="shared" si="327"/>
        <v>-0.001713193545</v>
      </c>
      <c r="AB69" s="9">
        <f t="shared" si="327"/>
        <v>0.001033057851</v>
      </c>
      <c r="AC69" s="9">
        <f t="shared" si="327"/>
        <v>0.004163827559</v>
      </c>
      <c r="AD69" s="9">
        <f t="shared" si="327"/>
        <v>0.006330896133</v>
      </c>
      <c r="AF69" s="28">
        <f t="shared" si="95"/>
        <v>42461</v>
      </c>
      <c r="AG69" s="9" t="str">
        <f t="shared" ref="AG69:AK69" si="328">B69/$AL69-1</f>
        <v>#REF!</v>
      </c>
      <c r="AH69" s="9" t="str">
        <f t="shared" si="328"/>
        <v>#REF!</v>
      </c>
      <c r="AI69" s="9" t="str">
        <f t="shared" si="328"/>
        <v>#REF!</v>
      </c>
      <c r="AJ69" s="9" t="str">
        <f t="shared" si="328"/>
        <v>#REF!</v>
      </c>
      <c r="AK69" s="9" t="str">
        <f t="shared" si="328"/>
        <v>#REF!</v>
      </c>
      <c r="AL69" t="str">
        <f>Alkanza!BF64</f>
        <v>#REF!</v>
      </c>
      <c r="AN69" s="28">
        <f t="shared" si="23"/>
        <v>42461</v>
      </c>
      <c r="AO69" s="15">
        <f t="shared" ref="AO69:AS69" si="329">((B69/B68-1)-$AM$6)/$AM$6</f>
        <v>0.343088896</v>
      </c>
      <c r="AP69" s="15">
        <f t="shared" si="329"/>
        <v>-7.804947493</v>
      </c>
      <c r="AQ69" s="15">
        <f t="shared" si="329"/>
        <v>-7.387205944</v>
      </c>
      <c r="AR69" s="15">
        <f t="shared" si="329"/>
        <v>2.851493177</v>
      </c>
      <c r="AS69" s="15">
        <f t="shared" si="329"/>
        <v>14.52377092</v>
      </c>
      <c r="AT69" s="15">
        <f t="shared" si="25"/>
        <v>-2.999392841</v>
      </c>
      <c r="AU69" s="15">
        <f t="shared" si="26"/>
        <v>22.60313435</v>
      </c>
    </row>
    <row r="70">
      <c r="A70" s="46">
        <f>Wealthfront!L67</f>
        <v>42464</v>
      </c>
      <c r="B70" s="47">
        <f>Wealthfront!T67</f>
        <v>101265.0082</v>
      </c>
      <c r="C70" s="47">
        <f>Betterment!AE67</f>
        <v>99896.51206</v>
      </c>
      <c r="D70" s="47">
        <f>Schwab!BK67</f>
        <v>100531.6052</v>
      </c>
      <c r="E70" s="47">
        <f>'T Rowe'!G67</f>
        <v>99793.38843</v>
      </c>
      <c r="F70" s="30">
        <f>Alkanza!BD65</f>
        <v>102781.489</v>
      </c>
      <c r="G70" s="47">
        <f>$H$7*Prices!BX73</f>
        <v>101085.6483</v>
      </c>
      <c r="H70" s="44"/>
      <c r="I70" s="44"/>
      <c r="J70" s="44"/>
      <c r="K70" s="14">
        <f t="shared" ref="K70:P70" si="330">B70/B69-1</f>
        <v>-0.006422349126</v>
      </c>
      <c r="L70" s="14">
        <f t="shared" si="330"/>
        <v>-0.004560053346</v>
      </c>
      <c r="M70" s="14">
        <f t="shared" si="330"/>
        <v>-0.007285509137</v>
      </c>
      <c r="N70" s="14">
        <f t="shared" si="330"/>
        <v>-0.003095975232</v>
      </c>
      <c r="O70" s="14">
        <f t="shared" si="330"/>
        <v>-0.0002404858762</v>
      </c>
      <c r="P70" s="14">
        <f t="shared" si="330"/>
        <v>-0.00320825172</v>
      </c>
      <c r="Q70" s="44"/>
      <c r="R70" s="14">
        <f t="shared" ref="R70:V70" si="331">abs(K70)/abs($P70)</f>
        <v>2.001822078</v>
      </c>
      <c r="S70" s="14">
        <f t="shared" si="331"/>
        <v>1.421351485</v>
      </c>
      <c r="T70" s="14">
        <f t="shared" si="331"/>
        <v>2.270865809</v>
      </c>
      <c r="U70" s="14">
        <f t="shared" si="331"/>
        <v>0.9650038409</v>
      </c>
      <c r="V70" s="14">
        <f t="shared" si="331"/>
        <v>0.07495854353</v>
      </c>
      <c r="W70" s="7">
        <f t="shared" si="20"/>
        <v>-1</v>
      </c>
      <c r="Y70" s="9">
        <f t="shared" ref="Y70:AD70" si="332">B70/B69-1</f>
        <v>-0.006422349126</v>
      </c>
      <c r="Z70" s="9">
        <f t="shared" si="332"/>
        <v>-0.004560053346</v>
      </c>
      <c r="AA70" s="9">
        <f t="shared" si="332"/>
        <v>-0.007285509137</v>
      </c>
      <c r="AB70" s="9">
        <f t="shared" si="332"/>
        <v>-0.003095975232</v>
      </c>
      <c r="AC70" s="9">
        <f t="shared" si="332"/>
        <v>-0.0002404858762</v>
      </c>
      <c r="AD70" s="9">
        <f t="shared" si="332"/>
        <v>-0.00320825172</v>
      </c>
      <c r="AF70" s="28">
        <f t="shared" si="95"/>
        <v>42464</v>
      </c>
      <c r="AG70" s="9" t="str">
        <f t="shared" ref="AG70:AK70" si="333">B70/$AL70-1</f>
        <v>#REF!</v>
      </c>
      <c r="AH70" s="9" t="str">
        <f t="shared" si="333"/>
        <v>#REF!</v>
      </c>
      <c r="AI70" s="9" t="str">
        <f t="shared" si="333"/>
        <v>#REF!</v>
      </c>
      <c r="AJ70" s="9" t="str">
        <f t="shared" si="333"/>
        <v>#REF!</v>
      </c>
      <c r="AK70" s="9" t="str">
        <f t="shared" si="333"/>
        <v>#REF!</v>
      </c>
      <c r="AL70" t="str">
        <f>Alkanza!BF65</f>
        <v>#REF!</v>
      </c>
      <c r="AN70" s="28">
        <f t="shared" si="23"/>
        <v>42464</v>
      </c>
      <c r="AO70" s="15">
        <f t="shared" ref="AO70:AS70" si="334">((B70/B69-1)-$AM$6)/$AM$6</f>
        <v>-24.94409355</v>
      </c>
      <c r="AP70" s="15">
        <f t="shared" si="334"/>
        <v>-18.00099789</v>
      </c>
      <c r="AQ70" s="15">
        <f t="shared" si="334"/>
        <v>-28.16216589</v>
      </c>
      <c r="AR70" s="15">
        <f t="shared" si="334"/>
        <v>-12.5425554</v>
      </c>
      <c r="AS70" s="15">
        <f t="shared" si="334"/>
        <v>-1.896590361</v>
      </c>
      <c r="AT70" s="15">
        <f t="shared" si="25"/>
        <v>-20.91245319</v>
      </c>
      <c r="AU70" s="15">
        <f t="shared" si="26"/>
        <v>-12.9611497</v>
      </c>
    </row>
    <row r="71">
      <c r="A71" s="46">
        <f>Wealthfront!L68</f>
        <v>42465</v>
      </c>
      <c r="B71" s="47">
        <f>Wealthfront!T68</f>
        <v>99910.28202</v>
      </c>
      <c r="C71" s="47">
        <f>Betterment!AE68</f>
        <v>98604.61065</v>
      </c>
      <c r="D71" s="47">
        <f>Schwab!BK68</f>
        <v>99072.4701</v>
      </c>
      <c r="E71" s="47">
        <f>'T Rowe'!G68</f>
        <v>98553.71901</v>
      </c>
      <c r="F71" s="30">
        <f>Alkanza!BD66</f>
        <v>102583.3821</v>
      </c>
      <c r="G71" s="47">
        <f>$H$7*Prices!BX74</f>
        <v>100060.1779</v>
      </c>
      <c r="H71" s="44"/>
      <c r="I71" s="44"/>
      <c r="J71" s="44"/>
      <c r="K71" s="14">
        <f t="shared" ref="K71:P71" si="335">B71/B70-1</f>
        <v>-0.0133780284</v>
      </c>
      <c r="L71" s="14">
        <f t="shared" si="335"/>
        <v>-0.01293239761</v>
      </c>
      <c r="M71" s="14">
        <f t="shared" si="335"/>
        <v>-0.01451419314</v>
      </c>
      <c r="N71" s="14">
        <f t="shared" si="335"/>
        <v>-0.01242236025</v>
      </c>
      <c r="O71" s="14">
        <f t="shared" si="335"/>
        <v>-0.00192745745</v>
      </c>
      <c r="P71" s="14">
        <f t="shared" si="335"/>
        <v>-0.0101445698</v>
      </c>
      <c r="Q71" s="44"/>
      <c r="R71" s="14">
        <f t="shared" ref="R71:V71" si="336">abs(K71)/abs($P71)</f>
        <v>1.318737873</v>
      </c>
      <c r="S71" s="14">
        <f t="shared" si="336"/>
        <v>1.27480986</v>
      </c>
      <c r="T71" s="14">
        <f t="shared" si="336"/>
        <v>1.430735204</v>
      </c>
      <c r="U71" s="14">
        <f t="shared" si="336"/>
        <v>1.224532976</v>
      </c>
      <c r="V71" s="14">
        <f t="shared" si="336"/>
        <v>0.1899989342</v>
      </c>
      <c r="W71" s="7">
        <f t="shared" si="20"/>
        <v>-1</v>
      </c>
      <c r="Y71" s="9">
        <f t="shared" ref="Y71:AD71" si="337">B71/B70-1</f>
        <v>-0.0133780284</v>
      </c>
      <c r="Z71" s="9">
        <f t="shared" si="337"/>
        <v>-0.01293239761</v>
      </c>
      <c r="AA71" s="9">
        <f t="shared" si="337"/>
        <v>-0.01451419314</v>
      </c>
      <c r="AB71" s="9">
        <f t="shared" si="337"/>
        <v>-0.01242236025</v>
      </c>
      <c r="AC71" s="9">
        <f t="shared" si="337"/>
        <v>-0.00192745745</v>
      </c>
      <c r="AD71" s="9">
        <f t="shared" si="337"/>
        <v>-0.0101445698</v>
      </c>
      <c r="AF71" s="28">
        <f t="shared" si="95"/>
        <v>42465</v>
      </c>
      <c r="AG71" s="9" t="str">
        <f t="shared" ref="AG71:AK71" si="338">B71/$AL71-1</f>
        <v>#REF!</v>
      </c>
      <c r="AH71" s="9" t="str">
        <f t="shared" si="338"/>
        <v>#REF!</v>
      </c>
      <c r="AI71" s="9" t="str">
        <f t="shared" si="338"/>
        <v>#REF!</v>
      </c>
      <c r="AJ71" s="9" t="str">
        <f t="shared" si="338"/>
        <v>#REF!</v>
      </c>
      <c r="AK71" s="9" t="str">
        <f t="shared" si="338"/>
        <v>#REF!</v>
      </c>
      <c r="AL71" t="str">
        <f>Alkanza!BF66</f>
        <v>#REF!</v>
      </c>
      <c r="AN71" s="28">
        <f t="shared" si="23"/>
        <v>42465</v>
      </c>
      <c r="AO71" s="15">
        <f t="shared" ref="AO71:AS71" si="339">((B71/B70-1)-$AM$6)/$AM$6</f>
        <v>-50.8765728</v>
      </c>
      <c r="AP71" s="15">
        <f t="shared" si="339"/>
        <v>-49.21515184</v>
      </c>
      <c r="AQ71" s="15">
        <f t="shared" si="339"/>
        <v>-55.11247373</v>
      </c>
      <c r="AR71" s="15">
        <f t="shared" si="339"/>
        <v>-47.3136074</v>
      </c>
      <c r="AS71" s="15">
        <f t="shared" si="339"/>
        <v>-8.186034361</v>
      </c>
      <c r="AT71" s="15">
        <f t="shared" si="25"/>
        <v>-50.62945144</v>
      </c>
      <c r="AU71" s="15">
        <f t="shared" si="26"/>
        <v>-38.82144564</v>
      </c>
    </row>
    <row r="72">
      <c r="A72" s="46">
        <f>Wealthfront!L69</f>
        <v>42466</v>
      </c>
      <c r="B72" s="47">
        <f>Wealthfront!T69</f>
        <v>101143.5648</v>
      </c>
      <c r="C72" s="47">
        <f>Betterment!AE69</f>
        <v>99715.6785</v>
      </c>
      <c r="D72" s="47">
        <f>Schwab!BK69</f>
        <v>100277.305</v>
      </c>
      <c r="E72" s="47">
        <f>'T Rowe'!G69</f>
        <v>99586.77686</v>
      </c>
      <c r="F72" s="30">
        <f>Alkanza!BD67</f>
        <v>103260.9796</v>
      </c>
      <c r="G72" s="47">
        <f>$H$7*Prices!BX75</f>
        <v>101111.5786</v>
      </c>
      <c r="H72" s="44"/>
      <c r="I72" s="44"/>
      <c r="J72" s="44"/>
      <c r="K72" s="14">
        <f t="shared" ref="K72:P72" si="340">B72/B71-1</f>
        <v>0.01234390272</v>
      </c>
      <c r="L72" s="14">
        <f t="shared" si="340"/>
        <v>0.01126790971</v>
      </c>
      <c r="M72" s="14">
        <f t="shared" si="340"/>
        <v>0.01216114687</v>
      </c>
      <c r="N72" s="14">
        <f t="shared" si="340"/>
        <v>0.01048218029</v>
      </c>
      <c r="O72" s="14">
        <f t="shared" si="340"/>
        <v>0.00660533429</v>
      </c>
      <c r="P72" s="14">
        <f t="shared" si="340"/>
        <v>0.01050768396</v>
      </c>
      <c r="Q72" s="44"/>
      <c r="R72" s="14">
        <f t="shared" ref="R72:V72" si="341">abs(K72)/abs($P72)</f>
        <v>1.174750094</v>
      </c>
      <c r="S72" s="14">
        <f t="shared" si="341"/>
        <v>1.072349507</v>
      </c>
      <c r="T72" s="14">
        <f t="shared" si="341"/>
        <v>1.157357503</v>
      </c>
      <c r="U72" s="14">
        <f t="shared" si="341"/>
        <v>0.9975728558</v>
      </c>
      <c r="V72" s="14">
        <f t="shared" si="341"/>
        <v>0.628619429</v>
      </c>
      <c r="W72" s="7">
        <f t="shared" si="20"/>
        <v>1</v>
      </c>
      <c r="Y72" s="9">
        <f t="shared" ref="Y72:AD72" si="342">B72/B71-1</f>
        <v>0.01234390272</v>
      </c>
      <c r="Z72" s="9">
        <f t="shared" si="342"/>
        <v>0.01126790971</v>
      </c>
      <c r="AA72" s="9">
        <f t="shared" si="342"/>
        <v>0.01216114687</v>
      </c>
      <c r="AB72" s="9">
        <f t="shared" si="342"/>
        <v>0.01048218029</v>
      </c>
      <c r="AC72" s="9">
        <f t="shared" si="342"/>
        <v>0.00660533429</v>
      </c>
      <c r="AD72" s="9">
        <f t="shared" si="342"/>
        <v>0.01050768396</v>
      </c>
      <c r="AF72" s="28">
        <f t="shared" si="95"/>
        <v>42466</v>
      </c>
      <c r="AG72" s="9" t="str">
        <f t="shared" ref="AG72:AK72" si="343">B72/$AL72-1</f>
        <v>#REF!</v>
      </c>
      <c r="AH72" s="9" t="str">
        <f t="shared" si="343"/>
        <v>#REF!</v>
      </c>
      <c r="AI72" s="9" t="str">
        <f t="shared" si="343"/>
        <v>#REF!</v>
      </c>
      <c r="AJ72" s="9" t="str">
        <f t="shared" si="343"/>
        <v>#REF!</v>
      </c>
      <c r="AK72" s="9" t="str">
        <f t="shared" si="343"/>
        <v>#REF!</v>
      </c>
      <c r="AL72" t="str">
        <f>Alkanza!BF67</f>
        <v>#REF!</v>
      </c>
      <c r="AN72" s="28">
        <f t="shared" si="23"/>
        <v>42466</v>
      </c>
      <c r="AO72" s="15">
        <f t="shared" ref="AO72:AS72" si="344">((B72/B71-1)-$AM$6)/$AM$6</f>
        <v>45.02109846</v>
      </c>
      <c r="AP72" s="15">
        <f t="shared" si="344"/>
        <v>41.00953249</v>
      </c>
      <c r="AQ72" s="15">
        <f t="shared" si="344"/>
        <v>44.33973981</v>
      </c>
      <c r="AR72" s="15">
        <f t="shared" si="344"/>
        <v>38.08014041</v>
      </c>
      <c r="AS72" s="15">
        <f t="shared" si="344"/>
        <v>23.62630715</v>
      </c>
      <c r="AT72" s="15">
        <f t="shared" si="25"/>
        <v>42.11262779</v>
      </c>
      <c r="AU72" s="15">
        <f t="shared" si="26"/>
        <v>38.17522433</v>
      </c>
    </row>
    <row r="73">
      <c r="A73" s="46">
        <f>Wealthfront!L70</f>
        <v>42467</v>
      </c>
      <c r="B73" s="47">
        <f>Wealthfront!T70</f>
        <v>99752.9397</v>
      </c>
      <c r="C73" s="47">
        <f>Betterment!AE70</f>
        <v>98490.24507</v>
      </c>
      <c r="D73" s="47">
        <f>Schwab!BK70</f>
        <v>98898.21064</v>
      </c>
      <c r="E73" s="47">
        <f>'T Rowe'!G70</f>
        <v>98553.71901</v>
      </c>
      <c r="F73" s="30">
        <f>Alkanza!BD68</f>
        <v>102957.5871</v>
      </c>
      <c r="G73" s="47">
        <f>$H$7*Prices!BX76</f>
        <v>99900.68202</v>
      </c>
      <c r="H73" s="44"/>
      <c r="I73" s="44"/>
      <c r="J73" s="44"/>
      <c r="K73" s="14">
        <f t="shared" ref="K73:P73" si="345">B73/B72-1</f>
        <v>-0.0137490223</v>
      </c>
      <c r="L73" s="14">
        <f t="shared" si="345"/>
        <v>-0.01228927527</v>
      </c>
      <c r="M73" s="14">
        <f t="shared" si="345"/>
        <v>-0.01375280602</v>
      </c>
      <c r="N73" s="14">
        <f t="shared" si="345"/>
        <v>-0.01037344398</v>
      </c>
      <c r="O73" s="14">
        <f t="shared" si="345"/>
        <v>-0.002938113677</v>
      </c>
      <c r="P73" s="14">
        <f t="shared" si="345"/>
        <v>-0.01197584508</v>
      </c>
      <c r="Q73" s="44"/>
      <c r="R73" s="14">
        <f t="shared" ref="R73:V73" si="346">abs(K73)/abs($P73)</f>
        <v>1.148062805</v>
      </c>
      <c r="S73" s="14">
        <f t="shared" si="346"/>
        <v>1.026171864</v>
      </c>
      <c r="T73" s="14">
        <f t="shared" si="346"/>
        <v>1.148378751</v>
      </c>
      <c r="U73" s="14">
        <f t="shared" si="346"/>
        <v>0.8661972421</v>
      </c>
      <c r="V73" s="14">
        <f t="shared" si="346"/>
        <v>0.245336647</v>
      </c>
      <c r="W73" s="7">
        <f t="shared" si="20"/>
        <v>-1</v>
      </c>
      <c r="Y73" s="9">
        <f t="shared" ref="Y73:AD73" si="347">B73/B72-1</f>
        <v>-0.0137490223</v>
      </c>
      <c r="Z73" s="9">
        <f t="shared" si="347"/>
        <v>-0.01228927527</v>
      </c>
      <c r="AA73" s="9">
        <f t="shared" si="347"/>
        <v>-0.01375280602</v>
      </c>
      <c r="AB73" s="9">
        <f t="shared" si="347"/>
        <v>-0.01037344398</v>
      </c>
      <c r="AC73" s="9">
        <f t="shared" si="347"/>
        <v>-0.002938113677</v>
      </c>
      <c r="AD73" s="9">
        <f t="shared" si="347"/>
        <v>-0.01197584508</v>
      </c>
      <c r="AF73" s="28">
        <f t="shared" si="95"/>
        <v>42467</v>
      </c>
      <c r="AG73" s="9" t="str">
        <f t="shared" ref="AG73:AK73" si="348">B73/$AL73-1</f>
        <v>#REF!</v>
      </c>
      <c r="AH73" s="9" t="str">
        <f t="shared" si="348"/>
        <v>#REF!</v>
      </c>
      <c r="AI73" s="9" t="str">
        <f t="shared" si="348"/>
        <v>#REF!</v>
      </c>
      <c r="AJ73" s="9" t="str">
        <f t="shared" si="348"/>
        <v>#REF!</v>
      </c>
      <c r="AK73" s="9" t="str">
        <f t="shared" si="348"/>
        <v>#REF!</v>
      </c>
      <c r="AL73" t="str">
        <f>Alkanza!BF68</f>
        <v>#REF!</v>
      </c>
      <c r="AN73" s="28">
        <f t="shared" si="23"/>
        <v>42467</v>
      </c>
      <c r="AO73" s="15">
        <f t="shared" ref="AO73:AS73" si="349">((B73/B72-1)-$AM$6)/$AM$6</f>
        <v>-52.25972907</v>
      </c>
      <c r="AP73" s="15">
        <f t="shared" si="349"/>
        <v>-46.81743393</v>
      </c>
      <c r="AQ73" s="15">
        <f t="shared" si="349"/>
        <v>-52.27383571</v>
      </c>
      <c r="AR73" s="15">
        <f t="shared" si="349"/>
        <v>-39.67474477</v>
      </c>
      <c r="AS73" s="15">
        <f t="shared" si="349"/>
        <v>-11.95400879</v>
      </c>
      <c r="AT73" s="15">
        <f t="shared" si="25"/>
        <v>-47.75643587</v>
      </c>
      <c r="AU73" s="15">
        <f t="shared" si="26"/>
        <v>-45.64888929</v>
      </c>
    </row>
    <row r="74">
      <c r="A74" s="46">
        <f>Wealthfront!L71</f>
        <v>42468</v>
      </c>
      <c r="B74" s="47">
        <f>Wealthfront!T71</f>
        <v>100867.5942</v>
      </c>
      <c r="C74" s="47">
        <f>Betterment!AE71</f>
        <v>99509.85809</v>
      </c>
      <c r="D74" s="47">
        <f>Schwab!BK71</f>
        <v>100158.6704</v>
      </c>
      <c r="E74" s="47">
        <f>'T Rowe'!G71</f>
        <v>99276.8595</v>
      </c>
      <c r="F74" s="30">
        <f>Alkanza!BD69</f>
        <v>103040.6799</v>
      </c>
      <c r="G74" s="47">
        <f>$H$7*Prices!BX77</f>
        <v>100179.0659</v>
      </c>
      <c r="H74" s="44"/>
      <c r="I74" s="44"/>
      <c r="J74" s="44"/>
      <c r="K74" s="14">
        <f t="shared" ref="K74:P74" si="350">B74/B73-1</f>
        <v>0.01117415184</v>
      </c>
      <c r="L74" s="14">
        <f t="shared" si="350"/>
        <v>0.01035242644</v>
      </c>
      <c r="M74" s="14">
        <f t="shared" si="350"/>
        <v>0.01274502073</v>
      </c>
      <c r="N74" s="14">
        <f t="shared" si="350"/>
        <v>0.007337526205</v>
      </c>
      <c r="O74" s="14">
        <f t="shared" si="350"/>
        <v>0.0008070589215</v>
      </c>
      <c r="P74" s="14">
        <f t="shared" si="350"/>
        <v>0.002786606657</v>
      </c>
      <c r="Q74" s="44"/>
      <c r="R74" s="14">
        <f t="shared" ref="R74:V74" si="351">abs(K74)/abs($P74)</f>
        <v>4.009949453</v>
      </c>
      <c r="S74" s="14">
        <f t="shared" si="351"/>
        <v>3.715065566</v>
      </c>
      <c r="T74" s="14">
        <f t="shared" si="351"/>
        <v>4.573670524</v>
      </c>
      <c r="U74" s="14">
        <f t="shared" si="351"/>
        <v>2.63314027</v>
      </c>
      <c r="V74" s="14">
        <f t="shared" si="351"/>
        <v>0.2896206823</v>
      </c>
      <c r="W74" s="7">
        <f t="shared" si="20"/>
        <v>1</v>
      </c>
      <c r="Y74" s="9">
        <f t="shared" ref="Y74:AD74" si="352">B74/B73-1</f>
        <v>0.01117415184</v>
      </c>
      <c r="Z74" s="9">
        <f t="shared" si="352"/>
        <v>0.01035242644</v>
      </c>
      <c r="AA74" s="9">
        <f t="shared" si="352"/>
        <v>0.01274502073</v>
      </c>
      <c r="AB74" s="9">
        <f t="shared" si="352"/>
        <v>0.007337526205</v>
      </c>
      <c r="AC74" s="9">
        <f t="shared" si="352"/>
        <v>0.0008070589215</v>
      </c>
      <c r="AD74" s="9">
        <f t="shared" si="352"/>
        <v>0.002786606657</v>
      </c>
      <c r="AF74" s="28">
        <f t="shared" si="95"/>
        <v>42468</v>
      </c>
      <c r="AG74" s="9" t="str">
        <f t="shared" ref="AG74:AK74" si="353">B74/$AL74-1</f>
        <v>#REF!</v>
      </c>
      <c r="AH74" s="9" t="str">
        <f t="shared" si="353"/>
        <v>#REF!</v>
      </c>
      <c r="AI74" s="9" t="str">
        <f t="shared" si="353"/>
        <v>#REF!</v>
      </c>
      <c r="AJ74" s="9" t="str">
        <f t="shared" si="353"/>
        <v>#REF!</v>
      </c>
      <c r="AK74" s="9" t="str">
        <f t="shared" si="353"/>
        <v>#REF!</v>
      </c>
      <c r="AL74" t="str">
        <f>Alkanza!BF69</f>
        <v>#REF!</v>
      </c>
      <c r="AN74" s="28">
        <f t="shared" si="23"/>
        <v>42468</v>
      </c>
      <c r="AO74" s="15">
        <f t="shared" ref="AO74:AS74" si="354">((B74/B73-1)-$AM$6)/$AM$6</f>
        <v>40.65998015</v>
      </c>
      <c r="AP74" s="15">
        <f t="shared" si="354"/>
        <v>37.5963862</v>
      </c>
      <c r="AQ74" s="15">
        <f t="shared" si="354"/>
        <v>46.51656486</v>
      </c>
      <c r="AR74" s="15">
        <f t="shared" si="354"/>
        <v>26.35609829</v>
      </c>
      <c r="AS74" s="15">
        <f t="shared" si="354"/>
        <v>2.008913708</v>
      </c>
      <c r="AT74" s="15">
        <f t="shared" si="25"/>
        <v>37.78225737</v>
      </c>
      <c r="AU74" s="15">
        <f t="shared" si="26"/>
        <v>9.38915344</v>
      </c>
    </row>
    <row r="75">
      <c r="A75" s="46">
        <f>Wealthfront!L72</f>
        <v>42471</v>
      </c>
      <c r="B75" s="47">
        <f>Wealthfront!T72</f>
        <v>101129.1643</v>
      </c>
      <c r="C75" s="47">
        <f>Betterment!AE72</f>
        <v>99634.22592</v>
      </c>
      <c r="D75" s="47">
        <f>Schwab!BK72</f>
        <v>100429.1036</v>
      </c>
      <c r="E75" s="47">
        <f>'T Rowe'!G72</f>
        <v>99173.55372</v>
      </c>
      <c r="F75" s="30">
        <f>Alkanza!BD70</f>
        <v>102900.5648</v>
      </c>
      <c r="G75" s="47">
        <f>$H$7*Prices!BX78</f>
        <v>99904.59603</v>
      </c>
      <c r="H75" s="44"/>
      <c r="I75" s="44"/>
      <c r="J75" s="44"/>
      <c r="K75" s="14">
        <f t="shared" ref="K75:P75" si="355">B75/B74-1</f>
        <v>0.002593202317</v>
      </c>
      <c r="L75" s="14">
        <f t="shared" si="355"/>
        <v>0.001249804069</v>
      </c>
      <c r="M75" s="14">
        <f t="shared" si="355"/>
        <v>0.002700048459</v>
      </c>
      <c r="N75" s="14">
        <f t="shared" si="355"/>
        <v>-0.001040582726</v>
      </c>
      <c r="O75" s="14">
        <f t="shared" si="355"/>
        <v>-0.001359804063</v>
      </c>
      <c r="P75" s="14">
        <f t="shared" si="355"/>
        <v>-0.002739792928</v>
      </c>
      <c r="Q75" s="44"/>
      <c r="R75" s="14">
        <f t="shared" ref="R75:V75" si="356">abs(K75)/abs($P75)</f>
        <v>0.9464957333</v>
      </c>
      <c r="S75" s="14">
        <f t="shared" si="356"/>
        <v>0.4561673462</v>
      </c>
      <c r="T75" s="14">
        <f t="shared" si="356"/>
        <v>0.9854936229</v>
      </c>
      <c r="U75" s="14">
        <f t="shared" si="356"/>
        <v>0.3798034208</v>
      </c>
      <c r="V75" s="14">
        <f t="shared" si="356"/>
        <v>0.4963163635</v>
      </c>
      <c r="W75" s="7">
        <f t="shared" si="20"/>
        <v>-1</v>
      </c>
      <c r="Y75" s="9">
        <f t="shared" ref="Y75:AD75" si="357">B75/B74-1</f>
        <v>0.002593202317</v>
      </c>
      <c r="Z75" s="9">
        <f t="shared" si="357"/>
        <v>0.001249804069</v>
      </c>
      <c r="AA75" s="9">
        <f t="shared" si="357"/>
        <v>0.002700048459</v>
      </c>
      <c r="AB75" s="9">
        <f t="shared" si="357"/>
        <v>-0.001040582726</v>
      </c>
      <c r="AC75" s="9">
        <f t="shared" si="357"/>
        <v>-0.001359804063</v>
      </c>
      <c r="AD75" s="9">
        <f t="shared" si="357"/>
        <v>-0.002739792928</v>
      </c>
      <c r="AF75" s="28">
        <f t="shared" si="95"/>
        <v>42471</v>
      </c>
      <c r="AG75" s="9" t="str">
        <f t="shared" ref="AG75:AK75" si="358">B75/$AL75-1</f>
        <v>#REF!</v>
      </c>
      <c r="AH75" s="9" t="str">
        <f t="shared" si="358"/>
        <v>#REF!</v>
      </c>
      <c r="AI75" s="9" t="str">
        <f t="shared" si="358"/>
        <v>#REF!</v>
      </c>
      <c r="AJ75" s="9" t="str">
        <f t="shared" si="358"/>
        <v>#REF!</v>
      </c>
      <c r="AK75" s="9" t="str">
        <f t="shared" si="358"/>
        <v>#REF!</v>
      </c>
      <c r="AL75" t="str">
        <f>Alkanza!BF70</f>
        <v>#REF!</v>
      </c>
      <c r="AN75" s="28">
        <f t="shared" si="23"/>
        <v>42471</v>
      </c>
      <c r="AO75" s="15">
        <f t="shared" ref="AO75:AS75" si="359">((B75/B74-1)-$AM$6)/$AM$6</f>
        <v>8.668094597</v>
      </c>
      <c r="AP75" s="15">
        <f t="shared" si="359"/>
        <v>3.659576266</v>
      </c>
      <c r="AQ75" s="15">
        <f t="shared" si="359"/>
        <v>9.066443235</v>
      </c>
      <c r="AR75" s="15">
        <f t="shared" si="359"/>
        <v>-4.879547758</v>
      </c>
      <c r="AS75" s="15">
        <f t="shared" si="359"/>
        <v>-6.069683236</v>
      </c>
      <c r="AT75" s="15">
        <f t="shared" si="25"/>
        <v>4.128641585</v>
      </c>
      <c r="AU75" s="15">
        <f t="shared" si="26"/>
        <v>-11.21462037</v>
      </c>
    </row>
    <row r="76">
      <c r="A76" s="46">
        <f>Wealthfront!L73</f>
        <v>42472</v>
      </c>
      <c r="B76" s="47">
        <f>Wealthfront!T73</f>
        <v>102438.9529</v>
      </c>
      <c r="C76" s="47">
        <f>Betterment!AE73</f>
        <v>100776.1119</v>
      </c>
      <c r="D76" s="47">
        <f>Schwab!BK73</f>
        <v>101865.8847</v>
      </c>
      <c r="E76" s="47">
        <f>'T Rowe'!G73</f>
        <v>100103.3058</v>
      </c>
      <c r="F76" s="30">
        <f>Alkanza!BD71</f>
        <v>103115.8407</v>
      </c>
      <c r="G76" s="47">
        <f>$H$7*Prices!BX79</f>
        <v>100869.8885</v>
      </c>
      <c r="H76" s="44"/>
      <c r="I76" s="44"/>
      <c r="J76" s="44"/>
      <c r="K76" s="14">
        <f t="shared" ref="K76:P76" si="360">B76/B75-1</f>
        <v>0.0129516406</v>
      </c>
      <c r="L76" s="14">
        <f t="shared" si="360"/>
        <v>0.01146077993</v>
      </c>
      <c r="M76" s="14">
        <f t="shared" si="360"/>
        <v>0.01430642089</v>
      </c>
      <c r="N76" s="14">
        <f t="shared" si="360"/>
        <v>0.009375</v>
      </c>
      <c r="O76" s="14">
        <f t="shared" si="360"/>
        <v>0.002092076577</v>
      </c>
      <c r="P76" s="14">
        <f t="shared" si="360"/>
        <v>0.009662143301</v>
      </c>
      <c r="Q76" s="44"/>
      <c r="R76" s="14">
        <f t="shared" ref="R76:V76" si="361">abs(K76)/abs($P76)</f>
        <v>1.340452133</v>
      </c>
      <c r="S76" s="14">
        <f t="shared" si="361"/>
        <v>1.186152965</v>
      </c>
      <c r="T76" s="14">
        <f t="shared" si="361"/>
        <v>1.48066743</v>
      </c>
      <c r="U76" s="14">
        <f t="shared" si="361"/>
        <v>0.9702816143</v>
      </c>
      <c r="V76" s="14">
        <f t="shared" si="361"/>
        <v>0.2165230334</v>
      </c>
      <c r="W76" s="7">
        <f t="shared" si="20"/>
        <v>1</v>
      </c>
      <c r="Y76" s="9">
        <f t="shared" ref="Y76:AD76" si="362">B76/B75-1</f>
        <v>0.0129516406</v>
      </c>
      <c r="Z76" s="9">
        <f t="shared" si="362"/>
        <v>0.01146077993</v>
      </c>
      <c r="AA76" s="9">
        <f t="shared" si="362"/>
        <v>0.01430642089</v>
      </c>
      <c r="AB76" s="9">
        <f t="shared" si="362"/>
        <v>0.009375</v>
      </c>
      <c r="AC76" s="9">
        <f t="shared" si="362"/>
        <v>0.002092076577</v>
      </c>
      <c r="AD76" s="9">
        <f t="shared" si="362"/>
        <v>0.009662143301</v>
      </c>
      <c r="AF76" s="28">
        <f t="shared" si="95"/>
        <v>42472</v>
      </c>
      <c r="AG76" s="9" t="str">
        <f t="shared" ref="AG76:AK76" si="363">B76/$AL76-1</f>
        <v>#REF!</v>
      </c>
      <c r="AH76" s="9" t="str">
        <f t="shared" si="363"/>
        <v>#REF!</v>
      </c>
      <c r="AI76" s="9" t="str">
        <f t="shared" si="363"/>
        <v>#REF!</v>
      </c>
      <c r="AJ76" s="9" t="str">
        <f t="shared" si="363"/>
        <v>#REF!</v>
      </c>
      <c r="AK76" s="9" t="str">
        <f t="shared" si="363"/>
        <v>#REF!</v>
      </c>
      <c r="AL76" t="str">
        <f>Alkanza!BF71</f>
        <v>#REF!</v>
      </c>
      <c r="AN76" s="28">
        <f t="shared" si="23"/>
        <v>42472</v>
      </c>
      <c r="AO76" s="15">
        <f t="shared" ref="AO76:AS76" si="364">((B76/B75-1)-$AM$6)/$AM$6</f>
        <v>47.28689443</v>
      </c>
      <c r="AP76" s="15">
        <f t="shared" si="364"/>
        <v>41.7286</v>
      </c>
      <c r="AQ76" s="15">
        <f t="shared" si="364"/>
        <v>52.33784783</v>
      </c>
      <c r="AR76" s="15">
        <f t="shared" si="364"/>
        <v>33.95230058</v>
      </c>
      <c r="AS76" s="15">
        <f t="shared" si="364"/>
        <v>6.799774863</v>
      </c>
      <c r="AT76" s="15">
        <f t="shared" si="25"/>
        <v>43.82641071</v>
      </c>
      <c r="AU76" s="15">
        <f t="shared" si="26"/>
        <v>35.02284127</v>
      </c>
    </row>
    <row r="77">
      <c r="A77" s="46">
        <f>Wealthfront!L74</f>
        <v>42473</v>
      </c>
      <c r="B77" s="47">
        <f>Wealthfront!T74</f>
        <v>103808.7154</v>
      </c>
      <c r="C77" s="47">
        <f>Betterment!AE74</f>
        <v>102103.0969</v>
      </c>
      <c r="D77" s="47">
        <f>Schwab!BK74</f>
        <v>103360.7777</v>
      </c>
      <c r="E77" s="47">
        <f>'T Rowe'!G74</f>
        <v>101342.9752</v>
      </c>
      <c r="F77" s="30">
        <f>Alkanza!BD72</f>
        <v>103444.0595</v>
      </c>
      <c r="G77" s="47">
        <f>$H$7*Prices!BX80</f>
        <v>101882.6384</v>
      </c>
      <c r="H77" s="44"/>
      <c r="I77" s="44"/>
      <c r="J77" s="44"/>
      <c r="K77" s="14">
        <f t="shared" ref="K77:P77" si="365">B77/B76-1</f>
        <v>0.01337150065</v>
      </c>
      <c r="L77" s="14">
        <f t="shared" si="365"/>
        <v>0.01316765446</v>
      </c>
      <c r="M77" s="14">
        <f t="shared" si="365"/>
        <v>0.01467510967</v>
      </c>
      <c r="N77" s="14">
        <f t="shared" si="365"/>
        <v>0.01238390093</v>
      </c>
      <c r="O77" s="14">
        <f t="shared" si="365"/>
        <v>0.003183010696</v>
      </c>
      <c r="P77" s="14">
        <f t="shared" si="365"/>
        <v>0.01004016064</v>
      </c>
      <c r="Q77" s="44"/>
      <c r="R77" s="14">
        <f t="shared" ref="R77:V77" si="366">abs(K77)/abs($P77)</f>
        <v>1.331801464</v>
      </c>
      <c r="S77" s="14">
        <f t="shared" si="366"/>
        <v>1.311498385</v>
      </c>
      <c r="T77" s="14">
        <f t="shared" si="366"/>
        <v>1.461640924</v>
      </c>
      <c r="U77" s="14">
        <f t="shared" si="366"/>
        <v>1.233436533</v>
      </c>
      <c r="V77" s="14">
        <f t="shared" si="366"/>
        <v>0.3170278653</v>
      </c>
      <c r="W77" s="7">
        <f t="shared" si="20"/>
        <v>1</v>
      </c>
      <c r="Y77" s="9">
        <f t="shared" ref="Y77:AD77" si="367">B77/B76-1</f>
        <v>0.01337150065</v>
      </c>
      <c r="Z77" s="9">
        <f t="shared" si="367"/>
        <v>0.01316765446</v>
      </c>
      <c r="AA77" s="9">
        <f t="shared" si="367"/>
        <v>0.01467510967</v>
      </c>
      <c r="AB77" s="9">
        <f t="shared" si="367"/>
        <v>0.01238390093</v>
      </c>
      <c r="AC77" s="9">
        <f t="shared" si="367"/>
        <v>0.003183010696</v>
      </c>
      <c r="AD77" s="9">
        <f t="shared" si="367"/>
        <v>0.01004016064</v>
      </c>
      <c r="AF77" s="28">
        <f t="shared" si="95"/>
        <v>42473</v>
      </c>
      <c r="AG77" s="9" t="str">
        <f t="shared" ref="AG77:AK77" si="368">B77/$AL77-1</f>
        <v>#REF!</v>
      </c>
      <c r="AH77" s="9" t="str">
        <f t="shared" si="368"/>
        <v>#REF!</v>
      </c>
      <c r="AI77" s="9" t="str">
        <f t="shared" si="368"/>
        <v>#REF!</v>
      </c>
      <c r="AJ77" s="9" t="str">
        <f t="shared" si="368"/>
        <v>#REF!</v>
      </c>
      <c r="AK77" s="9" t="str">
        <f t="shared" si="368"/>
        <v>#REF!</v>
      </c>
      <c r="AL77" t="str">
        <f>Alkanza!BF72</f>
        <v>#REF!</v>
      </c>
      <c r="AN77" s="28">
        <f t="shared" si="23"/>
        <v>42473</v>
      </c>
      <c r="AO77" s="15">
        <f t="shared" ref="AO77:AS77" si="369">((B77/B76-1)-$AM$6)/$AM$6</f>
        <v>48.85223571</v>
      </c>
      <c r="AP77" s="15">
        <f t="shared" si="369"/>
        <v>48.09224712</v>
      </c>
      <c r="AQ77" s="15">
        <f t="shared" si="369"/>
        <v>53.71241007</v>
      </c>
      <c r="AR77" s="15">
        <f t="shared" si="369"/>
        <v>45.17022161</v>
      </c>
      <c r="AS77" s="15">
        <f t="shared" si="369"/>
        <v>10.86704497</v>
      </c>
      <c r="AT77" s="15">
        <f t="shared" si="25"/>
        <v>48.95677863</v>
      </c>
      <c r="AU77" s="15">
        <f t="shared" si="26"/>
        <v>36.43218268</v>
      </c>
    </row>
    <row r="78">
      <c r="A78" s="46">
        <f>Wealthfront!L75</f>
        <v>42474</v>
      </c>
      <c r="B78" s="47">
        <f>Wealthfront!T75</f>
        <v>103669.6562</v>
      </c>
      <c r="C78" s="47">
        <f>Betterment!AE75</f>
        <v>102054.2744</v>
      </c>
      <c r="D78" s="47">
        <f>Schwab!BK75</f>
        <v>103196.4414</v>
      </c>
      <c r="E78" s="47">
        <f>'T Rowe'!G75</f>
        <v>101342.9752</v>
      </c>
      <c r="F78" s="30">
        <f>Alkanza!BD73</f>
        <v>103290.2782</v>
      </c>
      <c r="G78" s="47">
        <f>$H$7*Prices!BX81</f>
        <v>101900.2515</v>
      </c>
      <c r="H78" s="44"/>
      <c r="I78" s="44"/>
      <c r="J78" s="44"/>
      <c r="K78" s="14">
        <f t="shared" ref="K78:P78" si="370">B78/B77-1</f>
        <v>-0.001339570982</v>
      </c>
      <c r="L78" s="14">
        <f t="shared" si="370"/>
        <v>-0.0004781682943</v>
      </c>
      <c r="M78" s="14">
        <f t="shared" si="370"/>
        <v>-0.001589928951</v>
      </c>
      <c r="N78" s="14">
        <f t="shared" si="370"/>
        <v>0</v>
      </c>
      <c r="O78" s="14">
        <f t="shared" si="370"/>
        <v>-0.001486612853</v>
      </c>
      <c r="P78" s="14">
        <f t="shared" si="370"/>
        <v>0.0001728757887</v>
      </c>
      <c r="Q78" s="44"/>
      <c r="R78" s="14">
        <f t="shared" ref="R78:V78" si="371">abs(K78)/abs($P78)</f>
        <v>7.748748344</v>
      </c>
      <c r="S78" s="14">
        <f t="shared" si="371"/>
        <v>2.765964498</v>
      </c>
      <c r="T78" s="14">
        <f t="shared" si="371"/>
        <v>9.196944015</v>
      </c>
      <c r="U78" s="14">
        <f t="shared" si="371"/>
        <v>0</v>
      </c>
      <c r="V78" s="14">
        <f t="shared" si="371"/>
        <v>8.599312049</v>
      </c>
      <c r="W78" s="7">
        <f t="shared" si="20"/>
        <v>1</v>
      </c>
      <c r="Y78" s="9">
        <f t="shared" ref="Y78:AD78" si="372">B78/B77-1</f>
        <v>-0.001339570982</v>
      </c>
      <c r="Z78" s="9">
        <f t="shared" si="372"/>
        <v>-0.0004781682943</v>
      </c>
      <c r="AA78" s="9">
        <f t="shared" si="372"/>
        <v>-0.001589928951</v>
      </c>
      <c r="AB78" s="9">
        <f t="shared" si="372"/>
        <v>0</v>
      </c>
      <c r="AC78" s="9">
        <f t="shared" si="372"/>
        <v>-0.001486612853</v>
      </c>
      <c r="AD78" s="9">
        <f t="shared" si="372"/>
        <v>0.0001728757887</v>
      </c>
      <c r="AF78" s="28">
        <f t="shared" si="95"/>
        <v>42474</v>
      </c>
      <c r="AG78" s="9" t="str">
        <f t="shared" ref="AG78:AK78" si="373">B78/$AL78-1</f>
        <v>#REF!</v>
      </c>
      <c r="AH78" s="9" t="str">
        <f t="shared" si="373"/>
        <v>#REF!</v>
      </c>
      <c r="AI78" s="9" t="str">
        <f t="shared" si="373"/>
        <v>#REF!</v>
      </c>
      <c r="AJ78" s="9" t="str">
        <f t="shared" si="373"/>
        <v>#REF!</v>
      </c>
      <c r="AK78" s="9" t="str">
        <f t="shared" si="373"/>
        <v>#REF!</v>
      </c>
      <c r="AL78" t="str">
        <f>Alkanza!BF73</f>
        <v>#REF!</v>
      </c>
      <c r="AN78" s="28">
        <f t="shared" si="23"/>
        <v>42474</v>
      </c>
      <c r="AO78" s="15">
        <f t="shared" ref="AO78:AS78" si="374">((B78/B77-1)-$AM$6)/$AM$6</f>
        <v>-5.994249345</v>
      </c>
      <c r="AP78" s="15">
        <f t="shared" si="374"/>
        <v>-2.782728741</v>
      </c>
      <c r="AQ78" s="15">
        <f t="shared" si="374"/>
        <v>-6.927645289</v>
      </c>
      <c r="AR78" s="15">
        <f t="shared" si="374"/>
        <v>-1</v>
      </c>
      <c r="AS78" s="15">
        <f t="shared" si="374"/>
        <v>-6.542457524</v>
      </c>
      <c r="AT78" s="15">
        <f t="shared" si="25"/>
        <v>-4.176155844</v>
      </c>
      <c r="AU78" s="15">
        <f t="shared" si="26"/>
        <v>-0.3554766366</v>
      </c>
    </row>
    <row r="79">
      <c r="A79" s="46">
        <f>Wealthfront!L76</f>
        <v>42475</v>
      </c>
      <c r="B79" s="47">
        <f>Wealthfront!T76</f>
        <v>103361.5529</v>
      </c>
      <c r="C79" s="47">
        <f>Betterment!AE76</f>
        <v>101893.3244</v>
      </c>
      <c r="D79" s="47">
        <f>Schwab!BK76</f>
        <v>103087.107</v>
      </c>
      <c r="E79" s="47">
        <f>'T Rowe'!G76</f>
        <v>101342.9752</v>
      </c>
      <c r="F79" s="30">
        <f>Alkanza!BD74</f>
        <v>103567.5628</v>
      </c>
      <c r="G79" s="47">
        <f>$H$7*Prices!BX82</f>
        <v>101799.955</v>
      </c>
      <c r="H79" s="44"/>
      <c r="I79" s="44"/>
      <c r="J79" s="44"/>
      <c r="K79" s="14">
        <f t="shared" ref="K79:P79" si="375">B79/B78-1</f>
        <v>-0.00297197205</v>
      </c>
      <c r="L79" s="14">
        <f t="shared" si="375"/>
        <v>-0.001577102202</v>
      </c>
      <c r="M79" s="14">
        <f t="shared" si="375"/>
        <v>-0.001059478284</v>
      </c>
      <c r="N79" s="14">
        <f t="shared" si="375"/>
        <v>0</v>
      </c>
      <c r="O79" s="14">
        <f t="shared" si="375"/>
        <v>0.002684517641</v>
      </c>
      <c r="P79" s="14">
        <f t="shared" si="375"/>
        <v>-0.0009842614198</v>
      </c>
      <c r="Q79" s="44"/>
      <c r="R79" s="14">
        <f t="shared" ref="R79:V79" si="376">abs(K79)/abs($P79)</f>
        <v>3.019494608</v>
      </c>
      <c r="S79" s="14">
        <f t="shared" si="376"/>
        <v>1.602320451</v>
      </c>
      <c r="T79" s="14">
        <f t="shared" si="376"/>
        <v>1.076419601</v>
      </c>
      <c r="U79" s="14">
        <f t="shared" si="376"/>
        <v>0</v>
      </c>
      <c r="V79" s="14">
        <f t="shared" si="376"/>
        <v>2.727443733</v>
      </c>
      <c r="W79" s="7">
        <f t="shared" si="20"/>
        <v>-1</v>
      </c>
      <c r="Y79" s="9">
        <f t="shared" ref="Y79:AD79" si="377">B79/B78-1</f>
        <v>-0.00297197205</v>
      </c>
      <c r="Z79" s="9">
        <f t="shared" si="377"/>
        <v>-0.001577102202</v>
      </c>
      <c r="AA79" s="9">
        <f t="shared" si="377"/>
        <v>-0.001059478284</v>
      </c>
      <c r="AB79" s="9">
        <f t="shared" si="377"/>
        <v>0</v>
      </c>
      <c r="AC79" s="9">
        <f t="shared" si="377"/>
        <v>0.002684517641</v>
      </c>
      <c r="AD79" s="9">
        <f t="shared" si="377"/>
        <v>-0.0009842614198</v>
      </c>
      <c r="AF79" s="28">
        <f t="shared" si="95"/>
        <v>42475</v>
      </c>
      <c r="AG79" s="9" t="str">
        <f t="shared" ref="AG79:AK79" si="378">B79/$AL79-1</f>
        <v>#REF!</v>
      </c>
      <c r="AH79" s="9" t="str">
        <f t="shared" si="378"/>
        <v>#REF!</v>
      </c>
      <c r="AI79" s="9" t="str">
        <f t="shared" si="378"/>
        <v>#REF!</v>
      </c>
      <c r="AJ79" s="9" t="str">
        <f t="shared" si="378"/>
        <v>#REF!</v>
      </c>
      <c r="AK79" s="9" t="str">
        <f t="shared" si="378"/>
        <v>#REF!</v>
      </c>
      <c r="AL79" t="str">
        <f>Alkanza!BF74</f>
        <v>#REF!</v>
      </c>
      <c r="AN79" s="28">
        <f t="shared" si="23"/>
        <v>42475</v>
      </c>
      <c r="AO79" s="15">
        <f t="shared" ref="AO79:AS79" si="379">((B79/B78-1)-$AM$6)/$AM$6</f>
        <v>-12.08024111</v>
      </c>
      <c r="AP79" s="15">
        <f t="shared" si="379"/>
        <v>-6.879824024</v>
      </c>
      <c r="AQ79" s="15">
        <f t="shared" si="379"/>
        <v>-4.949995035</v>
      </c>
      <c r="AR79" s="15">
        <f t="shared" si="379"/>
        <v>-1</v>
      </c>
      <c r="AS79" s="15">
        <f t="shared" si="379"/>
        <v>9.008540533</v>
      </c>
      <c r="AT79" s="15">
        <f t="shared" si="25"/>
        <v>-6.227515042</v>
      </c>
      <c r="AU79" s="15">
        <f t="shared" si="26"/>
        <v>-4.669568106</v>
      </c>
    </row>
    <row r="80">
      <c r="A80" s="46">
        <f>Wealthfront!L77</f>
        <v>42478</v>
      </c>
      <c r="B80" s="47">
        <f>Wealthfront!T77</f>
        <v>104017.6565</v>
      </c>
      <c r="C80" s="47">
        <f>Betterment!AE77</f>
        <v>102552.1487</v>
      </c>
      <c r="D80" s="47">
        <f>Schwab!BK77</f>
        <v>103710.4332</v>
      </c>
      <c r="E80" s="47">
        <f>'T Rowe'!G77</f>
        <v>101859.5041</v>
      </c>
      <c r="F80" s="30">
        <f>Alkanza!BD75</f>
        <v>103813.7419</v>
      </c>
      <c r="G80" s="47">
        <f>$H$7*Prices!BX83</f>
        <v>102465.8258</v>
      </c>
      <c r="H80" s="44"/>
      <c r="I80" s="44"/>
      <c r="J80" s="44"/>
      <c r="K80" s="14">
        <f t="shared" ref="K80:P80" si="380">B80/B79-1</f>
        <v>0.006347655849</v>
      </c>
      <c r="L80" s="14">
        <f t="shared" si="380"/>
        <v>0.00646582399</v>
      </c>
      <c r="M80" s="14">
        <f t="shared" si="380"/>
        <v>0.006046596478</v>
      </c>
      <c r="N80" s="14">
        <f t="shared" si="380"/>
        <v>0.005096839959</v>
      </c>
      <c r="O80" s="14">
        <f t="shared" si="380"/>
        <v>0.002376990876</v>
      </c>
      <c r="P80" s="14">
        <f t="shared" si="380"/>
        <v>0.006540973601</v>
      </c>
      <c r="Q80" s="44"/>
      <c r="R80" s="14">
        <f t="shared" ref="R80:V80" si="381">abs(K80)/abs($P80)</f>
        <v>0.9704451106</v>
      </c>
      <c r="S80" s="14">
        <f t="shared" si="381"/>
        <v>0.9885109441</v>
      </c>
      <c r="T80" s="14">
        <f t="shared" si="381"/>
        <v>0.9244184196</v>
      </c>
      <c r="U80" s="14">
        <f t="shared" si="381"/>
        <v>0.7792173261</v>
      </c>
      <c r="V80" s="14">
        <f t="shared" si="381"/>
        <v>0.3634001635</v>
      </c>
      <c r="W80" s="7">
        <f t="shared" si="20"/>
        <v>1</v>
      </c>
      <c r="Y80" s="9">
        <f t="shared" ref="Y80:AD80" si="382">B80/B79-1</f>
        <v>0.006347655849</v>
      </c>
      <c r="Z80" s="9">
        <f t="shared" si="382"/>
        <v>0.00646582399</v>
      </c>
      <c r="AA80" s="9">
        <f t="shared" si="382"/>
        <v>0.006046596478</v>
      </c>
      <c r="AB80" s="9">
        <f t="shared" si="382"/>
        <v>0.005096839959</v>
      </c>
      <c r="AC80" s="9">
        <f t="shared" si="382"/>
        <v>0.002376990876</v>
      </c>
      <c r="AD80" s="9">
        <f t="shared" si="382"/>
        <v>0.006540973601</v>
      </c>
      <c r="AF80" s="28">
        <f t="shared" si="95"/>
        <v>42478</v>
      </c>
      <c r="AG80" s="9" t="str">
        <f t="shared" ref="AG80:AK80" si="383">B80/$AL80-1</f>
        <v>#REF!</v>
      </c>
      <c r="AH80" s="9" t="str">
        <f t="shared" si="383"/>
        <v>#REF!</v>
      </c>
      <c r="AI80" s="9" t="str">
        <f t="shared" si="383"/>
        <v>#REF!</v>
      </c>
      <c r="AJ80" s="9" t="str">
        <f t="shared" si="383"/>
        <v>#REF!</v>
      </c>
      <c r="AK80" s="9" t="str">
        <f t="shared" si="383"/>
        <v>#REF!</v>
      </c>
      <c r="AL80" t="str">
        <f>Alkanza!BF75</f>
        <v>#REF!</v>
      </c>
      <c r="AN80" s="28">
        <f t="shared" si="23"/>
        <v>42478</v>
      </c>
      <c r="AO80" s="15">
        <f t="shared" ref="AO80:AS80" si="384">((B80/B79-1)-$AM$6)/$AM$6</f>
        <v>22.66561869</v>
      </c>
      <c r="AP80" s="15">
        <f t="shared" si="384"/>
        <v>23.10617852</v>
      </c>
      <c r="AQ80" s="15">
        <f t="shared" si="384"/>
        <v>21.54319548</v>
      </c>
      <c r="AR80" s="15">
        <f t="shared" si="384"/>
        <v>18.00227011</v>
      </c>
      <c r="AS80" s="15">
        <f t="shared" si="384"/>
        <v>7.862005287</v>
      </c>
      <c r="AT80" s="15">
        <f t="shared" si="25"/>
        <v>21.3293157</v>
      </c>
      <c r="AU80" s="15">
        <f t="shared" si="26"/>
        <v>23.38635471</v>
      </c>
    </row>
    <row r="81">
      <c r="A81" s="46">
        <f>Wealthfront!L78</f>
        <v>42479</v>
      </c>
      <c r="B81" s="47">
        <f>Wealthfront!T78</f>
        <v>105088.4928</v>
      </c>
      <c r="C81" s="47">
        <f>Betterment!AE78</f>
        <v>103629.7987</v>
      </c>
      <c r="D81" s="47">
        <f>Schwab!BK78</f>
        <v>104899.9472</v>
      </c>
      <c r="E81" s="47">
        <f>'T Rowe'!G78</f>
        <v>102376.0331</v>
      </c>
      <c r="F81" s="30">
        <f>Alkanza!BD76</f>
        <v>103833.7234</v>
      </c>
      <c r="G81" s="47">
        <f>$H$7*Prices!BX84</f>
        <v>102781.8821</v>
      </c>
      <c r="H81" s="44"/>
      <c r="I81" s="44"/>
      <c r="J81" s="44"/>
      <c r="K81" s="14">
        <f t="shared" ref="K81:P81" si="385">B81/B80-1</f>
        <v>0.01029475533</v>
      </c>
      <c r="L81" s="14">
        <f t="shared" si="385"/>
        <v>0.01050831222</v>
      </c>
      <c r="M81" s="14">
        <f t="shared" si="385"/>
        <v>0.01146956978</v>
      </c>
      <c r="N81" s="14">
        <f t="shared" si="385"/>
        <v>0.005070993915</v>
      </c>
      <c r="O81" s="14">
        <f t="shared" si="385"/>
        <v>0.0001924736958</v>
      </c>
      <c r="P81" s="14">
        <f t="shared" si="385"/>
        <v>0.003084503949</v>
      </c>
      <c r="Q81" s="44"/>
      <c r="R81" s="14">
        <f t="shared" ref="R81:V81" si="386">abs(K81)/abs($P81)</f>
        <v>3.337572428</v>
      </c>
      <c r="S81" s="14">
        <f t="shared" si="386"/>
        <v>3.406807834</v>
      </c>
      <c r="T81" s="14">
        <f t="shared" si="386"/>
        <v>3.718448725</v>
      </c>
      <c r="U81" s="14">
        <f t="shared" si="386"/>
        <v>1.644022507</v>
      </c>
      <c r="V81" s="14">
        <f t="shared" si="386"/>
        <v>0.06240021053</v>
      </c>
      <c r="W81" s="7">
        <f t="shared" si="20"/>
        <v>1</v>
      </c>
      <c r="Y81" s="9">
        <f t="shared" ref="Y81:AD81" si="387">B81/B80-1</f>
        <v>0.01029475533</v>
      </c>
      <c r="Z81" s="9">
        <f t="shared" si="387"/>
        <v>0.01050831222</v>
      </c>
      <c r="AA81" s="9">
        <f t="shared" si="387"/>
        <v>0.01146956978</v>
      </c>
      <c r="AB81" s="9">
        <f t="shared" si="387"/>
        <v>0.005070993915</v>
      </c>
      <c r="AC81" s="9">
        <f t="shared" si="387"/>
        <v>0.0001924736958</v>
      </c>
      <c r="AD81" s="9">
        <f t="shared" si="387"/>
        <v>0.003084503949</v>
      </c>
      <c r="AF81" s="28">
        <f t="shared" si="95"/>
        <v>42479</v>
      </c>
      <c r="AG81" s="9" t="str">
        <f t="shared" ref="AG81:AK81" si="388">B81/$AL81-1</f>
        <v>#REF!</v>
      </c>
      <c r="AH81" s="9" t="str">
        <f t="shared" si="388"/>
        <v>#REF!</v>
      </c>
      <c r="AI81" s="9" t="str">
        <f t="shared" si="388"/>
        <v>#REF!</v>
      </c>
      <c r="AJ81" s="9" t="str">
        <f t="shared" si="388"/>
        <v>#REF!</v>
      </c>
      <c r="AK81" s="9" t="str">
        <f t="shared" si="388"/>
        <v>#REF!</v>
      </c>
      <c r="AL81" t="str">
        <f>Alkanza!BF76</f>
        <v>#REF!</v>
      </c>
      <c r="AN81" s="28">
        <f t="shared" si="23"/>
        <v>42479</v>
      </c>
      <c r="AO81" s="15">
        <f t="shared" ref="AO81:AS81" si="389">((B81/B80-1)-$AM$6)/$AM$6</f>
        <v>37.38137416</v>
      </c>
      <c r="AP81" s="15">
        <f t="shared" si="389"/>
        <v>38.17756663</v>
      </c>
      <c r="AQ81" s="15">
        <f t="shared" si="389"/>
        <v>41.7613707</v>
      </c>
      <c r="AR81" s="15">
        <f t="shared" si="389"/>
        <v>17.90590971</v>
      </c>
      <c r="AS81" s="15">
        <f t="shared" si="389"/>
        <v>-0.28241083</v>
      </c>
      <c r="AT81" s="15">
        <f t="shared" si="25"/>
        <v>33.8065553</v>
      </c>
      <c r="AU81" s="15">
        <f t="shared" si="26"/>
        <v>10.49978764</v>
      </c>
    </row>
    <row r="82">
      <c r="A82" s="46">
        <f>Wealthfront!L79</f>
        <v>42480</v>
      </c>
      <c r="B82" s="47">
        <f>Wealthfront!T79</f>
        <v>104959.216</v>
      </c>
      <c r="C82" s="47">
        <f>Betterment!AE79</f>
        <v>103604.5049</v>
      </c>
      <c r="D82" s="47">
        <f>Schwab!BK79</f>
        <v>104939.0933</v>
      </c>
      <c r="E82" s="47">
        <f>'T Rowe'!G79</f>
        <v>102376.0331</v>
      </c>
      <c r="F82" s="30">
        <f>Alkanza!BD77</f>
        <v>103509.7504</v>
      </c>
      <c r="G82" s="47">
        <f>$H$7*Prices!BX85</f>
        <v>102860.1622</v>
      </c>
      <c r="H82" s="44"/>
      <c r="I82" s="44"/>
      <c r="J82" s="44"/>
      <c r="K82" s="14">
        <f t="shared" ref="K82:P82" si="390">B82/B81-1</f>
        <v>-0.001230170576</v>
      </c>
      <c r="L82" s="14">
        <f t="shared" si="390"/>
        <v>-0.0002440786894</v>
      </c>
      <c r="M82" s="14">
        <f t="shared" si="390"/>
        <v>0.000373175252</v>
      </c>
      <c r="N82" s="14">
        <f t="shared" si="390"/>
        <v>0</v>
      </c>
      <c r="O82" s="14">
        <f t="shared" si="390"/>
        <v>-0.003120113318</v>
      </c>
      <c r="P82" s="14">
        <f t="shared" si="390"/>
        <v>0.000761614623</v>
      </c>
      <c r="Q82" s="44"/>
      <c r="R82" s="14">
        <f t="shared" ref="R82:V82" si="391">abs(K82)/abs($P82)</f>
        <v>1.615213967</v>
      </c>
      <c r="S82" s="14">
        <f t="shared" si="391"/>
        <v>0.3204753192</v>
      </c>
      <c r="T82" s="14">
        <f t="shared" si="391"/>
        <v>0.4899791059</v>
      </c>
      <c r="U82" s="14">
        <f t="shared" si="391"/>
        <v>0</v>
      </c>
      <c r="V82" s="14">
        <f t="shared" si="391"/>
        <v>4.096708787</v>
      </c>
      <c r="W82" s="7">
        <f t="shared" si="20"/>
        <v>1</v>
      </c>
      <c r="Y82" s="9">
        <f t="shared" ref="Y82:AD82" si="392">B82/B81-1</f>
        <v>-0.001230170576</v>
      </c>
      <c r="Z82" s="9">
        <f t="shared" si="392"/>
        <v>-0.0002440786894</v>
      </c>
      <c r="AA82" s="9">
        <f t="shared" si="392"/>
        <v>0.000373175252</v>
      </c>
      <c r="AB82" s="9">
        <f t="shared" si="392"/>
        <v>0</v>
      </c>
      <c r="AC82" s="9">
        <f t="shared" si="392"/>
        <v>-0.003120113318</v>
      </c>
      <c r="AD82" s="9">
        <f t="shared" si="392"/>
        <v>0.000761614623</v>
      </c>
      <c r="AF82" s="28">
        <f t="shared" si="95"/>
        <v>42480</v>
      </c>
      <c r="AG82" s="9" t="str">
        <f t="shared" ref="AG82:AK82" si="393">B82/$AL82-1</f>
        <v>#REF!</v>
      </c>
      <c r="AH82" s="9" t="str">
        <f t="shared" si="393"/>
        <v>#REF!</v>
      </c>
      <c r="AI82" s="9" t="str">
        <f t="shared" si="393"/>
        <v>#REF!</v>
      </c>
      <c r="AJ82" s="9" t="str">
        <f t="shared" si="393"/>
        <v>#REF!</v>
      </c>
      <c r="AK82" s="9" t="str">
        <f t="shared" si="393"/>
        <v>#REF!</v>
      </c>
      <c r="AL82" t="str">
        <f>Alkanza!BF77</f>
        <v>#REF!</v>
      </c>
      <c r="AN82" s="28">
        <f t="shared" si="23"/>
        <v>42480</v>
      </c>
      <c r="AO82" s="15">
        <f t="shared" ref="AO82:AS82" si="394">((B82/B81-1)-$AM$6)/$AM$6</f>
        <v>-5.586377787</v>
      </c>
      <c r="AP82" s="15">
        <f t="shared" si="394"/>
        <v>-1.90998525</v>
      </c>
      <c r="AQ82" s="15">
        <f t="shared" si="394"/>
        <v>0.391288915</v>
      </c>
      <c r="AR82" s="15">
        <f t="shared" si="394"/>
        <v>-1</v>
      </c>
      <c r="AS82" s="15">
        <f t="shared" si="394"/>
        <v>-12.63254811</v>
      </c>
      <c r="AT82" s="15">
        <f t="shared" si="25"/>
        <v>-2.02626853</v>
      </c>
      <c r="AU82" s="15">
        <f t="shared" si="26"/>
        <v>1.839486211</v>
      </c>
    </row>
    <row r="83">
      <c r="A83" s="46">
        <f>Wealthfront!L80</f>
        <v>42481</v>
      </c>
      <c r="B83" s="47">
        <f>Wealthfront!T80</f>
        <v>104227.0241</v>
      </c>
      <c r="C83" s="47">
        <f>Betterment!AE80</f>
        <v>102934.8777</v>
      </c>
      <c r="D83" s="47">
        <f>Schwab!BK80</f>
        <v>104185.2998</v>
      </c>
      <c r="E83" s="47">
        <f>'T Rowe'!G80</f>
        <v>102066.1157</v>
      </c>
      <c r="F83" s="30">
        <f>Alkanza!BD78</f>
        <v>103022.6929</v>
      </c>
      <c r="G83" s="47">
        <f>$H$7*Prices!BX86</f>
        <v>102325.9</v>
      </c>
      <c r="H83" s="44"/>
      <c r="I83" s="44"/>
      <c r="J83" s="44"/>
      <c r="K83" s="14">
        <f t="shared" ref="K83:P83" si="395">B83/B82-1</f>
        <v>-0.0069759661</v>
      </c>
      <c r="L83" s="14">
        <f t="shared" si="395"/>
        <v>-0.006463301995</v>
      </c>
      <c r="M83" s="14">
        <f t="shared" si="395"/>
        <v>-0.007183151894</v>
      </c>
      <c r="N83" s="14">
        <f t="shared" si="395"/>
        <v>-0.003027245207</v>
      </c>
      <c r="O83" s="14">
        <f t="shared" si="395"/>
        <v>-0.004705425579</v>
      </c>
      <c r="P83" s="14">
        <f t="shared" si="395"/>
        <v>-0.005194063927</v>
      </c>
      <c r="Q83" s="44"/>
      <c r="R83" s="14">
        <f t="shared" ref="R83:V83" si="396">abs(K83)/abs($P83)</f>
        <v>1.343065122</v>
      </c>
      <c r="S83" s="14">
        <f t="shared" si="396"/>
        <v>1.244363197</v>
      </c>
      <c r="T83" s="14">
        <f t="shared" si="396"/>
        <v>1.382954079</v>
      </c>
      <c r="U83" s="14">
        <f t="shared" si="396"/>
        <v>0.5828278684</v>
      </c>
      <c r="V83" s="14">
        <f t="shared" si="396"/>
        <v>0.9059236939</v>
      </c>
      <c r="W83" s="7">
        <f t="shared" si="20"/>
        <v>-1</v>
      </c>
      <c r="Y83" s="9">
        <f t="shared" ref="Y83:AD83" si="397">B83/B82-1</f>
        <v>-0.0069759661</v>
      </c>
      <c r="Z83" s="9">
        <f t="shared" si="397"/>
        <v>-0.006463301995</v>
      </c>
      <c r="AA83" s="9">
        <f t="shared" si="397"/>
        <v>-0.007183151894</v>
      </c>
      <c r="AB83" s="9">
        <f t="shared" si="397"/>
        <v>-0.003027245207</v>
      </c>
      <c r="AC83" s="9">
        <f t="shared" si="397"/>
        <v>-0.004705425579</v>
      </c>
      <c r="AD83" s="9">
        <f t="shared" si="397"/>
        <v>-0.005194063927</v>
      </c>
      <c r="AF83" s="28">
        <f t="shared" si="95"/>
        <v>42481</v>
      </c>
      <c r="AG83" s="9" t="str">
        <f t="shared" ref="AG83:AK83" si="398">B83/$AL83-1</f>
        <v>#REF!</v>
      </c>
      <c r="AH83" s="9" t="str">
        <f t="shared" si="398"/>
        <v>#REF!</v>
      </c>
      <c r="AI83" s="9" t="str">
        <f t="shared" si="398"/>
        <v>#REF!</v>
      </c>
      <c r="AJ83" s="9" t="str">
        <f t="shared" si="398"/>
        <v>#REF!</v>
      </c>
      <c r="AK83" s="9" t="str">
        <f t="shared" si="398"/>
        <v>#REF!</v>
      </c>
      <c r="AL83" t="str">
        <f>Alkanza!BF78</f>
        <v>#REF!</v>
      </c>
      <c r="AN83" s="28">
        <f t="shared" si="23"/>
        <v>42481</v>
      </c>
      <c r="AO83" s="15">
        <f t="shared" ref="AO83:AS83" si="399">((B83/B82-1)-$AM$6)/$AM$6</f>
        <v>-27.00811349</v>
      </c>
      <c r="AP83" s="15">
        <f t="shared" si="399"/>
        <v>-25.0967759</v>
      </c>
      <c r="AQ83" s="15">
        <f t="shared" si="399"/>
        <v>-27.78055297</v>
      </c>
      <c r="AR83" s="15">
        <f t="shared" si="399"/>
        <v>-12.286313</v>
      </c>
      <c r="AS83" s="15">
        <f t="shared" si="399"/>
        <v>-18.54298125</v>
      </c>
      <c r="AT83" s="15">
        <f t="shared" si="25"/>
        <v>-23.04293884</v>
      </c>
      <c r="AU83" s="15">
        <f t="shared" si="26"/>
        <v>-20.36474492</v>
      </c>
    </row>
    <row r="84">
      <c r="A84" s="46">
        <f>Wealthfront!L81</f>
        <v>42482</v>
      </c>
      <c r="B84" s="47">
        <f>Wealthfront!T81</f>
        <v>104228.2673</v>
      </c>
      <c r="C84" s="47">
        <f>Betterment!AE81</f>
        <v>103012.9437</v>
      </c>
      <c r="D84" s="47">
        <f>Schwab!BK81</f>
        <v>104517.4579</v>
      </c>
      <c r="E84" s="47">
        <f>'T Rowe'!G81</f>
        <v>101962.8099</v>
      </c>
      <c r="F84" s="30">
        <f>Alkanza!BD79</f>
        <v>103083.0087</v>
      </c>
      <c r="G84" s="47">
        <f>$H$7*Prices!BX87</f>
        <v>102330.7925</v>
      </c>
      <c r="H84" s="44"/>
      <c r="I84" s="44"/>
      <c r="J84" s="44"/>
      <c r="K84" s="14">
        <f t="shared" ref="K84:P84" si="400">B84/B83-1</f>
        <v>0.0000119274333</v>
      </c>
      <c r="L84" s="14">
        <f t="shared" si="400"/>
        <v>0.0007584021366</v>
      </c>
      <c r="M84" s="14">
        <f t="shared" si="400"/>
        <v>0.003188147614</v>
      </c>
      <c r="N84" s="14">
        <f t="shared" si="400"/>
        <v>-0.001012145749</v>
      </c>
      <c r="O84" s="14">
        <f t="shared" si="400"/>
        <v>0.0005854606771</v>
      </c>
      <c r="P84" s="14">
        <f t="shared" si="400"/>
        <v>0.00004781303192</v>
      </c>
      <c r="Q84" s="44"/>
      <c r="R84" s="14">
        <f t="shared" ref="R84:V84" si="401">abs(K84)/abs($P84)</f>
        <v>0.2494598819</v>
      </c>
      <c r="S84" s="14">
        <f t="shared" si="401"/>
        <v>15.86182901</v>
      </c>
      <c r="T84" s="14">
        <f t="shared" si="401"/>
        <v>66.67946972</v>
      </c>
      <c r="U84" s="14">
        <f t="shared" si="401"/>
        <v>21.16882591</v>
      </c>
      <c r="V84" s="14">
        <f t="shared" si="401"/>
        <v>12.24479297</v>
      </c>
      <c r="W84" s="7">
        <f t="shared" si="20"/>
        <v>1</v>
      </c>
      <c r="Y84" s="9">
        <f t="shared" ref="Y84:AD84" si="402">B84/B83-1</f>
        <v>0.0000119274333</v>
      </c>
      <c r="Z84" s="9">
        <f t="shared" si="402"/>
        <v>0.0007584021366</v>
      </c>
      <c r="AA84" s="9">
        <f t="shared" si="402"/>
        <v>0.003188147614</v>
      </c>
      <c r="AB84" s="9">
        <f t="shared" si="402"/>
        <v>-0.001012145749</v>
      </c>
      <c r="AC84" s="9">
        <f t="shared" si="402"/>
        <v>0.0005854606771</v>
      </c>
      <c r="AD84" s="9">
        <f t="shared" si="402"/>
        <v>0.00004781303192</v>
      </c>
      <c r="AF84" s="28">
        <f t="shared" si="95"/>
        <v>42482</v>
      </c>
      <c r="AG84" s="9" t="str">
        <f t="shared" ref="AG84:AK84" si="403">B84/$AL84-1</f>
        <v>#REF!</v>
      </c>
      <c r="AH84" s="9" t="str">
        <f t="shared" si="403"/>
        <v>#REF!</v>
      </c>
      <c r="AI84" s="9" t="str">
        <f t="shared" si="403"/>
        <v>#REF!</v>
      </c>
      <c r="AJ84" s="9" t="str">
        <f t="shared" si="403"/>
        <v>#REF!</v>
      </c>
      <c r="AK84" s="9" t="str">
        <f t="shared" si="403"/>
        <v>#REF!</v>
      </c>
      <c r="AL84" t="str">
        <f>Alkanza!BF79</f>
        <v>#REF!</v>
      </c>
      <c r="AN84" s="28">
        <f t="shared" si="23"/>
        <v>42482</v>
      </c>
      <c r="AO84" s="15">
        <f t="shared" ref="AO84:AS84" si="404">((B84/B83-1)-$AM$6)/$AM$6</f>
        <v>-0.9555316017</v>
      </c>
      <c r="AP84" s="15">
        <f t="shared" si="404"/>
        <v>1.827509274</v>
      </c>
      <c r="AQ84" s="15">
        <f t="shared" si="404"/>
        <v>10.88619666</v>
      </c>
      <c r="AR84" s="15">
        <f t="shared" si="404"/>
        <v>-4.773527728</v>
      </c>
      <c r="AS84" s="15">
        <f t="shared" si="404"/>
        <v>1.182741074</v>
      </c>
      <c r="AT84" s="15">
        <f t="shared" si="25"/>
        <v>1.746161651</v>
      </c>
      <c r="AU84" s="15">
        <f t="shared" si="26"/>
        <v>-0.8217412839</v>
      </c>
    </row>
    <row r="85">
      <c r="A85" s="46">
        <f>Wealthfront!L82</f>
        <v>42485</v>
      </c>
      <c r="B85" s="47">
        <f>Wealthfront!T82</f>
        <v>103741.2793</v>
      </c>
      <c r="C85" s="47">
        <f>Betterment!AE82</f>
        <v>102598.0315</v>
      </c>
      <c r="D85" s="47">
        <f>Schwab!BK82</f>
        <v>103996.8163</v>
      </c>
      <c r="E85" s="47">
        <f>'T Rowe'!G82</f>
        <v>101446.281</v>
      </c>
      <c r="F85" s="30">
        <f>Alkanza!BD80</f>
        <v>102921.7745</v>
      </c>
      <c r="G85" s="47">
        <f>$H$7*Prices!BX88</f>
        <v>102145.3663</v>
      </c>
      <c r="H85" s="44"/>
      <c r="I85" s="44"/>
      <c r="J85" s="44"/>
      <c r="K85" s="14">
        <f t="shared" ref="K85:P85" si="405">B85/B84-1</f>
        <v>-0.004672321364</v>
      </c>
      <c r="L85" s="14">
        <f t="shared" si="405"/>
        <v>-0.004027767467</v>
      </c>
      <c r="M85" s="14">
        <f t="shared" si="405"/>
        <v>-0.004981384624</v>
      </c>
      <c r="N85" s="14">
        <f t="shared" si="405"/>
        <v>-0.00506585613</v>
      </c>
      <c r="O85" s="14">
        <f t="shared" si="405"/>
        <v>-0.001564120313</v>
      </c>
      <c r="P85" s="14">
        <f t="shared" si="405"/>
        <v>-0.001812027271</v>
      </c>
      <c r="Q85" s="44"/>
      <c r="R85" s="14">
        <f t="shared" ref="R85:V85" si="406">abs(K85)/abs($P85)</f>
        <v>2.578504992</v>
      </c>
      <c r="S85" s="14">
        <f t="shared" si="406"/>
        <v>2.222796274</v>
      </c>
      <c r="T85" s="14">
        <f t="shared" si="406"/>
        <v>2.749067138</v>
      </c>
      <c r="U85" s="14">
        <f t="shared" si="406"/>
        <v>2.795684265</v>
      </c>
      <c r="V85" s="14">
        <f t="shared" si="406"/>
        <v>0.8631880645</v>
      </c>
      <c r="W85" s="7">
        <f t="shared" si="20"/>
        <v>-1</v>
      </c>
      <c r="Y85" s="9">
        <f t="shared" ref="Y85:AD85" si="407">B85/B84-1</f>
        <v>-0.004672321364</v>
      </c>
      <c r="Z85" s="9">
        <f t="shared" si="407"/>
        <v>-0.004027767467</v>
      </c>
      <c r="AA85" s="9">
        <f t="shared" si="407"/>
        <v>-0.004981384624</v>
      </c>
      <c r="AB85" s="9">
        <f t="shared" si="407"/>
        <v>-0.00506585613</v>
      </c>
      <c r="AC85" s="9">
        <f t="shared" si="407"/>
        <v>-0.001564120313</v>
      </c>
      <c r="AD85" s="9">
        <f t="shared" si="407"/>
        <v>-0.001812027271</v>
      </c>
      <c r="AF85" s="28">
        <f t="shared" si="95"/>
        <v>42485</v>
      </c>
      <c r="AG85" s="9" t="str">
        <f t="shared" ref="AG85:AK85" si="408">B85/$AL85-1</f>
        <v>#REF!</v>
      </c>
      <c r="AH85" s="9" t="str">
        <f t="shared" si="408"/>
        <v>#REF!</v>
      </c>
      <c r="AI85" s="9" t="str">
        <f t="shared" si="408"/>
        <v>#REF!</v>
      </c>
      <c r="AJ85" s="9" t="str">
        <f t="shared" si="408"/>
        <v>#REF!</v>
      </c>
      <c r="AK85" s="9" t="str">
        <f t="shared" si="408"/>
        <v>#REF!</v>
      </c>
      <c r="AL85" t="str">
        <f>Alkanza!BF80</f>
        <v>#REF!</v>
      </c>
      <c r="AN85" s="28">
        <f t="shared" si="23"/>
        <v>42485</v>
      </c>
      <c r="AO85" s="15">
        <f t="shared" ref="AO85:AS85" si="409">((B85/B84-1)-$AM$6)/$AM$6</f>
        <v>-18.41956061</v>
      </c>
      <c r="AP85" s="15">
        <f t="shared" si="409"/>
        <v>-16.01650551</v>
      </c>
      <c r="AQ85" s="15">
        <f t="shared" si="409"/>
        <v>-19.57182429</v>
      </c>
      <c r="AR85" s="15">
        <f t="shared" si="409"/>
        <v>-19.88675479</v>
      </c>
      <c r="AS85" s="15">
        <f t="shared" si="409"/>
        <v>-6.831424355</v>
      </c>
      <c r="AT85" s="15">
        <f t="shared" si="25"/>
        <v>-18.4736613</v>
      </c>
      <c r="AU85" s="15">
        <f t="shared" si="26"/>
        <v>-7.75568233</v>
      </c>
    </row>
    <row r="86">
      <c r="A86" s="46">
        <f>Wealthfront!L83</f>
        <v>42486</v>
      </c>
      <c r="B86" s="47">
        <f>Wealthfront!T83</f>
        <v>104377.3694</v>
      </c>
      <c r="C86" s="47">
        <f>Betterment!AE83</f>
        <v>103077.1235</v>
      </c>
      <c r="D86" s="47">
        <f>Schwab!BK83</f>
        <v>104689.3615</v>
      </c>
      <c r="E86" s="47">
        <f>'T Rowe'!G83</f>
        <v>101859.5041</v>
      </c>
      <c r="F86" s="30">
        <f>Alkanza!BD81</f>
        <v>102796.493</v>
      </c>
      <c r="G86" s="47">
        <f>$H$7*Prices!BX89</f>
        <v>102336.6635</v>
      </c>
      <c r="H86" s="44"/>
      <c r="I86" s="44"/>
      <c r="J86" s="44"/>
      <c r="K86" s="14">
        <f t="shared" ref="K86:P86" si="410">B86/B85-1</f>
        <v>0.00613150438</v>
      </c>
      <c r="L86" s="14">
        <f t="shared" si="410"/>
        <v>0.004669602141</v>
      </c>
      <c r="M86" s="14">
        <f t="shared" si="410"/>
        <v>0.006659292077</v>
      </c>
      <c r="N86" s="14">
        <f t="shared" si="410"/>
        <v>0.004073319756</v>
      </c>
      <c r="O86" s="14">
        <f t="shared" si="410"/>
        <v>-0.001217249128</v>
      </c>
      <c r="P86" s="14">
        <f t="shared" si="410"/>
        <v>0.00187279372</v>
      </c>
      <c r="Q86" s="44"/>
      <c r="R86" s="14">
        <f t="shared" ref="R86:V86" si="411">abs(K86)/abs($P86)</f>
        <v>3.273988115</v>
      </c>
      <c r="S86" s="14">
        <f t="shared" si="411"/>
        <v>2.493388403</v>
      </c>
      <c r="T86" s="14">
        <f t="shared" si="411"/>
        <v>3.555806498</v>
      </c>
      <c r="U86" s="14">
        <f t="shared" si="411"/>
        <v>2.174996484</v>
      </c>
      <c r="V86" s="14">
        <f t="shared" si="411"/>
        <v>0.6499643368</v>
      </c>
      <c r="W86" s="7">
        <f t="shared" si="20"/>
        <v>1</v>
      </c>
      <c r="Y86" s="9">
        <f t="shared" ref="Y86:AD86" si="412">B86/B85-1</f>
        <v>0.00613150438</v>
      </c>
      <c r="Z86" s="9">
        <f t="shared" si="412"/>
        <v>0.004669602141</v>
      </c>
      <c r="AA86" s="9">
        <f t="shared" si="412"/>
        <v>0.006659292077</v>
      </c>
      <c r="AB86" s="9">
        <f t="shared" si="412"/>
        <v>0.004073319756</v>
      </c>
      <c r="AC86" s="9">
        <f t="shared" si="412"/>
        <v>-0.001217249128</v>
      </c>
      <c r="AD86" s="9">
        <f t="shared" si="412"/>
        <v>0.00187279372</v>
      </c>
      <c r="AF86" s="28">
        <f t="shared" si="95"/>
        <v>42486</v>
      </c>
      <c r="AG86" s="9" t="str">
        <f t="shared" ref="AG86:AK86" si="413">B86/$AL86-1</f>
        <v>#REF!</v>
      </c>
      <c r="AH86" s="9" t="str">
        <f t="shared" si="413"/>
        <v>#REF!</v>
      </c>
      <c r="AI86" s="9" t="str">
        <f t="shared" si="413"/>
        <v>#REF!</v>
      </c>
      <c r="AJ86" s="9" t="str">
        <f t="shared" si="413"/>
        <v>#REF!</v>
      </c>
      <c r="AK86" s="9" t="str">
        <f t="shared" si="413"/>
        <v>#REF!</v>
      </c>
      <c r="AL86" t="str">
        <f>Alkanza!BF81</f>
        <v>#REF!</v>
      </c>
      <c r="AN86" s="28">
        <f t="shared" si="23"/>
        <v>42486</v>
      </c>
      <c r="AO86" s="15">
        <f t="shared" ref="AO86:AS86" si="414">((B86/B85-1)-$AM$6)/$AM$6</f>
        <v>21.85975297</v>
      </c>
      <c r="AP86" s="15">
        <f t="shared" si="414"/>
        <v>16.40942268</v>
      </c>
      <c r="AQ86" s="15">
        <f t="shared" si="414"/>
        <v>23.82747502</v>
      </c>
      <c r="AR86" s="15">
        <f t="shared" si="414"/>
        <v>14.18633562</v>
      </c>
      <c r="AS86" s="15">
        <f t="shared" si="414"/>
        <v>-5.538203456</v>
      </c>
      <c r="AT86" s="15">
        <f t="shared" si="25"/>
        <v>19.07074657</v>
      </c>
      <c r="AU86" s="15">
        <f t="shared" si="26"/>
        <v>5.982234562</v>
      </c>
    </row>
    <row r="87">
      <c r="A87" s="46">
        <f>Wealthfront!L84</f>
        <v>42487</v>
      </c>
      <c r="B87" s="47">
        <f>Wealthfront!T84</f>
        <v>104811.9199</v>
      </c>
      <c r="C87" s="47">
        <f>Betterment!AE84</f>
        <v>103434.8049</v>
      </c>
      <c r="D87" s="47">
        <f>Schwab!BK84</f>
        <v>105203.8689</v>
      </c>
      <c r="E87" s="47">
        <f>'T Rowe'!G84</f>
        <v>102066.1157</v>
      </c>
      <c r="F87" s="30">
        <f>Alkanza!BD82</f>
        <v>103149.8864</v>
      </c>
      <c r="G87" s="47">
        <f>$H$7*Prices!BX90</f>
        <v>102505.4552</v>
      </c>
      <c r="H87" s="44"/>
      <c r="I87" s="44"/>
      <c r="J87" s="44"/>
      <c r="K87" s="14">
        <f t="shared" ref="K87:P87" si="415">B87/B86-1</f>
        <v>0.004163263842</v>
      </c>
      <c r="L87" s="14">
        <f t="shared" si="415"/>
        <v>0.00347003658</v>
      </c>
      <c r="M87" s="14">
        <f t="shared" si="415"/>
        <v>0.004914610671</v>
      </c>
      <c r="N87" s="14">
        <f t="shared" si="415"/>
        <v>0.002028397566</v>
      </c>
      <c r="O87" s="14">
        <f t="shared" si="415"/>
        <v>0.003437795658</v>
      </c>
      <c r="P87" s="14">
        <f t="shared" si="415"/>
        <v>0.001649376106</v>
      </c>
      <c r="Q87" s="44"/>
      <c r="R87" s="14">
        <f t="shared" ref="R87:V87" si="416">abs(K87)/abs($P87)</f>
        <v>2.524144632</v>
      </c>
      <c r="S87" s="14">
        <f t="shared" si="416"/>
        <v>2.103847975</v>
      </c>
      <c r="T87" s="14">
        <f t="shared" si="416"/>
        <v>2.979678591</v>
      </c>
      <c r="U87" s="14">
        <f t="shared" si="416"/>
        <v>1.229796866</v>
      </c>
      <c r="V87" s="14">
        <f t="shared" si="416"/>
        <v>2.084300631</v>
      </c>
      <c r="W87" s="7">
        <f t="shared" si="20"/>
        <v>1</v>
      </c>
      <c r="Y87" s="9">
        <f t="shared" ref="Y87:AD87" si="417">B87/B86-1</f>
        <v>0.004163263842</v>
      </c>
      <c r="Z87" s="9">
        <f t="shared" si="417"/>
        <v>0.00347003658</v>
      </c>
      <c r="AA87" s="9">
        <f t="shared" si="417"/>
        <v>0.004914610671</v>
      </c>
      <c r="AB87" s="9">
        <f t="shared" si="417"/>
        <v>0.002028397566</v>
      </c>
      <c r="AC87" s="9">
        <f t="shared" si="417"/>
        <v>0.003437795658</v>
      </c>
      <c r="AD87" s="9">
        <f t="shared" si="417"/>
        <v>0.001649376106</v>
      </c>
      <c r="AF87" s="28">
        <f t="shared" si="95"/>
        <v>42487</v>
      </c>
      <c r="AG87" s="9" t="str">
        <f t="shared" ref="AG87:AK87" si="418">B87/$AL87-1</f>
        <v>#REF!</v>
      </c>
      <c r="AH87" s="9" t="str">
        <f t="shared" si="418"/>
        <v>#REF!</v>
      </c>
      <c r="AI87" s="9" t="str">
        <f t="shared" si="418"/>
        <v>#REF!</v>
      </c>
      <c r="AJ87" s="9" t="str">
        <f t="shared" si="418"/>
        <v>#REF!</v>
      </c>
      <c r="AK87" s="9" t="str">
        <f t="shared" si="418"/>
        <v>#REF!</v>
      </c>
      <c r="AL87" t="str">
        <f>Alkanza!BF82</f>
        <v>#REF!</v>
      </c>
      <c r="AN87" s="28">
        <f t="shared" si="23"/>
        <v>42487</v>
      </c>
      <c r="AO87" s="15">
        <f t="shared" ref="AO87:AS87" si="419">((B87/B86-1)-$AM$6)/$AM$6</f>
        <v>14.52166925</v>
      </c>
      <c r="AP87" s="15">
        <f t="shared" si="419"/>
        <v>11.9371479</v>
      </c>
      <c r="AQ87" s="15">
        <f t="shared" si="419"/>
        <v>17.3228746</v>
      </c>
      <c r="AR87" s="15">
        <f t="shared" si="419"/>
        <v>6.562363885</v>
      </c>
      <c r="AS87" s="15">
        <f t="shared" si="419"/>
        <v>11.81694583</v>
      </c>
      <c r="AT87" s="15">
        <f t="shared" si="25"/>
        <v>12.58601391</v>
      </c>
      <c r="AU87" s="15">
        <f t="shared" si="26"/>
        <v>5.149278871</v>
      </c>
    </row>
    <row r="88">
      <c r="A88" s="46">
        <f>Wealthfront!L85</f>
        <v>42488</v>
      </c>
      <c r="B88" s="47">
        <f>Wealthfront!T85</f>
        <v>103763.7335</v>
      </c>
      <c r="C88" s="47">
        <f>Betterment!AE85</f>
        <v>102421.24</v>
      </c>
      <c r="D88" s="47">
        <f>Schwab!BK85</f>
        <v>104163.2386</v>
      </c>
      <c r="E88" s="47">
        <f>'T Rowe'!G85</f>
        <v>101239.6694</v>
      </c>
      <c r="F88" s="30">
        <f>Alkanza!BD83</f>
        <v>103117.1151</v>
      </c>
      <c r="G88" s="47">
        <f>$H$7*Prices!BX91</f>
        <v>101559.2434</v>
      </c>
      <c r="H88" s="44"/>
      <c r="I88" s="44"/>
      <c r="J88" s="44"/>
      <c r="K88" s="14">
        <f t="shared" ref="K88:P88" si="420">B88/B87-1</f>
        <v>-0.01000064176</v>
      </c>
      <c r="L88" s="14">
        <f t="shared" si="420"/>
        <v>-0.009799069725</v>
      </c>
      <c r="M88" s="14">
        <f t="shared" si="420"/>
        <v>-0.009891559647</v>
      </c>
      <c r="N88" s="14">
        <f t="shared" si="420"/>
        <v>-0.008097165992</v>
      </c>
      <c r="O88" s="14">
        <f t="shared" si="420"/>
        <v>-0.0003177055649</v>
      </c>
      <c r="P88" s="14">
        <f t="shared" si="420"/>
        <v>-0.00923084266</v>
      </c>
      <c r="Q88" s="44"/>
      <c r="R88" s="14">
        <f t="shared" ref="R88:V88" si="421">abs(K88)/abs($P88)</f>
        <v>1.083394239</v>
      </c>
      <c r="S88" s="14">
        <f t="shared" si="421"/>
        <v>1.061557442</v>
      </c>
      <c r="T88" s="14">
        <f t="shared" si="421"/>
        <v>1.071577104</v>
      </c>
      <c r="U88" s="14">
        <f t="shared" si="421"/>
        <v>0.8771860045</v>
      </c>
      <c r="V88" s="14">
        <f t="shared" si="421"/>
        <v>0.03441782908</v>
      </c>
      <c r="W88" s="7">
        <f t="shared" si="20"/>
        <v>-1</v>
      </c>
      <c r="Y88" s="9">
        <f t="shared" ref="Y88:AD88" si="422">B88/B87-1</f>
        <v>-0.01000064176</v>
      </c>
      <c r="Z88" s="9">
        <f t="shared" si="422"/>
        <v>-0.009799069725</v>
      </c>
      <c r="AA88" s="9">
        <f t="shared" si="422"/>
        <v>-0.009891559647</v>
      </c>
      <c r="AB88" s="9">
        <f t="shared" si="422"/>
        <v>-0.008097165992</v>
      </c>
      <c r="AC88" s="9">
        <f t="shared" si="422"/>
        <v>-0.0003177055649</v>
      </c>
      <c r="AD88" s="9">
        <f t="shared" si="422"/>
        <v>-0.00923084266</v>
      </c>
      <c r="AF88" s="28">
        <f t="shared" si="95"/>
        <v>42488</v>
      </c>
      <c r="AG88" s="9" t="str">
        <f t="shared" ref="AG88:AK88" si="423">B88/$AL88-1</f>
        <v>#REF!</v>
      </c>
      <c r="AH88" s="9" t="str">
        <f t="shared" si="423"/>
        <v>#REF!</v>
      </c>
      <c r="AI88" s="9" t="str">
        <f t="shared" si="423"/>
        <v>#REF!</v>
      </c>
      <c r="AJ88" s="9" t="str">
        <f t="shared" si="423"/>
        <v>#REF!</v>
      </c>
      <c r="AK88" s="9" t="str">
        <f t="shared" si="423"/>
        <v>#REF!</v>
      </c>
      <c r="AL88" t="str">
        <f>Alkanza!BF83</f>
        <v>#REF!</v>
      </c>
      <c r="AN88" s="28">
        <f t="shared" si="23"/>
        <v>42488</v>
      </c>
      <c r="AO88" s="15">
        <f t="shared" ref="AO88:AS88" si="424">((B88/B87-1)-$AM$6)/$AM$6</f>
        <v>-38.2848466</v>
      </c>
      <c r="AP88" s="15">
        <f t="shared" si="424"/>
        <v>-37.53333658</v>
      </c>
      <c r="AQ88" s="15">
        <f t="shared" si="424"/>
        <v>-37.87816171</v>
      </c>
      <c r="AR88" s="15">
        <f t="shared" si="424"/>
        <v>-31.18822182</v>
      </c>
      <c r="AS88" s="15">
        <f t="shared" si="424"/>
        <v>-2.18448431</v>
      </c>
      <c r="AT88" s="15">
        <f t="shared" si="25"/>
        <v>-36.22114168</v>
      </c>
      <c r="AU88" s="15">
        <f t="shared" si="26"/>
        <v>-35.41484664</v>
      </c>
    </row>
    <row r="89">
      <c r="A89" s="46">
        <f>Wealthfront!L86</f>
        <v>42489</v>
      </c>
      <c r="B89" s="47">
        <f>Wealthfront!T86</f>
        <v>103387.8625</v>
      </c>
      <c r="C89" s="47">
        <f>Betterment!AE86</f>
        <v>102042.1385</v>
      </c>
      <c r="D89" s="47">
        <f>Schwab!BK86</f>
        <v>103660.7127</v>
      </c>
      <c r="E89" s="47">
        <f>'T Rowe'!G86</f>
        <v>100929.7521</v>
      </c>
      <c r="F89" s="30">
        <f>Alkanza!BD84</f>
        <v>102895.4868</v>
      </c>
      <c r="G89" s="47">
        <f>$H$7*Prices!BX92</f>
        <v>101045.0405</v>
      </c>
      <c r="H89" s="44"/>
      <c r="I89" s="44"/>
      <c r="J89" s="44"/>
      <c r="K89" s="14">
        <f t="shared" ref="K89:P89" si="425">B89/B88-1</f>
        <v>-0.00362237309</v>
      </c>
      <c r="L89" s="14">
        <f t="shared" si="425"/>
        <v>-0.003701395021</v>
      </c>
      <c r="M89" s="14">
        <f t="shared" si="425"/>
        <v>-0.004824407566</v>
      </c>
      <c r="N89" s="14">
        <f t="shared" si="425"/>
        <v>-0.00306122449</v>
      </c>
      <c r="O89" s="14">
        <f t="shared" si="425"/>
        <v>-0.002149287307</v>
      </c>
      <c r="P89" s="14">
        <f t="shared" si="425"/>
        <v>-0.005063083808</v>
      </c>
      <c r="Q89" s="44"/>
      <c r="R89" s="14">
        <f t="shared" ref="R89:V89" si="426">abs(K89)/abs($P89)</f>
        <v>0.7154479813</v>
      </c>
      <c r="S89" s="14">
        <f t="shared" si="426"/>
        <v>0.7310554518</v>
      </c>
      <c r="T89" s="14">
        <f t="shared" si="426"/>
        <v>0.9528595119</v>
      </c>
      <c r="U89" s="14">
        <f t="shared" si="426"/>
        <v>0.6046165945</v>
      </c>
      <c r="V89" s="14">
        <f t="shared" si="426"/>
        <v>0.4245016255</v>
      </c>
      <c r="W89" s="7">
        <f t="shared" si="20"/>
        <v>-1</v>
      </c>
      <c r="Y89" s="9">
        <f t="shared" ref="Y89:AD89" si="427">B89/B88-1</f>
        <v>-0.00362237309</v>
      </c>
      <c r="Z89" s="9">
        <f t="shared" si="427"/>
        <v>-0.003701395021</v>
      </c>
      <c r="AA89" s="9">
        <f t="shared" si="427"/>
        <v>-0.004824407566</v>
      </c>
      <c r="AB89" s="9">
        <f t="shared" si="427"/>
        <v>-0.00306122449</v>
      </c>
      <c r="AC89" s="9">
        <f t="shared" si="427"/>
        <v>-0.002149287307</v>
      </c>
      <c r="AD89" s="9">
        <f t="shared" si="427"/>
        <v>-0.005063083808</v>
      </c>
      <c r="AF89" s="28">
        <f t="shared" si="95"/>
        <v>42489</v>
      </c>
      <c r="AG89" s="9" t="str">
        <f t="shared" ref="AG89:AK89" si="428">B89/$AL89-1</f>
        <v>#REF!</v>
      </c>
      <c r="AH89" s="9" t="str">
        <f t="shared" si="428"/>
        <v>#REF!</v>
      </c>
      <c r="AI89" s="9" t="str">
        <f t="shared" si="428"/>
        <v>#REF!</v>
      </c>
      <c r="AJ89" s="9" t="str">
        <f t="shared" si="428"/>
        <v>#REF!</v>
      </c>
      <c r="AK89" s="9" t="str">
        <f t="shared" si="428"/>
        <v>#REF!</v>
      </c>
      <c r="AL89" t="str">
        <f>Alkanza!BF84</f>
        <v>#REF!</v>
      </c>
      <c r="AN89" s="28">
        <f t="shared" si="23"/>
        <v>42489</v>
      </c>
      <c r="AO89" s="15">
        <f t="shared" ref="AO89:AS89" si="429">((B89/B88-1)-$AM$6)/$AM$6</f>
        <v>-14.50509579</v>
      </c>
      <c r="AP89" s="15">
        <f t="shared" si="429"/>
        <v>-14.79970894</v>
      </c>
      <c r="AQ89" s="15">
        <f t="shared" si="429"/>
        <v>-18.9865753</v>
      </c>
      <c r="AR89" s="15">
        <f t="shared" si="429"/>
        <v>-12.41299611</v>
      </c>
      <c r="AS89" s="15">
        <f t="shared" si="429"/>
        <v>-9.013070504</v>
      </c>
      <c r="AT89" s="15">
        <f t="shared" si="25"/>
        <v>-15.17609403</v>
      </c>
      <c r="AU89" s="15">
        <f t="shared" si="26"/>
        <v>-19.87641889</v>
      </c>
    </row>
    <row r="90">
      <c r="A90" s="46">
        <f>Wealthfront!L87</f>
        <v>42492</v>
      </c>
      <c r="B90" s="47">
        <f>Wealthfront!T87</f>
        <v>103812.9432</v>
      </c>
      <c r="C90" s="47">
        <f>Betterment!AE87</f>
        <v>102626.1857</v>
      </c>
      <c r="D90" s="47">
        <f>Schwab!BK87</f>
        <v>104265.4574</v>
      </c>
      <c r="E90" s="47">
        <f>'T Rowe'!G87</f>
        <v>101549.5868</v>
      </c>
      <c r="F90" s="30">
        <f>Alkanza!BD85</f>
        <v>102978.895</v>
      </c>
      <c r="G90" s="47">
        <f>$H$7*Prices!BX93</f>
        <v>101834.2026</v>
      </c>
      <c r="H90" s="44"/>
      <c r="I90" s="44"/>
      <c r="J90" s="44"/>
      <c r="K90" s="14">
        <f t="shared" ref="K90:P90" si="430">B90/B89-1</f>
        <v>0.004111514201</v>
      </c>
      <c r="L90" s="14">
        <f t="shared" si="430"/>
        <v>0.005723587555</v>
      </c>
      <c r="M90" s="14">
        <f t="shared" si="430"/>
        <v>0.00583388592</v>
      </c>
      <c r="N90" s="14">
        <f t="shared" si="430"/>
        <v>0.006141248721</v>
      </c>
      <c r="O90" s="14">
        <f t="shared" si="430"/>
        <v>0.0008106113769</v>
      </c>
      <c r="P90" s="14">
        <f t="shared" si="430"/>
        <v>0.007810003389</v>
      </c>
      <c r="Q90" s="44"/>
      <c r="R90" s="14">
        <f t="shared" ref="R90:V90" si="431">abs(K90)/abs($P90)</f>
        <v>0.5264420507</v>
      </c>
      <c r="S90" s="14">
        <f t="shared" si="431"/>
        <v>0.7328534021</v>
      </c>
      <c r="T90" s="14">
        <f t="shared" si="431"/>
        <v>0.7469761061</v>
      </c>
      <c r="U90" s="14">
        <f t="shared" si="431"/>
        <v>0.7863311211</v>
      </c>
      <c r="V90" s="14">
        <f t="shared" si="431"/>
        <v>0.1037914245</v>
      </c>
      <c r="W90" s="7">
        <f t="shared" si="20"/>
        <v>1</v>
      </c>
      <c r="Y90" s="9">
        <f t="shared" ref="Y90:AD90" si="432">B90/B89-1</f>
        <v>0.004111514201</v>
      </c>
      <c r="Z90" s="9">
        <f t="shared" si="432"/>
        <v>0.005723587555</v>
      </c>
      <c r="AA90" s="9">
        <f t="shared" si="432"/>
        <v>0.00583388592</v>
      </c>
      <c r="AB90" s="9">
        <f t="shared" si="432"/>
        <v>0.006141248721</v>
      </c>
      <c r="AC90" s="9">
        <f t="shared" si="432"/>
        <v>0.0008106113769</v>
      </c>
      <c r="AD90" s="9">
        <f t="shared" si="432"/>
        <v>0.007810003389</v>
      </c>
      <c r="AF90" s="28">
        <f t="shared" si="95"/>
        <v>42492</v>
      </c>
      <c r="AG90" s="9" t="str">
        <f t="shared" ref="AG90:AK90" si="433">B90/$AL90-1</f>
        <v>#REF!</v>
      </c>
      <c r="AH90" s="9" t="str">
        <f t="shared" si="433"/>
        <v>#REF!</v>
      </c>
      <c r="AI90" s="9" t="str">
        <f t="shared" si="433"/>
        <v>#REF!</v>
      </c>
      <c r="AJ90" s="9" t="str">
        <f t="shared" si="433"/>
        <v>#REF!</v>
      </c>
      <c r="AK90" s="9" t="str">
        <f t="shared" si="433"/>
        <v>#REF!</v>
      </c>
      <c r="AL90" t="str">
        <f>Alkanza!BF85</f>
        <v>#REF!</v>
      </c>
      <c r="AN90" s="28">
        <f t="shared" si="23"/>
        <v>42492</v>
      </c>
      <c r="AO90" s="15">
        <f t="shared" ref="AO90:AS90" si="434">((B90/B89-1)-$AM$6)/$AM$6</f>
        <v>14.32873389</v>
      </c>
      <c r="AP90" s="15">
        <f t="shared" si="434"/>
        <v>20.33893895</v>
      </c>
      <c r="AQ90" s="15">
        <f t="shared" si="434"/>
        <v>20.75015832</v>
      </c>
      <c r="AR90" s="15">
        <f t="shared" si="434"/>
        <v>21.89608226</v>
      </c>
      <c r="AS90" s="15">
        <f t="shared" si="434"/>
        <v>2.022158133</v>
      </c>
      <c r="AT90" s="15">
        <f t="shared" si="25"/>
        <v>19.32847835</v>
      </c>
      <c r="AU90" s="15">
        <f t="shared" si="26"/>
        <v>28.11760917</v>
      </c>
    </row>
    <row r="91">
      <c r="A91" s="46">
        <f>Wealthfront!L88</f>
        <v>42493</v>
      </c>
      <c r="B91" s="47">
        <f>Wealthfront!T88</f>
        <v>102102.5868</v>
      </c>
      <c r="C91" s="47">
        <f>Betterment!AE88</f>
        <v>101239.8809</v>
      </c>
      <c r="D91" s="47">
        <f>Schwab!BK88</f>
        <v>102543.5119</v>
      </c>
      <c r="E91" s="47">
        <f>'T Rowe'!G88</f>
        <v>100413.2231</v>
      </c>
      <c r="F91" s="30">
        <f>Alkanza!BD86</f>
        <v>102786.0135</v>
      </c>
      <c r="G91" s="47">
        <f>$H$7*Prices!BX94</f>
        <v>100950.615</v>
      </c>
      <c r="H91" s="44"/>
      <c r="I91" s="44"/>
      <c r="J91" s="44"/>
      <c r="K91" s="14">
        <f t="shared" ref="K91:P91" si="435">B91/B90-1</f>
        <v>-0.01647536742</v>
      </c>
      <c r="L91" s="14">
        <f t="shared" si="435"/>
        <v>-0.0135082945</v>
      </c>
      <c r="M91" s="14">
        <f t="shared" si="435"/>
        <v>-0.01651501406</v>
      </c>
      <c r="N91" s="14">
        <f t="shared" si="435"/>
        <v>-0.01119023398</v>
      </c>
      <c r="O91" s="14">
        <f t="shared" si="435"/>
        <v>-0.00187301976</v>
      </c>
      <c r="P91" s="14">
        <f t="shared" si="435"/>
        <v>-0.008676727058</v>
      </c>
      <c r="Q91" s="44"/>
      <c r="R91" s="14">
        <f t="shared" ref="R91:V91" si="436">abs(K91)/abs($P91)</f>
        <v>1.898799779</v>
      </c>
      <c r="S91" s="14">
        <f t="shared" si="436"/>
        <v>1.55684216</v>
      </c>
      <c r="T91" s="14">
        <f t="shared" si="436"/>
        <v>1.903369087</v>
      </c>
      <c r="U91" s="14">
        <f t="shared" si="436"/>
        <v>1.28968376</v>
      </c>
      <c r="V91" s="14">
        <f t="shared" si="436"/>
        <v>0.215867083</v>
      </c>
      <c r="W91" s="7">
        <f t="shared" si="20"/>
        <v>-1</v>
      </c>
      <c r="Y91" s="9">
        <f t="shared" ref="Y91:AD91" si="437">B91/B90-1</f>
        <v>-0.01647536742</v>
      </c>
      <c r="Z91" s="9">
        <f t="shared" si="437"/>
        <v>-0.0135082945</v>
      </c>
      <c r="AA91" s="9">
        <f t="shared" si="437"/>
        <v>-0.01651501406</v>
      </c>
      <c r="AB91" s="9">
        <f t="shared" si="437"/>
        <v>-0.01119023398</v>
      </c>
      <c r="AC91" s="9">
        <f t="shared" si="437"/>
        <v>-0.00187301976</v>
      </c>
      <c r="AD91" s="9">
        <f t="shared" si="437"/>
        <v>-0.008676727058</v>
      </c>
      <c r="AF91" s="28">
        <f t="shared" si="95"/>
        <v>42493</v>
      </c>
      <c r="AG91" s="9" t="str">
        <f t="shared" ref="AG91:AK91" si="438">B91/$AL91-1</f>
        <v>#REF!</v>
      </c>
      <c r="AH91" s="9" t="str">
        <f t="shared" si="438"/>
        <v>#REF!</v>
      </c>
      <c r="AI91" s="9" t="str">
        <f t="shared" si="438"/>
        <v>#REF!</v>
      </c>
      <c r="AJ91" s="9" t="str">
        <f t="shared" si="438"/>
        <v>#REF!</v>
      </c>
      <c r="AK91" s="9" t="str">
        <f t="shared" si="438"/>
        <v>#REF!</v>
      </c>
      <c r="AL91" t="str">
        <f>Alkanza!BF86</f>
        <v>#REF!</v>
      </c>
      <c r="AN91" s="28">
        <f t="shared" si="23"/>
        <v>42493</v>
      </c>
      <c r="AO91" s="15">
        <f t="shared" ref="AO91:AS91" si="439">((B91/B90-1)-$AM$6)/$AM$6</f>
        <v>-62.42421272</v>
      </c>
      <c r="AP91" s="15">
        <f t="shared" si="439"/>
        <v>-51.36223675</v>
      </c>
      <c r="AQ91" s="15">
        <f t="shared" si="439"/>
        <v>-62.57202513</v>
      </c>
      <c r="AR91" s="15">
        <f t="shared" si="439"/>
        <v>-42.7199383</v>
      </c>
      <c r="AS91" s="15">
        <f t="shared" si="439"/>
        <v>-7.983077294</v>
      </c>
      <c r="AT91" s="15">
        <f t="shared" si="25"/>
        <v>-54.76960322</v>
      </c>
      <c r="AU91" s="15">
        <f t="shared" si="26"/>
        <v>-33.3489677</v>
      </c>
    </row>
    <row r="92">
      <c r="A92" s="46">
        <f>Wealthfront!L89</f>
        <v>42494</v>
      </c>
      <c r="B92" s="47">
        <f>Wealthfront!T89</f>
        <v>101131.0006</v>
      </c>
      <c r="C92" s="47">
        <f>Betterment!AE89</f>
        <v>100358.3679</v>
      </c>
      <c r="D92" s="47">
        <f>Schwab!BK89</f>
        <v>101697.3582</v>
      </c>
      <c r="E92" s="47">
        <f>'T Rowe'!G89</f>
        <v>99690.08264</v>
      </c>
      <c r="F92" s="30">
        <f>Alkanza!BD87</f>
        <v>102648.1044</v>
      </c>
      <c r="G92" s="47">
        <f>$H$7*Prices!BX95</f>
        <v>100351.2823</v>
      </c>
      <c r="H92" s="44"/>
      <c r="I92" s="44"/>
      <c r="J92" s="44"/>
      <c r="K92" s="14">
        <f t="shared" ref="K92:P92" si="440">B92/B91-1</f>
        <v>-0.009515784876</v>
      </c>
      <c r="L92" s="14">
        <f t="shared" si="440"/>
        <v>-0.008707172035</v>
      </c>
      <c r="M92" s="14">
        <f t="shared" si="440"/>
        <v>-0.008251655706</v>
      </c>
      <c r="N92" s="14">
        <f t="shared" si="440"/>
        <v>-0.007201646091</v>
      </c>
      <c r="O92" s="14">
        <f t="shared" si="440"/>
        <v>-0.001341710728</v>
      </c>
      <c r="P92" s="14">
        <f t="shared" si="440"/>
        <v>-0.005936889651</v>
      </c>
      <c r="Q92" s="44"/>
      <c r="R92" s="14">
        <f t="shared" ref="R92:V92" si="441">abs(K92)/abs($P92)</f>
        <v>1.602823269</v>
      </c>
      <c r="S92" s="14">
        <f t="shared" si="441"/>
        <v>1.466621842</v>
      </c>
      <c r="T92" s="14">
        <f t="shared" si="441"/>
        <v>1.389895415</v>
      </c>
      <c r="U92" s="14">
        <f t="shared" si="441"/>
        <v>1.21303351</v>
      </c>
      <c r="V92" s="14">
        <f t="shared" si="441"/>
        <v>0.2259955644</v>
      </c>
      <c r="W92" s="7">
        <f t="shared" si="20"/>
        <v>-1</v>
      </c>
      <c r="Y92" s="9">
        <f t="shared" ref="Y92:AD92" si="442">B92/B91-1</f>
        <v>-0.009515784876</v>
      </c>
      <c r="Z92" s="9">
        <f t="shared" si="442"/>
        <v>-0.008707172035</v>
      </c>
      <c r="AA92" s="9">
        <f t="shared" si="442"/>
        <v>-0.008251655706</v>
      </c>
      <c r="AB92" s="9">
        <f t="shared" si="442"/>
        <v>-0.007201646091</v>
      </c>
      <c r="AC92" s="9">
        <f t="shared" si="442"/>
        <v>-0.001341710728</v>
      </c>
      <c r="AD92" s="9">
        <f t="shared" si="442"/>
        <v>-0.005936889651</v>
      </c>
      <c r="AF92" s="28">
        <f t="shared" si="95"/>
        <v>42494</v>
      </c>
      <c r="AG92" s="9" t="str">
        <f t="shared" ref="AG92:AK92" si="443">B92/$AL92-1</f>
        <v>#REF!</v>
      </c>
      <c r="AH92" s="9" t="str">
        <f t="shared" si="443"/>
        <v>#REF!</v>
      </c>
      <c r="AI92" s="9" t="str">
        <f t="shared" si="443"/>
        <v>#REF!</v>
      </c>
      <c r="AJ92" s="9" t="str">
        <f t="shared" si="443"/>
        <v>#REF!</v>
      </c>
      <c r="AK92" s="9" t="str">
        <f t="shared" si="443"/>
        <v>#REF!</v>
      </c>
      <c r="AL92" t="str">
        <f>Alkanza!BF87</f>
        <v>#REF!</v>
      </c>
      <c r="AN92" s="28">
        <f t="shared" si="23"/>
        <v>42494</v>
      </c>
      <c r="AO92" s="15">
        <f t="shared" ref="AO92:AS92" si="444">((B92/B91-1)-$AM$6)/$AM$6</f>
        <v>-36.47718115</v>
      </c>
      <c r="AP92" s="15">
        <f t="shared" si="444"/>
        <v>-33.46247405</v>
      </c>
      <c r="AQ92" s="15">
        <f t="shared" si="444"/>
        <v>-31.76419739</v>
      </c>
      <c r="AR92" s="15">
        <f t="shared" si="444"/>
        <v>-27.84950388</v>
      </c>
      <c r="AS92" s="15">
        <f t="shared" si="444"/>
        <v>-6.002226843</v>
      </c>
      <c r="AT92" s="15">
        <f t="shared" si="25"/>
        <v>-32.38833911</v>
      </c>
      <c r="AU92" s="15">
        <f t="shared" si="26"/>
        <v>-23.13418151</v>
      </c>
    </row>
    <row r="93">
      <c r="A93" s="46">
        <f>Wealthfront!L90</f>
        <v>42495</v>
      </c>
      <c r="B93" s="47">
        <f>Wealthfront!T90</f>
        <v>101143.7467</v>
      </c>
      <c r="C93" s="47">
        <f>Betterment!AE90</f>
        <v>100313.411</v>
      </c>
      <c r="D93" s="47">
        <f>Schwab!BK90</f>
        <v>101518.4528</v>
      </c>
      <c r="E93" s="47">
        <f>'T Rowe'!G90</f>
        <v>99586.77686</v>
      </c>
      <c r="F93" s="30">
        <f>Alkanza!BD88</f>
        <v>102864.8861</v>
      </c>
      <c r="G93" s="47">
        <f>$H$7*Prices!BX96</f>
        <v>100327.309</v>
      </c>
      <c r="H93" s="44"/>
      <c r="I93" s="44"/>
      <c r="J93" s="44"/>
      <c r="K93" s="14">
        <f t="shared" ref="K93:P93" si="445">B93/B92-1</f>
        <v>0.0001260363874</v>
      </c>
      <c r="L93" s="14">
        <f t="shared" si="445"/>
        <v>-0.000447963725</v>
      </c>
      <c r="M93" s="14">
        <f t="shared" si="445"/>
        <v>-0.001759193822</v>
      </c>
      <c r="N93" s="14">
        <f t="shared" si="445"/>
        <v>-0.00103626943</v>
      </c>
      <c r="O93" s="14">
        <f t="shared" si="445"/>
        <v>0.002111891693</v>
      </c>
      <c r="P93" s="14">
        <f t="shared" si="445"/>
        <v>-0.0002388938726</v>
      </c>
      <c r="Q93" s="44"/>
      <c r="R93" s="14">
        <f t="shared" ref="R93:V93" si="446">abs(K93)/abs($P93)</f>
        <v>0.5275831734</v>
      </c>
      <c r="S93" s="14">
        <f t="shared" si="446"/>
        <v>1.875157869</v>
      </c>
      <c r="T93" s="14">
        <f t="shared" si="446"/>
        <v>7.363913535</v>
      </c>
      <c r="U93" s="14">
        <f t="shared" si="446"/>
        <v>4.337781537</v>
      </c>
      <c r="V93" s="14">
        <f t="shared" si="446"/>
        <v>8.840292426</v>
      </c>
      <c r="W93" s="7">
        <f t="shared" si="20"/>
        <v>-1</v>
      </c>
      <c r="Y93" s="9">
        <f t="shared" ref="Y93:AD93" si="447">B93/B92-1</f>
        <v>0.0001260363874</v>
      </c>
      <c r="Z93" s="9">
        <f t="shared" si="447"/>
        <v>-0.000447963725</v>
      </c>
      <c r="AA93" s="9">
        <f t="shared" si="447"/>
        <v>-0.001759193822</v>
      </c>
      <c r="AB93" s="9">
        <f t="shared" si="447"/>
        <v>-0.00103626943</v>
      </c>
      <c r="AC93" s="9">
        <f t="shared" si="447"/>
        <v>0.002111891693</v>
      </c>
      <c r="AD93" s="9">
        <f t="shared" si="447"/>
        <v>-0.0002388938726</v>
      </c>
      <c r="AF93" s="28">
        <f t="shared" si="95"/>
        <v>42495</v>
      </c>
      <c r="AG93" s="9" t="str">
        <f t="shared" ref="AG93:AK93" si="448">B93/$AL93-1</f>
        <v>#REF!</v>
      </c>
      <c r="AH93" s="9" t="str">
        <f t="shared" si="448"/>
        <v>#REF!</v>
      </c>
      <c r="AI93" s="9" t="str">
        <f t="shared" si="448"/>
        <v>#REF!</v>
      </c>
      <c r="AJ93" s="9" t="str">
        <f t="shared" si="448"/>
        <v>#REF!</v>
      </c>
      <c r="AK93" s="9" t="str">
        <f t="shared" si="448"/>
        <v>#REF!</v>
      </c>
      <c r="AL93" t="str">
        <f>Alkanza!BF88</f>
        <v>#REF!</v>
      </c>
      <c r="AN93" s="28">
        <f t="shared" si="23"/>
        <v>42495</v>
      </c>
      <c r="AO93" s="15">
        <f t="shared" ref="AO93:AS93" si="449">((B93/B92-1)-$AM$6)/$AM$6</f>
        <v>-0.530105419</v>
      </c>
      <c r="AP93" s="15">
        <f t="shared" si="449"/>
        <v>-2.670118695</v>
      </c>
      <c r="AQ93" s="15">
        <f t="shared" si="449"/>
        <v>-7.558706266</v>
      </c>
      <c r="AR93" s="15">
        <f t="shared" si="449"/>
        <v>-4.863466731</v>
      </c>
      <c r="AS93" s="15">
        <f t="shared" si="449"/>
        <v>6.873650479</v>
      </c>
      <c r="AT93" s="15">
        <f t="shared" si="25"/>
        <v>-3.905599278</v>
      </c>
      <c r="AU93" s="15">
        <f t="shared" si="26"/>
        <v>-1.890654981</v>
      </c>
    </row>
    <row r="94">
      <c r="A94" s="46">
        <f>Wealthfront!L91</f>
        <v>42496</v>
      </c>
      <c r="B94" s="47">
        <f>Wealthfront!T91</f>
        <v>101391.1114</v>
      </c>
      <c r="C94" s="47">
        <f>Betterment!AE91</f>
        <v>100567.8035</v>
      </c>
      <c r="D94" s="47">
        <f>Schwab!BK91</f>
        <v>101925.2949</v>
      </c>
      <c r="E94" s="47">
        <f>'T Rowe'!G91</f>
        <v>99793.38843</v>
      </c>
      <c r="F94" s="30">
        <f>Alkanza!BD89</f>
        <v>102705.7927</v>
      </c>
      <c r="G94" s="47">
        <f>$H$7*Prices!BX97</f>
        <v>100645.8115</v>
      </c>
      <c r="H94" s="44"/>
      <c r="I94" s="44"/>
      <c r="J94" s="44"/>
      <c r="K94" s="14">
        <f t="shared" ref="K94:P94" si="450">B94/B93-1</f>
        <v>0.002445674142</v>
      </c>
      <c r="L94" s="14">
        <f t="shared" si="450"/>
        <v>0.002535977337</v>
      </c>
      <c r="M94" s="14">
        <f t="shared" si="450"/>
        <v>0.004007567836</v>
      </c>
      <c r="N94" s="14">
        <f t="shared" si="450"/>
        <v>0.002074688797</v>
      </c>
      <c r="O94" s="14">
        <f t="shared" si="450"/>
        <v>-0.001546624416</v>
      </c>
      <c r="P94" s="14">
        <f t="shared" si="450"/>
        <v>0.003174634137</v>
      </c>
      <c r="Q94" s="44"/>
      <c r="R94" s="14">
        <f t="shared" ref="R94:V94" si="451">abs(K94)/abs($P94)</f>
        <v>0.7703798411</v>
      </c>
      <c r="S94" s="14">
        <f t="shared" si="451"/>
        <v>0.7988250702</v>
      </c>
      <c r="T94" s="14">
        <f t="shared" si="451"/>
        <v>1.262371556</v>
      </c>
      <c r="U94" s="14">
        <f t="shared" si="451"/>
        <v>0.6535205971</v>
      </c>
      <c r="V94" s="14">
        <f t="shared" si="451"/>
        <v>0.4871819395</v>
      </c>
      <c r="W94" s="7">
        <f t="shared" si="20"/>
        <v>1</v>
      </c>
      <c r="Y94" s="9">
        <f t="shared" ref="Y94:AD94" si="452">B94/B93-1</f>
        <v>0.002445674142</v>
      </c>
      <c r="Z94" s="9">
        <f t="shared" si="452"/>
        <v>0.002535977337</v>
      </c>
      <c r="AA94" s="9">
        <f t="shared" si="452"/>
        <v>0.004007567836</v>
      </c>
      <c r="AB94" s="9">
        <f t="shared" si="452"/>
        <v>0.002074688797</v>
      </c>
      <c r="AC94" s="9">
        <f t="shared" si="452"/>
        <v>-0.001546624416</v>
      </c>
      <c r="AD94" s="9">
        <f t="shared" si="452"/>
        <v>0.003174634137</v>
      </c>
      <c r="AF94" s="28">
        <f t="shared" si="95"/>
        <v>42496</v>
      </c>
      <c r="AG94" s="9" t="str">
        <f t="shared" ref="AG94:AK94" si="453">B94/$AL94-1</f>
        <v>#REF!</v>
      </c>
      <c r="AH94" s="9" t="str">
        <f t="shared" si="453"/>
        <v>#REF!</v>
      </c>
      <c r="AI94" s="9" t="str">
        <f t="shared" si="453"/>
        <v>#REF!</v>
      </c>
      <c r="AJ94" s="9" t="str">
        <f t="shared" si="453"/>
        <v>#REF!</v>
      </c>
      <c r="AK94" s="9" t="str">
        <f t="shared" si="453"/>
        <v>#REF!</v>
      </c>
      <c r="AL94" t="str">
        <f>Alkanza!BF89</f>
        <v>#REF!</v>
      </c>
      <c r="AN94" s="28">
        <f t="shared" si="23"/>
        <v>42496</v>
      </c>
      <c r="AO94" s="15">
        <f t="shared" ref="AO94:AS94" si="454">((B94/B93-1)-$AM$6)/$AM$6</f>
        <v>8.118073358</v>
      </c>
      <c r="AP94" s="15">
        <f t="shared" si="454"/>
        <v>8.45474583</v>
      </c>
      <c r="AQ94" s="15">
        <f t="shared" si="454"/>
        <v>13.94119633</v>
      </c>
      <c r="AR94" s="15">
        <f t="shared" si="454"/>
        <v>6.734948953</v>
      </c>
      <c r="AS94" s="15">
        <f t="shared" si="454"/>
        <v>-6.766195357</v>
      </c>
      <c r="AT94" s="15">
        <f t="shared" si="25"/>
        <v>9.312241118</v>
      </c>
      <c r="AU94" s="15">
        <f t="shared" si="26"/>
        <v>10.8358151</v>
      </c>
    </row>
    <row r="95">
      <c r="A95" s="46">
        <f>Wealthfront!L92</f>
        <v>42499</v>
      </c>
      <c r="B95" s="47">
        <f>Wealthfront!T92</f>
        <v>100859.5601</v>
      </c>
      <c r="C95" s="47">
        <f>Betterment!AE92</f>
        <v>100252.8104</v>
      </c>
      <c r="D95" s="47">
        <f>Schwab!BK92</f>
        <v>101420.7842</v>
      </c>
      <c r="E95" s="47">
        <f>'T Rowe'!G92</f>
        <v>99793.38843</v>
      </c>
      <c r="F95" s="30">
        <f>Alkanza!BD90</f>
        <v>102933.0053</v>
      </c>
      <c r="G95" s="47">
        <f>$H$7*Prices!BX98</f>
        <v>100721.6454</v>
      </c>
      <c r="H95" s="44"/>
      <c r="I95" s="44"/>
      <c r="J95" s="44"/>
      <c r="K95" s="14">
        <f t="shared" ref="K95:P95" si="455">B95/B94-1</f>
        <v>-0.005242582929</v>
      </c>
      <c r="L95" s="14">
        <f t="shared" si="455"/>
        <v>-0.003132146072</v>
      </c>
      <c r="M95" s="14">
        <f t="shared" si="455"/>
        <v>-0.004949808295</v>
      </c>
      <c r="N95" s="14">
        <f t="shared" si="455"/>
        <v>0</v>
      </c>
      <c r="O95" s="14">
        <f t="shared" si="455"/>
        <v>0.002212265803</v>
      </c>
      <c r="P95" s="14">
        <f t="shared" si="455"/>
        <v>0.0007534732687</v>
      </c>
      <c r="Q95" s="44"/>
      <c r="R95" s="14">
        <f t="shared" ref="R95:V95" si="456">abs(K95)/abs($P95)</f>
        <v>6.957888417</v>
      </c>
      <c r="S95" s="14">
        <f t="shared" si="456"/>
        <v>4.156943852</v>
      </c>
      <c r="T95" s="14">
        <f t="shared" si="456"/>
        <v>6.569321701</v>
      </c>
      <c r="U95" s="14">
        <f t="shared" si="456"/>
        <v>0</v>
      </c>
      <c r="V95" s="14">
        <f t="shared" si="456"/>
        <v>2.936090628</v>
      </c>
      <c r="W95" s="7">
        <f t="shared" si="20"/>
        <v>1</v>
      </c>
      <c r="Y95" s="9">
        <f t="shared" ref="Y95:AD95" si="457">B95/B94-1</f>
        <v>-0.005242582929</v>
      </c>
      <c r="Z95" s="9">
        <f t="shared" si="457"/>
        <v>-0.003132146072</v>
      </c>
      <c r="AA95" s="9">
        <f t="shared" si="457"/>
        <v>-0.004949808295</v>
      </c>
      <c r="AB95" s="9">
        <f t="shared" si="457"/>
        <v>0</v>
      </c>
      <c r="AC95" s="9">
        <f t="shared" si="457"/>
        <v>0.002212265803</v>
      </c>
      <c r="AD95" s="9">
        <f t="shared" si="457"/>
        <v>0.0007534732687</v>
      </c>
      <c r="AF95" s="28">
        <f t="shared" si="95"/>
        <v>42499</v>
      </c>
      <c r="AG95" s="9" t="str">
        <f t="shared" ref="AG95:AK95" si="458">B95/$AL95-1</f>
        <v>#REF!</v>
      </c>
      <c r="AH95" s="9" t="str">
        <f t="shared" si="458"/>
        <v>#REF!</v>
      </c>
      <c r="AI95" s="9" t="str">
        <f t="shared" si="458"/>
        <v>#REF!</v>
      </c>
      <c r="AJ95" s="9" t="str">
        <f t="shared" si="458"/>
        <v>#REF!</v>
      </c>
      <c r="AK95" s="9" t="str">
        <f t="shared" si="458"/>
        <v>#REF!</v>
      </c>
      <c r="AL95" t="str">
        <f>Alkanza!BF90</f>
        <v>#REF!</v>
      </c>
      <c r="AN95" s="28">
        <f t="shared" si="23"/>
        <v>42499</v>
      </c>
      <c r="AO95" s="15">
        <f t="shared" ref="AO95:AS95" si="459">((B95/B94-1)-$AM$6)/$AM$6</f>
        <v>-20.54563567</v>
      </c>
      <c r="AP95" s="15">
        <f t="shared" si="459"/>
        <v>-12.67740917</v>
      </c>
      <c r="AQ95" s="15">
        <f t="shared" si="459"/>
        <v>-19.45409998</v>
      </c>
      <c r="AR95" s="15">
        <f t="shared" si="459"/>
        <v>-1</v>
      </c>
      <c r="AS95" s="15">
        <f t="shared" si="459"/>
        <v>7.247869793</v>
      </c>
      <c r="AT95" s="15">
        <f t="shared" si="25"/>
        <v>-13.4192862</v>
      </c>
      <c r="AU95" s="15">
        <f t="shared" si="26"/>
        <v>1.809133245</v>
      </c>
    </row>
    <row r="96">
      <c r="A96" s="46">
        <f>Wealthfront!L93</f>
        <v>42500</v>
      </c>
      <c r="B96" s="47">
        <f>Wealthfront!T93</f>
        <v>102312.7647</v>
      </c>
      <c r="C96" s="47">
        <f>Betterment!AE93</f>
        <v>101539.3459</v>
      </c>
      <c r="D96" s="47">
        <f>Schwab!BK93</f>
        <v>102918.7473</v>
      </c>
      <c r="E96" s="47">
        <f>'T Rowe'!G93</f>
        <v>101033.0579</v>
      </c>
      <c r="F96" s="30">
        <f>Alkanza!BD91</f>
        <v>103367.9961</v>
      </c>
      <c r="G96" s="47">
        <f>$H$7*Prices!BX99</f>
        <v>101979.0209</v>
      </c>
      <c r="H96" s="44"/>
      <c r="I96" s="44"/>
      <c r="J96" s="44"/>
      <c r="K96" s="14">
        <f t="shared" ref="K96:P96" si="460">B96/B95-1</f>
        <v>0.01440819946</v>
      </c>
      <c r="L96" s="14">
        <f t="shared" si="460"/>
        <v>0.01283291209</v>
      </c>
      <c r="M96" s="14">
        <f t="shared" si="460"/>
        <v>0.01476978447</v>
      </c>
      <c r="N96" s="14">
        <f t="shared" si="460"/>
        <v>0.01242236025</v>
      </c>
      <c r="O96" s="14">
        <f t="shared" si="460"/>
        <v>0.004225960537</v>
      </c>
      <c r="P96" s="14">
        <f t="shared" si="460"/>
        <v>0.0124836668</v>
      </c>
      <c r="Q96" s="44"/>
      <c r="R96" s="14">
        <f t="shared" ref="R96:V96" si="461">abs(K96)/abs($P96)</f>
        <v>1.154164052</v>
      </c>
      <c r="S96" s="14">
        <f t="shared" si="461"/>
        <v>1.027976179</v>
      </c>
      <c r="T96" s="14">
        <f t="shared" si="461"/>
        <v>1.1831287</v>
      </c>
      <c r="U96" s="14">
        <f t="shared" si="461"/>
        <v>0.9950890591</v>
      </c>
      <c r="V96" s="14">
        <f t="shared" si="461"/>
        <v>0.3385191711</v>
      </c>
      <c r="W96" s="7">
        <f t="shared" si="20"/>
        <v>1</v>
      </c>
      <c r="Y96" s="9">
        <f t="shared" ref="Y96:AD96" si="462">B96/B95-1</f>
        <v>0.01440819946</v>
      </c>
      <c r="Z96" s="9">
        <f t="shared" si="462"/>
        <v>0.01283291209</v>
      </c>
      <c r="AA96" s="9">
        <f t="shared" si="462"/>
        <v>0.01476978447</v>
      </c>
      <c r="AB96" s="9">
        <f t="shared" si="462"/>
        <v>0.01242236025</v>
      </c>
      <c r="AC96" s="9">
        <f t="shared" si="462"/>
        <v>0.004225960537</v>
      </c>
      <c r="AD96" s="9">
        <f t="shared" si="462"/>
        <v>0.0124836668</v>
      </c>
      <c r="AF96" s="28">
        <f t="shared" si="95"/>
        <v>42500</v>
      </c>
      <c r="AG96" s="9" t="str">
        <f t="shared" ref="AG96:AK96" si="463">B96/$AL96-1</f>
        <v>#REF!</v>
      </c>
      <c r="AH96" s="9" t="str">
        <f t="shared" si="463"/>
        <v>#REF!</v>
      </c>
      <c r="AI96" s="9" t="str">
        <f t="shared" si="463"/>
        <v>#REF!</v>
      </c>
      <c r="AJ96" s="9" t="str">
        <f t="shared" si="463"/>
        <v>#REF!</v>
      </c>
      <c r="AK96" s="9" t="str">
        <f t="shared" si="463"/>
        <v>#REF!</v>
      </c>
      <c r="AL96" t="str">
        <f>Alkanza!BF91</f>
        <v>#REF!</v>
      </c>
      <c r="AN96" s="28">
        <f t="shared" si="23"/>
        <v>42500</v>
      </c>
      <c r="AO96" s="15">
        <f t="shared" ref="AO96:AS96" si="464">((B96/B95-1)-$AM$6)/$AM$6</f>
        <v>52.71730328</v>
      </c>
      <c r="AP96" s="15">
        <f t="shared" si="464"/>
        <v>46.84424541</v>
      </c>
      <c r="AQ96" s="15">
        <f t="shared" si="464"/>
        <v>54.06538094</v>
      </c>
      <c r="AR96" s="15">
        <f t="shared" si="464"/>
        <v>45.3136074</v>
      </c>
      <c r="AS96" s="15">
        <f t="shared" si="464"/>
        <v>14.75541791</v>
      </c>
      <c r="AT96" s="15">
        <f t="shared" si="25"/>
        <v>49.73513425</v>
      </c>
      <c r="AU96" s="15">
        <f t="shared" si="26"/>
        <v>45.54217326</v>
      </c>
    </row>
    <row r="97">
      <c r="A97" s="46">
        <f>Wealthfront!L94</f>
        <v>42501</v>
      </c>
      <c r="B97" s="47">
        <f>Wealthfront!T94</f>
        <v>101714.9739</v>
      </c>
      <c r="C97" s="47">
        <f>Betterment!AE94</f>
        <v>100907.6552</v>
      </c>
      <c r="D97" s="47">
        <f>Schwab!BK94</f>
        <v>102120.1534</v>
      </c>
      <c r="E97" s="47">
        <f>'T Rowe'!G94</f>
        <v>100309.9174</v>
      </c>
      <c r="F97" s="30">
        <f>Alkanza!BD92</f>
        <v>103125.0547</v>
      </c>
      <c r="G97" s="47">
        <f>$H$7*Prices!BX100</f>
        <v>101003.9434</v>
      </c>
      <c r="H97" s="44"/>
      <c r="I97" s="44"/>
      <c r="J97" s="44"/>
      <c r="K97" s="14">
        <f t="shared" ref="K97:P97" si="465">B97/B96-1</f>
        <v>-0.005842778565</v>
      </c>
      <c r="L97" s="14">
        <f t="shared" si="465"/>
        <v>-0.006221142347</v>
      </c>
      <c r="M97" s="14">
        <f t="shared" si="465"/>
        <v>-0.007759460781</v>
      </c>
      <c r="N97" s="14">
        <f t="shared" si="465"/>
        <v>-0.007157464213</v>
      </c>
      <c r="O97" s="14">
        <f t="shared" si="465"/>
        <v>-0.002350256847</v>
      </c>
      <c r="P97" s="14">
        <f t="shared" si="465"/>
        <v>-0.009561550382</v>
      </c>
      <c r="Q97" s="44"/>
      <c r="R97" s="14">
        <f t="shared" ref="R97:V97" si="466">abs(K97)/abs($P97)</f>
        <v>0.6110702064</v>
      </c>
      <c r="S97" s="14">
        <f t="shared" si="466"/>
        <v>0.6506415904</v>
      </c>
      <c r="T97" s="14">
        <f t="shared" si="466"/>
        <v>0.811527469</v>
      </c>
      <c r="U97" s="14">
        <f t="shared" si="466"/>
        <v>0.7485673272</v>
      </c>
      <c r="V97" s="14">
        <f t="shared" si="466"/>
        <v>0.2458029036</v>
      </c>
      <c r="W97" s="7">
        <f t="shared" si="20"/>
        <v>-1</v>
      </c>
      <c r="Y97" s="9">
        <f t="shared" ref="Y97:AD97" si="467">B97/B96-1</f>
        <v>-0.005842778565</v>
      </c>
      <c r="Z97" s="9">
        <f t="shared" si="467"/>
        <v>-0.006221142347</v>
      </c>
      <c r="AA97" s="9">
        <f t="shared" si="467"/>
        <v>-0.007759460781</v>
      </c>
      <c r="AB97" s="9">
        <f t="shared" si="467"/>
        <v>-0.007157464213</v>
      </c>
      <c r="AC97" s="9">
        <f t="shared" si="467"/>
        <v>-0.002350256847</v>
      </c>
      <c r="AD97" s="9">
        <f t="shared" si="467"/>
        <v>-0.009561550382</v>
      </c>
      <c r="AF97" s="28">
        <f t="shared" si="95"/>
        <v>42501</v>
      </c>
      <c r="AG97" s="9" t="str">
        <f t="shared" ref="AG97:AK97" si="468">B97/$AL97-1</f>
        <v>#REF!</v>
      </c>
      <c r="AH97" s="9" t="str">
        <f t="shared" si="468"/>
        <v>#REF!</v>
      </c>
      <c r="AI97" s="9" t="str">
        <f t="shared" si="468"/>
        <v>#REF!</v>
      </c>
      <c r="AJ97" s="9" t="str">
        <f t="shared" si="468"/>
        <v>#REF!</v>
      </c>
      <c r="AK97" s="9" t="str">
        <f t="shared" si="468"/>
        <v>#REF!</v>
      </c>
      <c r="AL97" t="str">
        <f>Alkanza!BF92</f>
        <v>#REF!</v>
      </c>
      <c r="AN97" s="28">
        <f t="shared" si="23"/>
        <v>42501</v>
      </c>
      <c r="AO97" s="15">
        <f t="shared" ref="AO97:AS97" si="469">((B97/B96-1)-$AM$6)/$AM$6</f>
        <v>-22.78331228</v>
      </c>
      <c r="AP97" s="15">
        <f t="shared" si="469"/>
        <v>-24.19394531</v>
      </c>
      <c r="AQ97" s="15">
        <f t="shared" si="469"/>
        <v>-29.92917393</v>
      </c>
      <c r="AR97" s="15">
        <f t="shared" si="469"/>
        <v>-27.68478299</v>
      </c>
      <c r="AS97" s="15">
        <f t="shared" si="469"/>
        <v>-9.762334268</v>
      </c>
      <c r="AT97" s="15">
        <f t="shared" si="25"/>
        <v>-26.14780363</v>
      </c>
      <c r="AU97" s="15">
        <f t="shared" si="26"/>
        <v>-36.64780618</v>
      </c>
    </row>
    <row r="98">
      <c r="A98" s="46">
        <f>Wealthfront!L95</f>
        <v>42502</v>
      </c>
      <c r="B98" s="47">
        <f>Wealthfront!T95</f>
        <v>101676.7916</v>
      </c>
      <c r="C98" s="47">
        <f>Betterment!AE95</f>
        <v>100842.2016</v>
      </c>
      <c r="D98" s="47">
        <f>Schwab!BK95</f>
        <v>102024.7552</v>
      </c>
      <c r="E98" s="47">
        <f>'T Rowe'!G95</f>
        <v>100103.3058</v>
      </c>
      <c r="F98" s="30">
        <f>Alkanza!BD93</f>
        <v>102907.754</v>
      </c>
      <c r="G98" s="47">
        <f>$H$7*Prices!BX101</f>
        <v>100986.8196</v>
      </c>
      <c r="H98" s="44"/>
      <c r="I98" s="44"/>
      <c r="J98" s="44"/>
      <c r="K98" s="14">
        <f t="shared" ref="K98:P98" si="470">B98/B97-1</f>
        <v>-0.0003753848431</v>
      </c>
      <c r="L98" s="14">
        <f t="shared" si="470"/>
        <v>-0.0006486487037</v>
      </c>
      <c r="M98" s="14">
        <f t="shared" si="470"/>
        <v>-0.0009341754736</v>
      </c>
      <c r="N98" s="14">
        <f t="shared" si="470"/>
        <v>-0.002059732235</v>
      </c>
      <c r="O98" s="14">
        <f t="shared" si="470"/>
        <v>-0.002107157028</v>
      </c>
      <c r="P98" s="14">
        <f t="shared" si="470"/>
        <v>-0.0001695358593</v>
      </c>
      <c r="Q98" s="44"/>
      <c r="R98" s="14">
        <f t="shared" ref="R98:V98" si="471">abs(K98)/abs($P98)</f>
        <v>2.214191409</v>
      </c>
      <c r="S98" s="14">
        <f t="shared" si="471"/>
        <v>3.82602658</v>
      </c>
      <c r="T98" s="14">
        <f t="shared" si="471"/>
        <v>5.510193995</v>
      </c>
      <c r="U98" s="14">
        <f t="shared" si="471"/>
        <v>12.14924231</v>
      </c>
      <c r="V98" s="14">
        <f t="shared" si="471"/>
        <v>12.42897542</v>
      </c>
      <c r="W98" s="7">
        <f t="shared" si="20"/>
        <v>-1</v>
      </c>
      <c r="Y98" s="9">
        <f t="shared" ref="Y98:AD98" si="472">B98/B97-1</f>
        <v>-0.0003753848431</v>
      </c>
      <c r="Z98" s="9">
        <f t="shared" si="472"/>
        <v>-0.0006486487037</v>
      </c>
      <c r="AA98" s="9">
        <f t="shared" si="472"/>
        <v>-0.0009341754736</v>
      </c>
      <c r="AB98" s="9">
        <f t="shared" si="472"/>
        <v>-0.002059732235</v>
      </c>
      <c r="AC98" s="9">
        <f t="shared" si="472"/>
        <v>-0.002107157028</v>
      </c>
      <c r="AD98" s="9">
        <f t="shared" si="472"/>
        <v>-0.0001695358593</v>
      </c>
      <c r="AF98" s="28">
        <f t="shared" si="95"/>
        <v>42502</v>
      </c>
      <c r="AG98" s="9" t="str">
        <f t="shared" ref="AG98:AK98" si="473">B98/$AL98-1</f>
        <v>#REF!</v>
      </c>
      <c r="AH98" s="9" t="str">
        <f t="shared" si="473"/>
        <v>#REF!</v>
      </c>
      <c r="AI98" s="9" t="str">
        <f t="shared" si="473"/>
        <v>#REF!</v>
      </c>
      <c r="AJ98" s="9" t="str">
        <f t="shared" si="473"/>
        <v>#REF!</v>
      </c>
      <c r="AK98" s="9" t="str">
        <f t="shared" si="473"/>
        <v>#REF!</v>
      </c>
      <c r="AL98" t="str">
        <f>Alkanza!BF93</f>
        <v>#REF!</v>
      </c>
      <c r="AN98" s="28">
        <f t="shared" si="23"/>
        <v>42502</v>
      </c>
      <c r="AO98" s="15">
        <f t="shared" ref="AO98:AS98" si="474">((B98/B97-1)-$AM$6)/$AM$6</f>
        <v>-2.399526813</v>
      </c>
      <c r="AP98" s="15">
        <f t="shared" si="474"/>
        <v>-3.418321543</v>
      </c>
      <c r="AQ98" s="15">
        <f t="shared" si="474"/>
        <v>-4.482835408</v>
      </c>
      <c r="AR98" s="15">
        <f t="shared" si="474"/>
        <v>-8.67918722</v>
      </c>
      <c r="AS98" s="15">
        <f t="shared" si="474"/>
        <v>-8.855998486</v>
      </c>
      <c r="AT98" s="15">
        <f t="shared" si="25"/>
        <v>-4.744967746</v>
      </c>
      <c r="AU98" s="15">
        <f t="shared" si="26"/>
        <v>-1.632071287</v>
      </c>
    </row>
    <row r="99">
      <c r="A99" s="46">
        <f>Wealthfront!L96</f>
        <v>42503</v>
      </c>
      <c r="B99" s="47">
        <f>Wealthfront!T96</f>
        <v>100498.8573</v>
      </c>
      <c r="C99" s="47">
        <f>Betterment!AE96</f>
        <v>99861.44122</v>
      </c>
      <c r="D99" s="47">
        <f>Schwab!BK96</f>
        <v>100884.8513</v>
      </c>
      <c r="E99" s="47">
        <f>'T Rowe'!G96</f>
        <v>99380.16529</v>
      </c>
      <c r="F99" s="30">
        <f>Alkanza!BD94</f>
        <v>102833.5059</v>
      </c>
      <c r="G99" s="47">
        <f>$H$7*Prices!BX102</f>
        <v>100130.6301</v>
      </c>
      <c r="H99" s="44"/>
      <c r="I99" s="44"/>
      <c r="J99" s="44"/>
      <c r="K99" s="14">
        <f t="shared" ref="K99:P99" si="475">B99/B98-1</f>
        <v>-0.01158508616</v>
      </c>
      <c r="L99" s="14">
        <f t="shared" si="475"/>
        <v>-0.009725693819</v>
      </c>
      <c r="M99" s="14">
        <f t="shared" si="475"/>
        <v>-0.01117281676</v>
      </c>
      <c r="N99" s="14">
        <f t="shared" si="475"/>
        <v>-0.007223942208</v>
      </c>
      <c r="O99" s="14">
        <f t="shared" si="475"/>
        <v>-0.0007215021421</v>
      </c>
      <c r="P99" s="14">
        <f t="shared" si="475"/>
        <v>-0.008478230327</v>
      </c>
      <c r="Q99" s="44"/>
      <c r="R99" s="14">
        <f t="shared" ref="R99:V99" si="476">abs(K99)/abs($P99)</f>
        <v>1.366450982</v>
      </c>
      <c r="S99" s="14">
        <f t="shared" si="476"/>
        <v>1.14713725</v>
      </c>
      <c r="T99" s="14">
        <f t="shared" si="476"/>
        <v>1.31782416</v>
      </c>
      <c r="U99" s="14">
        <f t="shared" si="476"/>
        <v>0.8520577915</v>
      </c>
      <c r="V99" s="14">
        <f t="shared" si="476"/>
        <v>0.08510055923</v>
      </c>
      <c r="W99" s="7">
        <f t="shared" si="20"/>
        <v>-1</v>
      </c>
      <c r="Y99" s="9">
        <f t="shared" ref="Y99:AD99" si="477">B99/B98-1</f>
        <v>-0.01158508616</v>
      </c>
      <c r="Z99" s="9">
        <f t="shared" si="477"/>
        <v>-0.009725693819</v>
      </c>
      <c r="AA99" s="9">
        <f t="shared" si="477"/>
        <v>-0.01117281676</v>
      </c>
      <c r="AB99" s="9">
        <f t="shared" si="477"/>
        <v>-0.007223942208</v>
      </c>
      <c r="AC99" s="9">
        <f t="shared" si="477"/>
        <v>-0.0007215021421</v>
      </c>
      <c r="AD99" s="9">
        <f t="shared" si="477"/>
        <v>-0.008478230327</v>
      </c>
      <c r="AF99" s="28">
        <f t="shared" si="95"/>
        <v>42503</v>
      </c>
      <c r="AG99" s="9" t="str">
        <f t="shared" ref="AG99:AK99" si="478">B99/$AL99-1</f>
        <v>#REF!</v>
      </c>
      <c r="AH99" s="9" t="str">
        <f t="shared" si="478"/>
        <v>#REF!</v>
      </c>
      <c r="AI99" s="9" t="str">
        <f t="shared" si="478"/>
        <v>#REF!</v>
      </c>
      <c r="AJ99" s="9" t="str">
        <f t="shared" si="478"/>
        <v>#REF!</v>
      </c>
      <c r="AK99" s="9" t="str">
        <f t="shared" si="478"/>
        <v>#REF!</v>
      </c>
      <c r="AL99" t="str">
        <f>Alkanza!BF94</f>
        <v>#REF!</v>
      </c>
      <c r="AN99" s="28">
        <f t="shared" si="23"/>
        <v>42503</v>
      </c>
      <c r="AO99" s="15">
        <f t="shared" ref="AO99:AS99" si="479">((B99/B98-1)-$AM$6)/$AM$6</f>
        <v>-44.19204412</v>
      </c>
      <c r="AP99" s="15">
        <f t="shared" si="479"/>
        <v>-37.2597732</v>
      </c>
      <c r="AQ99" s="15">
        <f t="shared" si="479"/>
        <v>-42.65500262</v>
      </c>
      <c r="AR99" s="15">
        <f t="shared" si="479"/>
        <v>-27.93262928</v>
      </c>
      <c r="AS99" s="15">
        <f t="shared" si="479"/>
        <v>-3.689937039</v>
      </c>
      <c r="AT99" s="15">
        <f t="shared" si="25"/>
        <v>-38.0098623</v>
      </c>
      <c r="AU99" s="15">
        <f t="shared" si="26"/>
        <v>-32.60892318</v>
      </c>
    </row>
    <row r="100">
      <c r="A100" s="46">
        <f>Wealthfront!L97</f>
        <v>42506</v>
      </c>
      <c r="B100" s="47">
        <f>Wealthfront!T97</f>
        <v>101570.7506</v>
      </c>
      <c r="C100" s="47">
        <f>Betterment!AE97</f>
        <v>100837.7976</v>
      </c>
      <c r="D100" s="47">
        <f>Schwab!BK97</f>
        <v>102014.0335</v>
      </c>
      <c r="E100" s="47">
        <f>'T Rowe'!G97</f>
        <v>100309.9174</v>
      </c>
      <c r="F100" s="30">
        <f>Alkanza!BD95</f>
        <v>103082.1051</v>
      </c>
      <c r="G100" s="47">
        <f>$H$7*Prices!BX103</f>
        <v>101111.5786</v>
      </c>
      <c r="H100" s="44"/>
      <c r="I100" s="44"/>
      <c r="J100" s="44"/>
      <c r="K100" s="14">
        <f t="shared" ref="K100:P100" si="480">B100/B99-1</f>
        <v>0.01066572649</v>
      </c>
      <c r="L100" s="14">
        <f t="shared" si="480"/>
        <v>0.009777110521</v>
      </c>
      <c r="M100" s="14">
        <f t="shared" si="480"/>
        <v>0.01119278221</v>
      </c>
      <c r="N100" s="14">
        <f t="shared" si="480"/>
        <v>0.009355509356</v>
      </c>
      <c r="O100" s="14">
        <f t="shared" si="480"/>
        <v>0.002417492678</v>
      </c>
      <c r="P100" s="14">
        <f t="shared" si="480"/>
        <v>0.009796688182</v>
      </c>
      <c r="Q100" s="44"/>
      <c r="R100" s="14">
        <f t="shared" ref="R100:V100" si="481">abs(K100)/abs($P100)</f>
        <v>1.088707357</v>
      </c>
      <c r="S100" s="14">
        <f t="shared" si="481"/>
        <v>0.9980016041</v>
      </c>
      <c r="T100" s="14">
        <f t="shared" si="481"/>
        <v>1.142506733</v>
      </c>
      <c r="U100" s="14">
        <f t="shared" si="481"/>
        <v>0.9549665338</v>
      </c>
      <c r="V100" s="14">
        <f t="shared" si="481"/>
        <v>0.2467663187</v>
      </c>
      <c r="W100" s="7">
        <f t="shared" si="20"/>
        <v>1</v>
      </c>
      <c r="Y100" s="9">
        <f t="shared" ref="Y100:AD100" si="482">B100/B99-1</f>
        <v>0.01066572649</v>
      </c>
      <c r="Z100" s="9">
        <f t="shared" si="482"/>
        <v>0.009777110521</v>
      </c>
      <c r="AA100" s="9">
        <f t="shared" si="482"/>
        <v>0.01119278221</v>
      </c>
      <c r="AB100" s="9">
        <f t="shared" si="482"/>
        <v>0.009355509356</v>
      </c>
      <c r="AC100" s="9">
        <f t="shared" si="482"/>
        <v>0.002417492678</v>
      </c>
      <c r="AD100" s="9">
        <f t="shared" si="482"/>
        <v>0.009796688182</v>
      </c>
      <c r="AF100" s="28">
        <f t="shared" si="95"/>
        <v>42506</v>
      </c>
      <c r="AG100" s="9" t="str">
        <f t="shared" ref="AG100:AK100" si="483">B100/$AL100-1</f>
        <v>#REF!</v>
      </c>
      <c r="AH100" s="9" t="str">
        <f t="shared" si="483"/>
        <v>#REF!</v>
      </c>
      <c r="AI100" s="9" t="str">
        <f t="shared" si="483"/>
        <v>#REF!</v>
      </c>
      <c r="AJ100" s="9" t="str">
        <f t="shared" si="483"/>
        <v>#REF!</v>
      </c>
      <c r="AK100" s="9" t="str">
        <f t="shared" si="483"/>
        <v>#REF!</v>
      </c>
      <c r="AL100" t="str">
        <f>Alkanza!BF95</f>
        <v>#REF!</v>
      </c>
      <c r="AN100" s="28">
        <f t="shared" si="23"/>
        <v>42506</v>
      </c>
      <c r="AO100" s="15">
        <f t="shared" ref="AO100:AS100" si="484">((B100/B99-1)-$AM$6)/$AM$6</f>
        <v>38.76444569</v>
      </c>
      <c r="AP100" s="15">
        <f t="shared" si="484"/>
        <v>35.45146728</v>
      </c>
      <c r="AQ100" s="15">
        <f t="shared" si="484"/>
        <v>40.72943873</v>
      </c>
      <c r="AR100" s="15">
        <f t="shared" si="484"/>
        <v>33.87963468</v>
      </c>
      <c r="AS100" s="15">
        <f t="shared" si="484"/>
        <v>8.013005946</v>
      </c>
      <c r="AT100" s="15">
        <f t="shared" si="25"/>
        <v>37.20624659</v>
      </c>
      <c r="AU100" s="15">
        <f t="shared" si="26"/>
        <v>35.5244576</v>
      </c>
    </row>
    <row r="101">
      <c r="A101" s="46">
        <f>Wealthfront!L98</f>
        <v>42507</v>
      </c>
      <c r="B101" s="47">
        <f>Wealthfront!T98</f>
        <v>100975.0639</v>
      </c>
      <c r="C101" s="47">
        <f>Betterment!AE98</f>
        <v>100222.8067</v>
      </c>
      <c r="D101" s="47">
        <f>Schwab!BK98</f>
        <v>101215.7955</v>
      </c>
      <c r="E101" s="47">
        <f>'T Rowe'!G98</f>
        <v>99690.08264</v>
      </c>
      <c r="F101" s="30">
        <f>Alkanza!BD96</f>
        <v>102561.6475</v>
      </c>
      <c r="G101" s="47">
        <f>$H$7*Prices!BX104</f>
        <v>100159.9851</v>
      </c>
      <c r="H101" s="44"/>
      <c r="I101" s="44"/>
      <c r="J101" s="44"/>
      <c r="K101" s="14">
        <f t="shared" ref="K101:P101" si="485">B101/B100-1</f>
        <v>-0.005864745961</v>
      </c>
      <c r="L101" s="14">
        <f t="shared" si="485"/>
        <v>-0.006098813411</v>
      </c>
      <c r="M101" s="14">
        <f t="shared" si="485"/>
        <v>-0.007824785849</v>
      </c>
      <c r="N101" s="14">
        <f t="shared" si="485"/>
        <v>-0.006179196704</v>
      </c>
      <c r="O101" s="14">
        <f t="shared" si="485"/>
        <v>-0.005048962074</v>
      </c>
      <c r="P101" s="14">
        <f t="shared" si="485"/>
        <v>-0.009411320682</v>
      </c>
      <c r="Q101" s="44"/>
      <c r="R101" s="14">
        <f t="shared" ref="R101:V101" si="486">abs(K101)/abs($P101)</f>
        <v>0.6231586574</v>
      </c>
      <c r="S101" s="14">
        <f t="shared" si="486"/>
        <v>0.6480294974</v>
      </c>
      <c r="T101" s="14">
        <f t="shared" si="486"/>
        <v>0.831422721</v>
      </c>
      <c r="U101" s="14">
        <f t="shared" si="486"/>
        <v>0.6565706253</v>
      </c>
      <c r="V101" s="14">
        <f t="shared" si="486"/>
        <v>0.5364775301</v>
      </c>
      <c r="W101" s="7">
        <f t="shared" si="20"/>
        <v>-1</v>
      </c>
      <c r="Y101" s="9">
        <f t="shared" ref="Y101:AD101" si="487">B101/B100-1</f>
        <v>-0.005864745961</v>
      </c>
      <c r="Z101" s="9">
        <f t="shared" si="487"/>
        <v>-0.006098813411</v>
      </c>
      <c r="AA101" s="9">
        <f t="shared" si="487"/>
        <v>-0.007824785849</v>
      </c>
      <c r="AB101" s="9">
        <f t="shared" si="487"/>
        <v>-0.006179196704</v>
      </c>
      <c r="AC101" s="9">
        <f t="shared" si="487"/>
        <v>-0.005048962074</v>
      </c>
      <c r="AD101" s="9">
        <f t="shared" si="487"/>
        <v>-0.009411320682</v>
      </c>
      <c r="AF101" s="28">
        <f t="shared" si="95"/>
        <v>42507</v>
      </c>
      <c r="AG101" s="9" t="str">
        <f t="shared" ref="AG101:AK101" si="488">B101/$AL101-1</f>
        <v>#REF!</v>
      </c>
      <c r="AH101" s="9" t="str">
        <f t="shared" si="488"/>
        <v>#REF!</v>
      </c>
      <c r="AI101" s="9" t="str">
        <f t="shared" si="488"/>
        <v>#REF!</v>
      </c>
      <c r="AJ101" s="9" t="str">
        <f t="shared" si="488"/>
        <v>#REF!</v>
      </c>
      <c r="AK101" s="9" t="str">
        <f t="shared" si="488"/>
        <v>#REF!</v>
      </c>
      <c r="AL101" t="str">
        <f>Alkanza!BF96</f>
        <v>#REF!</v>
      </c>
      <c r="AN101" s="28">
        <f t="shared" si="23"/>
        <v>42507</v>
      </c>
      <c r="AO101" s="15">
        <f t="shared" ref="AO101:AS101" si="489">((B101/B100-1)-$AM$6)/$AM$6</f>
        <v>-22.86521212</v>
      </c>
      <c r="AP101" s="15">
        <f t="shared" si="489"/>
        <v>-23.73787302</v>
      </c>
      <c r="AQ101" s="15">
        <f t="shared" si="489"/>
        <v>-30.17272181</v>
      </c>
      <c r="AR101" s="15">
        <f t="shared" si="489"/>
        <v>-24.03756166</v>
      </c>
      <c r="AS101" s="15">
        <f t="shared" si="489"/>
        <v>-19.8237696</v>
      </c>
      <c r="AT101" s="15">
        <f t="shared" si="25"/>
        <v>-25.20334215</v>
      </c>
      <c r="AU101" s="15">
        <f t="shared" si="26"/>
        <v>-36.087713</v>
      </c>
    </row>
    <row r="102">
      <c r="A102" s="46">
        <f>Wealthfront!L99</f>
        <v>42508</v>
      </c>
      <c r="B102" s="47">
        <f>Wealthfront!T99</f>
        <v>100646.7637</v>
      </c>
      <c r="C102" s="47">
        <f>Betterment!AE99</f>
        <v>100064.4301</v>
      </c>
      <c r="D102" s="47">
        <f>Schwab!BK99</f>
        <v>100918.2923</v>
      </c>
      <c r="E102" s="47">
        <f>'T Rowe'!G99</f>
        <v>99793.38843</v>
      </c>
      <c r="F102" s="30">
        <f>Alkanza!BD97</f>
        <v>102025.2223</v>
      </c>
      <c r="G102" s="47">
        <f>$H$7*Prices!BX105</f>
        <v>100180.5337</v>
      </c>
      <c r="H102" s="44"/>
      <c r="I102" s="44"/>
      <c r="J102" s="44"/>
      <c r="K102" s="14">
        <f t="shared" ref="K102:P102" si="490">B102/B101-1</f>
        <v>-0.003251299923</v>
      </c>
      <c r="L102" s="14">
        <f t="shared" si="490"/>
        <v>-0.001580244627</v>
      </c>
      <c r="M102" s="14">
        <f t="shared" si="490"/>
        <v>-0.002939296482</v>
      </c>
      <c r="N102" s="14">
        <f t="shared" si="490"/>
        <v>0.00103626943</v>
      </c>
      <c r="O102" s="14">
        <f t="shared" si="490"/>
        <v>-0.00523027064</v>
      </c>
      <c r="P102" s="14">
        <f t="shared" si="490"/>
        <v>0.0002051572628</v>
      </c>
      <c r="Q102" s="44"/>
      <c r="R102" s="14">
        <f t="shared" ref="R102:V102" si="491">abs(K102)/abs($P102)</f>
        <v>15.84784218</v>
      </c>
      <c r="S102" s="14">
        <f t="shared" si="491"/>
        <v>7.702601436</v>
      </c>
      <c r="T102" s="14">
        <f t="shared" si="491"/>
        <v>14.32704083</v>
      </c>
      <c r="U102" s="14">
        <f t="shared" si="491"/>
        <v>5.051097952</v>
      </c>
      <c r="V102" s="14">
        <f t="shared" si="491"/>
        <v>25.49395799</v>
      </c>
      <c r="W102" s="7">
        <f t="shared" si="20"/>
        <v>1</v>
      </c>
      <c r="Y102" s="9">
        <f t="shared" ref="Y102:AD102" si="492">B102/B101-1</f>
        <v>-0.003251299923</v>
      </c>
      <c r="Z102" s="9">
        <f t="shared" si="492"/>
        <v>-0.001580244627</v>
      </c>
      <c r="AA102" s="9">
        <f t="shared" si="492"/>
        <v>-0.002939296482</v>
      </c>
      <c r="AB102" s="9">
        <f t="shared" si="492"/>
        <v>0.00103626943</v>
      </c>
      <c r="AC102" s="9">
        <f t="shared" si="492"/>
        <v>-0.00523027064</v>
      </c>
      <c r="AD102" s="9">
        <f t="shared" si="492"/>
        <v>0.0002051572628</v>
      </c>
      <c r="AF102" s="28">
        <f t="shared" si="95"/>
        <v>42508</v>
      </c>
      <c r="AG102" s="9" t="str">
        <f t="shared" ref="AG102:AK102" si="493">B102/$AL102-1</f>
        <v>#REF!</v>
      </c>
      <c r="AH102" s="9" t="str">
        <f t="shared" si="493"/>
        <v>#REF!</v>
      </c>
      <c r="AI102" s="9" t="str">
        <f t="shared" si="493"/>
        <v>#REF!</v>
      </c>
      <c r="AJ102" s="9" t="str">
        <f t="shared" si="493"/>
        <v>#REF!</v>
      </c>
      <c r="AK102" s="9" t="str">
        <f t="shared" si="493"/>
        <v>#REF!</v>
      </c>
      <c r="AL102" t="str">
        <f>Alkanza!BF97</f>
        <v>#REF!</v>
      </c>
      <c r="AN102" s="28">
        <f t="shared" si="23"/>
        <v>42508</v>
      </c>
      <c r="AO102" s="15">
        <f t="shared" ref="AO102:AS102" si="494">((B102/B101-1)-$AM$6)/$AM$6</f>
        <v>-13.12164397</v>
      </c>
      <c r="AP102" s="15">
        <f t="shared" si="494"/>
        <v>-6.891539755</v>
      </c>
      <c r="AQ102" s="15">
        <f t="shared" si="494"/>
        <v>-11.95841857</v>
      </c>
      <c r="AR102" s="15">
        <f t="shared" si="494"/>
        <v>2.863466731</v>
      </c>
      <c r="AS102" s="15">
        <f t="shared" si="494"/>
        <v>-20.49973243</v>
      </c>
      <c r="AT102" s="15">
        <f t="shared" si="25"/>
        <v>-7.277033891</v>
      </c>
      <c r="AU102" s="15">
        <f t="shared" si="26"/>
        <v>-0.2351233796</v>
      </c>
    </row>
    <row r="103">
      <c r="A103" s="46">
        <f>Wealthfront!L100</f>
        <v>42509</v>
      </c>
      <c r="B103" s="47">
        <f>Wealthfront!T100</f>
        <v>100011.3337</v>
      </c>
      <c r="C103" s="47">
        <f>Betterment!AE100</f>
        <v>99548.15737</v>
      </c>
      <c r="D103" s="47">
        <f>Schwab!BK100</f>
        <v>100236.9304</v>
      </c>
      <c r="E103" s="47">
        <f>'T Rowe'!G100</f>
        <v>99793.38843</v>
      </c>
      <c r="F103" s="30">
        <f>Alkanza!BD98</f>
        <v>101893.6264</v>
      </c>
      <c r="G103" s="47">
        <f>$H$7*Prices!BX106</f>
        <v>99809.19205</v>
      </c>
      <c r="H103" s="44"/>
      <c r="I103" s="44"/>
      <c r="J103" s="44"/>
      <c r="K103" s="14">
        <f t="shared" ref="K103:P103" si="495">B103/B102-1</f>
        <v>-0.006313466807</v>
      </c>
      <c r="L103" s="14">
        <f t="shared" si="495"/>
        <v>-0.005159403139</v>
      </c>
      <c r="M103" s="14">
        <f t="shared" si="495"/>
        <v>-0.006751619586</v>
      </c>
      <c r="N103" s="14">
        <f t="shared" si="495"/>
        <v>0</v>
      </c>
      <c r="O103" s="14">
        <f t="shared" si="495"/>
        <v>-0.001289837094</v>
      </c>
      <c r="P103" s="14">
        <f t="shared" si="495"/>
        <v>-0.003706724359</v>
      </c>
      <c r="Q103" s="44"/>
      <c r="R103" s="14">
        <f t="shared" ref="R103:V103" si="496">abs(K103)/abs($P103)</f>
        <v>1.703246909</v>
      </c>
      <c r="S103" s="14">
        <f t="shared" si="496"/>
        <v>1.391903643</v>
      </c>
      <c r="T103" s="14">
        <f t="shared" si="496"/>
        <v>1.821451754</v>
      </c>
      <c r="U103" s="14">
        <f t="shared" si="496"/>
        <v>0</v>
      </c>
      <c r="V103" s="14">
        <f t="shared" si="496"/>
        <v>0.3479722172</v>
      </c>
      <c r="W103" s="7">
        <f t="shared" si="20"/>
        <v>-1</v>
      </c>
      <c r="Y103" s="9">
        <f t="shared" ref="Y103:AD103" si="497">B103/B102-1</f>
        <v>-0.006313466807</v>
      </c>
      <c r="Z103" s="9">
        <f t="shared" si="497"/>
        <v>-0.005159403139</v>
      </c>
      <c r="AA103" s="9">
        <f t="shared" si="497"/>
        <v>-0.006751619586</v>
      </c>
      <c r="AB103" s="9">
        <f t="shared" si="497"/>
        <v>0</v>
      </c>
      <c r="AC103" s="9">
        <f t="shared" si="497"/>
        <v>-0.001289837094</v>
      </c>
      <c r="AD103" s="9">
        <f t="shared" si="497"/>
        <v>-0.003706724359</v>
      </c>
      <c r="AF103" s="28">
        <f t="shared" si="95"/>
        <v>42509</v>
      </c>
      <c r="AG103" s="9" t="str">
        <f t="shared" ref="AG103:AK103" si="498">B103/$AL103-1</f>
        <v>#REF!</v>
      </c>
      <c r="AH103" s="9" t="str">
        <f t="shared" si="498"/>
        <v>#REF!</v>
      </c>
      <c r="AI103" s="9" t="str">
        <f t="shared" si="498"/>
        <v>#REF!</v>
      </c>
      <c r="AJ103" s="9" t="str">
        <f t="shared" si="498"/>
        <v>#REF!</v>
      </c>
      <c r="AK103" s="9" t="str">
        <f t="shared" si="498"/>
        <v>#REF!</v>
      </c>
      <c r="AL103" t="str">
        <f>Alkanza!BF98</f>
        <v>#REF!</v>
      </c>
      <c r="AN103" s="28">
        <f t="shared" si="23"/>
        <v>42509</v>
      </c>
      <c r="AO103" s="15">
        <f t="shared" ref="AO103:AS103" si="499">((B103/B102-1)-$AM$6)/$AM$6</f>
        <v>-24.53815355</v>
      </c>
      <c r="AP103" s="15">
        <f t="shared" si="499"/>
        <v>-20.23552099</v>
      </c>
      <c r="AQ103" s="15">
        <f t="shared" si="499"/>
        <v>-26.17169463</v>
      </c>
      <c r="AR103" s="15">
        <f t="shared" si="499"/>
        <v>-1</v>
      </c>
      <c r="AS103" s="15">
        <f t="shared" si="499"/>
        <v>-5.808829207</v>
      </c>
      <c r="AT103" s="15">
        <f t="shared" si="25"/>
        <v>-17.98634229</v>
      </c>
      <c r="AU103" s="15">
        <f t="shared" si="26"/>
        <v>-14.81957802</v>
      </c>
    </row>
    <row r="104">
      <c r="A104" s="46">
        <f>Wealthfront!L101</f>
        <v>42510</v>
      </c>
      <c r="B104" s="47">
        <f>Wealthfront!T101</f>
        <v>100827.6289</v>
      </c>
      <c r="C104" s="47">
        <f>Betterment!AE101</f>
        <v>100312.9261</v>
      </c>
      <c r="D104" s="47">
        <f>Schwab!BK101</f>
        <v>101154.1771</v>
      </c>
      <c r="E104" s="47">
        <f>'T Rowe'!G101</f>
        <v>99173.55372</v>
      </c>
      <c r="F104" s="30">
        <f>Alkanza!BD99</f>
        <v>102111.8353</v>
      </c>
      <c r="G104" s="47">
        <f>$H$7*Prices!BX107</f>
        <v>100409.9925</v>
      </c>
      <c r="H104" s="44"/>
      <c r="I104" s="44"/>
      <c r="J104" s="44"/>
      <c r="K104" s="14">
        <f t="shared" ref="K104:P104" si="500">B104/B103-1</f>
        <v>0.008162027057</v>
      </c>
      <c r="L104" s="14">
        <f t="shared" si="500"/>
        <v>0.007682399916</v>
      </c>
      <c r="M104" s="14">
        <f t="shared" si="500"/>
        <v>0.009150786656</v>
      </c>
      <c r="N104" s="14">
        <f t="shared" si="500"/>
        <v>-0.006211180124</v>
      </c>
      <c r="O104" s="14">
        <f t="shared" si="500"/>
        <v>0.002141536726</v>
      </c>
      <c r="P104" s="14">
        <f t="shared" si="500"/>
        <v>0.006019489814</v>
      </c>
      <c r="Q104" s="44"/>
      <c r="R104" s="14">
        <f t="shared" ref="R104:V104" si="501">abs(K104)/abs($P104)</f>
        <v>1.355933361</v>
      </c>
      <c r="S104" s="14">
        <f t="shared" si="501"/>
        <v>1.276254326</v>
      </c>
      <c r="T104" s="14">
        <f t="shared" si="501"/>
        <v>1.520193063</v>
      </c>
      <c r="U104" s="14">
        <f t="shared" si="501"/>
        <v>1.031844943</v>
      </c>
      <c r="V104" s="14">
        <f t="shared" si="501"/>
        <v>0.3557671485</v>
      </c>
      <c r="W104" s="7">
        <f t="shared" si="20"/>
        <v>1</v>
      </c>
      <c r="Y104" s="9">
        <f t="shared" ref="Y104:AD104" si="502">B104/B103-1</f>
        <v>0.008162027057</v>
      </c>
      <c r="Z104" s="9">
        <f t="shared" si="502"/>
        <v>0.007682399916</v>
      </c>
      <c r="AA104" s="9">
        <f t="shared" si="502"/>
        <v>0.009150786656</v>
      </c>
      <c r="AB104" s="9">
        <f t="shared" si="502"/>
        <v>-0.006211180124</v>
      </c>
      <c r="AC104" s="9">
        <f t="shared" si="502"/>
        <v>0.002141536726</v>
      </c>
      <c r="AD104" s="9">
        <f t="shared" si="502"/>
        <v>0.006019489814</v>
      </c>
      <c r="AF104" s="28">
        <f t="shared" si="95"/>
        <v>42510</v>
      </c>
      <c r="AG104" s="9" t="str">
        <f t="shared" ref="AG104:AK104" si="503">B104/$AL104-1</f>
        <v>#REF!</v>
      </c>
      <c r="AH104" s="9" t="str">
        <f t="shared" si="503"/>
        <v>#REF!</v>
      </c>
      <c r="AI104" s="9" t="str">
        <f t="shared" si="503"/>
        <v>#REF!</v>
      </c>
      <c r="AJ104" s="9" t="str">
        <f t="shared" si="503"/>
        <v>#REF!</v>
      </c>
      <c r="AK104" s="9" t="str">
        <f t="shared" si="503"/>
        <v>#REF!</v>
      </c>
      <c r="AL104" t="str">
        <f>Alkanza!BF99</f>
        <v>#REF!</v>
      </c>
      <c r="AN104" s="28">
        <f t="shared" si="23"/>
        <v>42510</v>
      </c>
      <c r="AO104" s="15">
        <f t="shared" ref="AO104:AS104" si="504">((B104/B103-1)-$AM$6)/$AM$6</f>
        <v>29.43003979</v>
      </c>
      <c r="AP104" s="15">
        <f t="shared" si="504"/>
        <v>27.64187211</v>
      </c>
      <c r="AQ104" s="15">
        <f t="shared" si="504"/>
        <v>33.11637821</v>
      </c>
      <c r="AR104" s="15">
        <f t="shared" si="504"/>
        <v>-24.1568037</v>
      </c>
      <c r="AS104" s="15">
        <f t="shared" si="504"/>
        <v>6.984174439</v>
      </c>
      <c r="AT104" s="15">
        <f t="shared" si="25"/>
        <v>16.5078716</v>
      </c>
      <c r="AU104" s="15">
        <f t="shared" si="26"/>
        <v>21.44213518</v>
      </c>
    </row>
    <row r="105">
      <c r="A105" s="46">
        <f>Wealthfront!L102</f>
        <v>42513</v>
      </c>
      <c r="B105" s="47">
        <f>Wealthfront!T102</f>
        <v>100630.4119</v>
      </c>
      <c r="C105" s="47">
        <f>Betterment!AE102</f>
        <v>100090.4184</v>
      </c>
      <c r="D105" s="47">
        <f>Schwab!BK102</f>
        <v>100922.9434</v>
      </c>
      <c r="E105" s="47">
        <f>'T Rowe'!G102</f>
        <v>99690.08264</v>
      </c>
      <c r="F105" s="30">
        <f>Alkanza!BD100</f>
        <v>102089.0773</v>
      </c>
      <c r="G105" s="47">
        <f>$H$7*Prices!BX108</f>
        <v>100200.593</v>
      </c>
      <c r="H105" s="44"/>
      <c r="I105" s="44"/>
      <c r="J105" s="44"/>
      <c r="K105" s="14">
        <f t="shared" ref="K105:P105" si="505">B105/B104-1</f>
        <v>-0.001955981825</v>
      </c>
      <c r="L105" s="14">
        <f t="shared" si="505"/>
        <v>-0.002218136209</v>
      </c>
      <c r="M105" s="14">
        <f t="shared" si="505"/>
        <v>-0.002285953877</v>
      </c>
      <c r="N105" s="14">
        <f t="shared" si="505"/>
        <v>0.005208333333</v>
      </c>
      <c r="O105" s="14">
        <f t="shared" si="505"/>
        <v>-0.0002228733794</v>
      </c>
      <c r="P105" s="14">
        <f t="shared" si="505"/>
        <v>-0.002085444765</v>
      </c>
      <c r="Q105" s="44"/>
      <c r="R105" s="14">
        <f t="shared" ref="R105:V105" si="506">abs(K105)/abs($P105)</f>
        <v>0.9379207055</v>
      </c>
      <c r="S105" s="14">
        <f t="shared" si="506"/>
        <v>1.063627407</v>
      </c>
      <c r="T105" s="14">
        <f t="shared" si="506"/>
        <v>1.09614693</v>
      </c>
      <c r="U105" s="14">
        <f t="shared" si="506"/>
        <v>2.497468847</v>
      </c>
      <c r="V105" s="14">
        <f t="shared" si="506"/>
        <v>0.1068709098</v>
      </c>
      <c r="W105" s="7">
        <f t="shared" si="20"/>
        <v>-1</v>
      </c>
      <c r="Y105" s="9">
        <f t="shared" ref="Y105:AD105" si="507">B105/B104-1</f>
        <v>-0.001955981825</v>
      </c>
      <c r="Z105" s="9">
        <f t="shared" si="507"/>
        <v>-0.002218136209</v>
      </c>
      <c r="AA105" s="9">
        <f t="shared" si="507"/>
        <v>-0.002285953877</v>
      </c>
      <c r="AB105" s="9">
        <f t="shared" si="507"/>
        <v>0.005208333333</v>
      </c>
      <c r="AC105" s="9">
        <f t="shared" si="507"/>
        <v>-0.0002228733794</v>
      </c>
      <c r="AD105" s="9">
        <f t="shared" si="507"/>
        <v>-0.002085444765</v>
      </c>
      <c r="AF105" s="28">
        <f t="shared" si="95"/>
        <v>42513</v>
      </c>
      <c r="AG105" s="9" t="str">
        <f t="shared" ref="AG105:AK105" si="508">B105/$AL105-1</f>
        <v>#REF!</v>
      </c>
      <c r="AH105" s="9" t="str">
        <f t="shared" si="508"/>
        <v>#REF!</v>
      </c>
      <c r="AI105" s="9" t="str">
        <f t="shared" si="508"/>
        <v>#REF!</v>
      </c>
      <c r="AJ105" s="9" t="str">
        <f t="shared" si="508"/>
        <v>#REF!</v>
      </c>
      <c r="AK105" s="9" t="str">
        <f t="shared" si="508"/>
        <v>#REF!</v>
      </c>
      <c r="AL105" t="str">
        <f>Alkanza!BF100</f>
        <v>#REF!</v>
      </c>
      <c r="AN105" s="28">
        <f t="shared" si="23"/>
        <v>42513</v>
      </c>
      <c r="AO105" s="15">
        <f t="shared" ref="AO105:AS105" si="509">((B105/B104-1)-$AM$6)/$AM$6</f>
        <v>-8.292380233</v>
      </c>
      <c r="AP105" s="15">
        <f t="shared" si="509"/>
        <v>-9.269756106</v>
      </c>
      <c r="AQ105" s="15">
        <f t="shared" si="509"/>
        <v>-9.522597017</v>
      </c>
      <c r="AR105" s="15">
        <f t="shared" si="509"/>
        <v>18.41794477</v>
      </c>
      <c r="AS105" s="15">
        <f t="shared" si="509"/>
        <v>-1.830926651</v>
      </c>
      <c r="AT105" s="15">
        <f t="shared" si="25"/>
        <v>-2.166697147</v>
      </c>
      <c r="AU105" s="15">
        <f t="shared" si="26"/>
        <v>-8.775049842</v>
      </c>
    </row>
    <row r="106">
      <c r="A106" s="46">
        <f>Wealthfront!L103</f>
        <v>42514</v>
      </c>
      <c r="B106" s="47">
        <f>Wealthfront!T103</f>
        <v>101783.9159</v>
      </c>
      <c r="C106" s="47">
        <f>Betterment!AE103</f>
        <v>101193.8837</v>
      </c>
      <c r="D106" s="47">
        <f>Schwab!BK103</f>
        <v>102245.1675</v>
      </c>
      <c r="E106" s="47">
        <f>'T Rowe'!G103</f>
        <v>100826.4463</v>
      </c>
      <c r="F106" s="30">
        <f>Alkanza!BD101</f>
        <v>102519.7572</v>
      </c>
      <c r="G106" s="47">
        <f>$H$7*Prices!BX109</f>
        <v>101571.4747</v>
      </c>
      <c r="H106" s="44"/>
      <c r="I106" s="44"/>
      <c r="J106" s="44"/>
      <c r="K106" s="14">
        <f t="shared" ref="K106:P106" si="510">B106/B105-1</f>
        <v>0.01146277687</v>
      </c>
      <c r="L106" s="14">
        <f t="shared" si="510"/>
        <v>0.01102468439</v>
      </c>
      <c r="M106" s="14">
        <f t="shared" si="510"/>
        <v>0.01310132314</v>
      </c>
      <c r="N106" s="14">
        <f t="shared" si="510"/>
        <v>0.01139896373</v>
      </c>
      <c r="O106" s="14">
        <f t="shared" si="510"/>
        <v>0.004218667501</v>
      </c>
      <c r="P106" s="14">
        <f t="shared" si="510"/>
        <v>0.01368137341</v>
      </c>
      <c r="Q106" s="44"/>
      <c r="R106" s="14">
        <f t="shared" ref="R106:V106" si="511">abs(K106)/abs($P106)</f>
        <v>0.8378381704</v>
      </c>
      <c r="S106" s="14">
        <f t="shared" si="511"/>
        <v>0.8058170814</v>
      </c>
      <c r="T106" s="14">
        <f t="shared" si="511"/>
        <v>0.9576029211</v>
      </c>
      <c r="U106" s="14">
        <f t="shared" si="511"/>
        <v>0.8331739357</v>
      </c>
      <c r="V106" s="14">
        <f t="shared" si="511"/>
        <v>0.3083511702</v>
      </c>
      <c r="W106" s="7">
        <f t="shared" si="20"/>
        <v>1</v>
      </c>
      <c r="Y106" s="9">
        <f t="shared" ref="Y106:AD106" si="512">B106/B105-1</f>
        <v>0.01146277687</v>
      </c>
      <c r="Z106" s="9">
        <f t="shared" si="512"/>
        <v>0.01102468439</v>
      </c>
      <c r="AA106" s="9">
        <f t="shared" si="512"/>
        <v>0.01310132314</v>
      </c>
      <c r="AB106" s="9">
        <f t="shared" si="512"/>
        <v>0.01139896373</v>
      </c>
      <c r="AC106" s="9">
        <f t="shared" si="512"/>
        <v>0.004218667501</v>
      </c>
      <c r="AD106" s="9">
        <f t="shared" si="512"/>
        <v>0.01368137341</v>
      </c>
      <c r="AF106" s="28">
        <f t="shared" si="95"/>
        <v>42514</v>
      </c>
      <c r="AG106" s="9" t="str">
        <f t="shared" ref="AG106:AK106" si="513">B106/$AL106-1</f>
        <v>#REF!</v>
      </c>
      <c r="AH106" s="9" t="str">
        <f t="shared" si="513"/>
        <v>#REF!</v>
      </c>
      <c r="AI106" s="9" t="str">
        <f t="shared" si="513"/>
        <v>#REF!</v>
      </c>
      <c r="AJ106" s="9" t="str">
        <f t="shared" si="513"/>
        <v>#REF!</v>
      </c>
      <c r="AK106" s="9" t="str">
        <f t="shared" si="513"/>
        <v>#REF!</v>
      </c>
      <c r="AL106" t="str">
        <f>Alkanza!BF101</f>
        <v>#REF!</v>
      </c>
      <c r="AN106" s="28">
        <f t="shared" si="23"/>
        <v>42514</v>
      </c>
      <c r="AO106" s="15">
        <f t="shared" ref="AO106:AS106" si="514">((B106/B105-1)-$AM$6)/$AM$6</f>
        <v>41.73604507</v>
      </c>
      <c r="AP106" s="15">
        <f t="shared" si="514"/>
        <v>40.10272882</v>
      </c>
      <c r="AQ106" s="15">
        <f t="shared" si="514"/>
        <v>47.84494768</v>
      </c>
      <c r="AR106" s="15">
        <f t="shared" si="514"/>
        <v>41.49813404</v>
      </c>
      <c r="AS106" s="15">
        <f t="shared" si="514"/>
        <v>14.72822769</v>
      </c>
      <c r="AT106" s="15">
        <f t="shared" si="25"/>
        <v>42.7954639</v>
      </c>
      <c r="AU106" s="15">
        <f t="shared" si="26"/>
        <v>50.00751742</v>
      </c>
    </row>
    <row r="107">
      <c r="A107" s="46">
        <f>Wealthfront!L104</f>
        <v>42517</v>
      </c>
      <c r="B107" s="47">
        <f>Wealthfront!T104</f>
        <v>102311.0229</v>
      </c>
      <c r="C107" s="47">
        <f>Betterment!AE104</f>
        <v>101497.3606</v>
      </c>
      <c r="D107" s="47">
        <f>Schwab!BK104</f>
        <v>102654.6949</v>
      </c>
      <c r="E107" s="47">
        <f>'T Rowe'!G104</f>
        <v>101859.5041</v>
      </c>
      <c r="F107" s="30">
        <f>Alkanza!BD102</f>
        <v>102777.9996</v>
      </c>
      <c r="G107" s="47">
        <f>$H$7*Prices!BX112</f>
        <v>102696.7524</v>
      </c>
      <c r="H107" s="44"/>
      <c r="I107" s="44"/>
      <c r="J107" s="44"/>
      <c r="K107" s="14">
        <f t="shared" ref="K107:P107" si="515">B107/B106-1</f>
        <v>0.005178687173</v>
      </c>
      <c r="L107" s="14">
        <f t="shared" si="515"/>
        <v>0.002998965245</v>
      </c>
      <c r="M107" s="14">
        <f t="shared" si="515"/>
        <v>0.004005347463</v>
      </c>
      <c r="N107" s="14">
        <f t="shared" si="515"/>
        <v>0.01024590164</v>
      </c>
      <c r="O107" s="14">
        <f t="shared" si="515"/>
        <v>0.002518952048</v>
      </c>
      <c r="P107" s="14">
        <f t="shared" si="515"/>
        <v>0.01107867788</v>
      </c>
      <c r="Q107" s="44"/>
      <c r="R107" s="14">
        <f t="shared" ref="R107:V107" si="516">abs(K107)/abs($P107)</f>
        <v>0.4674463171</v>
      </c>
      <c r="S107" s="14">
        <f t="shared" si="516"/>
        <v>0.2706970342</v>
      </c>
      <c r="T107" s="14">
        <f t="shared" si="516"/>
        <v>0.3615365936</v>
      </c>
      <c r="U107" s="14">
        <f t="shared" si="516"/>
        <v>0.9248307199</v>
      </c>
      <c r="V107" s="14">
        <f t="shared" si="516"/>
        <v>0.2273693734</v>
      </c>
      <c r="W107" s="7">
        <f t="shared" si="20"/>
        <v>1</v>
      </c>
      <c r="Y107" s="9">
        <f t="shared" ref="Y107:AD107" si="517">B107/B106-1</f>
        <v>0.005178687173</v>
      </c>
      <c r="Z107" s="9">
        <f t="shared" si="517"/>
        <v>0.002998965245</v>
      </c>
      <c r="AA107" s="9">
        <f t="shared" si="517"/>
        <v>0.004005347463</v>
      </c>
      <c r="AB107" s="9">
        <f t="shared" si="517"/>
        <v>0.01024590164</v>
      </c>
      <c r="AC107" s="9">
        <f t="shared" si="517"/>
        <v>0.002518952048</v>
      </c>
      <c r="AD107" s="9">
        <f t="shared" si="517"/>
        <v>0.01107867788</v>
      </c>
      <c r="AF107" s="28">
        <f t="shared" si="95"/>
        <v>42517</v>
      </c>
      <c r="AG107" s="9" t="str">
        <f t="shared" ref="AG107:AK107" si="518">B107/$AL107-1</f>
        <v>#REF!</v>
      </c>
      <c r="AH107" s="9" t="str">
        <f t="shared" si="518"/>
        <v>#REF!</v>
      </c>
      <c r="AI107" s="9" t="str">
        <f t="shared" si="518"/>
        <v>#REF!</v>
      </c>
      <c r="AJ107" s="9" t="str">
        <f t="shared" si="518"/>
        <v>#REF!</v>
      </c>
      <c r="AK107" s="9" t="str">
        <f t="shared" si="518"/>
        <v>#REF!</v>
      </c>
      <c r="AL107" t="str">
        <f>Alkanza!BF102</f>
        <v>#REF!</v>
      </c>
      <c r="AN107" s="28">
        <f t="shared" si="23"/>
        <v>42517</v>
      </c>
      <c r="AO107" s="15">
        <f t="shared" ref="AO107:AS107" si="519">((B107/B106-1)-$AM$6)/$AM$6</f>
        <v>18.30741661</v>
      </c>
      <c r="AP107" s="15">
        <f t="shared" si="519"/>
        <v>10.18087836</v>
      </c>
      <c r="AQ107" s="15">
        <f t="shared" si="519"/>
        <v>13.93291824</v>
      </c>
      <c r="AR107" s="15">
        <f t="shared" si="519"/>
        <v>37.19923561</v>
      </c>
      <c r="AS107" s="15">
        <f t="shared" si="519"/>
        <v>8.391271373</v>
      </c>
      <c r="AT107" s="15">
        <f t="shared" si="25"/>
        <v>19.9051122</v>
      </c>
      <c r="AU107" s="15">
        <f t="shared" si="26"/>
        <v>40.30402979</v>
      </c>
    </row>
    <row r="108">
      <c r="A108" s="46">
        <f>Wealthfront!L105</f>
        <v>42521</v>
      </c>
      <c r="B108" s="47">
        <f>Wealthfront!T105</f>
        <v>102261.7364</v>
      </c>
      <c r="C108" s="47">
        <f>Betterment!AE105</f>
        <v>101383.4676</v>
      </c>
      <c r="D108" s="47">
        <f>Schwab!BK105</f>
        <v>102608.1934</v>
      </c>
      <c r="E108" s="47">
        <f>'T Rowe'!G105</f>
        <v>101859.5041</v>
      </c>
      <c r="F108" s="30">
        <f>Alkanza!BD103</f>
        <v>102830.9552</v>
      </c>
      <c r="G108" s="47">
        <f>$H$7*Prices!BX113</f>
        <v>102593.5204</v>
      </c>
      <c r="H108" s="44"/>
      <c r="I108" s="44"/>
      <c r="J108" s="44"/>
      <c r="K108" s="14">
        <f t="shared" ref="K108:P108" si="520">B108/B107-1</f>
        <v>-0.000481732227</v>
      </c>
      <c r="L108" s="14">
        <f t="shared" si="520"/>
        <v>-0.00112212765</v>
      </c>
      <c r="M108" s="14">
        <f t="shared" si="520"/>
        <v>-0.0004529897005</v>
      </c>
      <c r="N108" s="14">
        <f t="shared" si="520"/>
        <v>0</v>
      </c>
      <c r="O108" s="14">
        <f t="shared" si="520"/>
        <v>0.0005152427138</v>
      </c>
      <c r="P108" s="14">
        <f t="shared" si="520"/>
        <v>-0.001005211857</v>
      </c>
      <c r="Q108" s="44"/>
      <c r="R108" s="14">
        <f t="shared" ref="R108:V108" si="521">abs(K108)/abs($P108)</f>
        <v>0.4792345253</v>
      </c>
      <c r="S108" s="14">
        <f t="shared" si="521"/>
        <v>1.116309605</v>
      </c>
      <c r="T108" s="14">
        <f t="shared" si="521"/>
        <v>0.450641024</v>
      </c>
      <c r="U108" s="14">
        <f t="shared" si="521"/>
        <v>0</v>
      </c>
      <c r="V108" s="14">
        <f t="shared" si="521"/>
        <v>0.5125712658</v>
      </c>
      <c r="W108" s="7">
        <f t="shared" si="20"/>
        <v>-1</v>
      </c>
      <c r="Y108" s="9">
        <f t="shared" ref="Y108:AD108" si="522">B108/B107-1</f>
        <v>-0.000481732227</v>
      </c>
      <c r="Z108" s="9">
        <f t="shared" si="522"/>
        <v>-0.00112212765</v>
      </c>
      <c r="AA108" s="9">
        <f t="shared" si="522"/>
        <v>-0.0004529897005</v>
      </c>
      <c r="AB108" s="9">
        <f t="shared" si="522"/>
        <v>0</v>
      </c>
      <c r="AC108" s="9">
        <f t="shared" si="522"/>
        <v>0.0005152427138</v>
      </c>
      <c r="AD108" s="9">
        <f t="shared" si="522"/>
        <v>-0.001005211857</v>
      </c>
      <c r="AF108" s="28">
        <f t="shared" si="95"/>
        <v>42521</v>
      </c>
      <c r="AG108" s="9" t="str">
        <f t="shared" ref="AG108:AK108" si="523">B108/$AL108-1</f>
        <v>#REF!</v>
      </c>
      <c r="AH108" s="9" t="str">
        <f t="shared" si="523"/>
        <v>#REF!</v>
      </c>
      <c r="AI108" s="9" t="str">
        <f t="shared" si="523"/>
        <v>#REF!</v>
      </c>
      <c r="AJ108" s="9" t="str">
        <f t="shared" si="523"/>
        <v>#REF!</v>
      </c>
      <c r="AK108" s="9" t="str">
        <f t="shared" si="523"/>
        <v>#REF!</v>
      </c>
      <c r="AL108" t="str">
        <f>Alkanza!BF103</f>
        <v>#REF!</v>
      </c>
      <c r="AN108" s="28">
        <f t="shared" si="23"/>
        <v>42521</v>
      </c>
      <c r="AO108" s="15">
        <f t="shared" ref="AO108:AS108" si="524">((B108/B107-1)-$AM$6)/$AM$6</f>
        <v>-2.796015957</v>
      </c>
      <c r="AP108" s="15">
        <f t="shared" si="524"/>
        <v>-5.183567246</v>
      </c>
      <c r="AQ108" s="15">
        <f t="shared" si="524"/>
        <v>-2.688856765</v>
      </c>
      <c r="AR108" s="15">
        <f t="shared" si="524"/>
        <v>-1</v>
      </c>
      <c r="AS108" s="15">
        <f t="shared" si="524"/>
        <v>0.9209512751</v>
      </c>
      <c r="AT108" s="15">
        <f t="shared" si="25"/>
        <v>-2.917109992</v>
      </c>
      <c r="AU108" s="15">
        <f t="shared" si="26"/>
        <v>-4.747676476</v>
      </c>
    </row>
    <row r="109">
      <c r="A109" s="46">
        <f>Wealthfront!L106</f>
        <v>42522</v>
      </c>
      <c r="B109" s="47">
        <f>Wealthfront!T106</f>
        <v>102341.9756</v>
      </c>
      <c r="C109" s="47">
        <f>Betterment!AE106</f>
        <v>101486.6526</v>
      </c>
      <c r="D109" s="47">
        <f>Schwab!BK106</f>
        <v>102756.9699</v>
      </c>
      <c r="E109" s="47">
        <f>'T Rowe'!G106</f>
        <v>101859.5041</v>
      </c>
      <c r="F109" s="30">
        <f>Alkanza!BD104</f>
        <v>103136.4639</v>
      </c>
      <c r="G109" s="47">
        <f>$H$7*Prices!BX114</f>
        <v>102709.9621</v>
      </c>
      <c r="H109" s="44"/>
      <c r="I109" s="44"/>
      <c r="J109" s="44"/>
      <c r="K109" s="14">
        <f t="shared" ref="K109:P109" si="525">B109/B108-1</f>
        <v>0.0007846452257</v>
      </c>
      <c r="L109" s="14">
        <f t="shared" si="525"/>
        <v>0.001017769379</v>
      </c>
      <c r="M109" s="14">
        <f t="shared" si="525"/>
        <v>0.001449948069</v>
      </c>
      <c r="N109" s="14">
        <f t="shared" si="525"/>
        <v>0</v>
      </c>
      <c r="O109" s="14">
        <f t="shared" si="525"/>
        <v>0.002970980261</v>
      </c>
      <c r="P109" s="14">
        <f t="shared" si="525"/>
        <v>0.001134981759</v>
      </c>
      <c r="Q109" s="44"/>
      <c r="R109" s="14">
        <f t="shared" ref="R109:V109" si="526">abs(K109)/abs($P109)</f>
        <v>0.6913284899</v>
      </c>
      <c r="S109" s="14">
        <f t="shared" si="526"/>
        <v>0.896727521</v>
      </c>
      <c r="T109" s="14">
        <f t="shared" si="526"/>
        <v>1.277507817</v>
      </c>
      <c r="U109" s="14">
        <f t="shared" si="526"/>
        <v>0</v>
      </c>
      <c r="V109" s="14">
        <f t="shared" si="526"/>
        <v>2.617645823</v>
      </c>
      <c r="W109" s="7">
        <f t="shared" si="20"/>
        <v>1</v>
      </c>
      <c r="Y109" s="9">
        <f t="shared" ref="Y109:AD109" si="527">B109/B108-1</f>
        <v>0.0007846452257</v>
      </c>
      <c r="Z109" s="9">
        <f t="shared" si="527"/>
        <v>0.001017769379</v>
      </c>
      <c r="AA109" s="9">
        <f t="shared" si="527"/>
        <v>0.001449948069</v>
      </c>
      <c r="AB109" s="9">
        <f t="shared" si="527"/>
        <v>0</v>
      </c>
      <c r="AC109" s="9">
        <f t="shared" si="527"/>
        <v>0.002970980261</v>
      </c>
      <c r="AD109" s="9">
        <f t="shared" si="527"/>
        <v>0.001134981759</v>
      </c>
      <c r="AF109" s="28">
        <f t="shared" si="95"/>
        <v>42522</v>
      </c>
      <c r="AG109" s="9" t="str">
        <f t="shared" ref="AG109:AK109" si="528">B109/$AL109-1</f>
        <v>#REF!</v>
      </c>
      <c r="AH109" s="9" t="str">
        <f t="shared" si="528"/>
        <v>#REF!</v>
      </c>
      <c r="AI109" s="9" t="str">
        <f t="shared" si="528"/>
        <v>#REF!</v>
      </c>
      <c r="AJ109" s="9" t="str">
        <f t="shared" si="528"/>
        <v>#REF!</v>
      </c>
      <c r="AK109" s="9" t="str">
        <f t="shared" si="528"/>
        <v>#REF!</v>
      </c>
      <c r="AL109" t="str">
        <f>Alkanza!BF104</f>
        <v>#REF!</v>
      </c>
      <c r="AN109" s="28">
        <f t="shared" si="23"/>
        <v>42522</v>
      </c>
      <c r="AO109" s="15">
        <f t="shared" ref="AO109:AS109" si="529">((B109/B108-1)-$AM$6)/$AM$6</f>
        <v>1.92534995</v>
      </c>
      <c r="AP109" s="15">
        <f t="shared" si="529"/>
        <v>2.794494002</v>
      </c>
      <c r="AQ109" s="15">
        <f t="shared" si="529"/>
        <v>4.405762213</v>
      </c>
      <c r="AR109" s="15">
        <f t="shared" si="529"/>
        <v>-1</v>
      </c>
      <c r="AS109" s="15">
        <f t="shared" si="529"/>
        <v>10.07654348</v>
      </c>
      <c r="AT109" s="15">
        <f t="shared" si="25"/>
        <v>2.031401541</v>
      </c>
      <c r="AU109" s="15">
        <f t="shared" si="26"/>
        <v>3.231490518</v>
      </c>
    </row>
    <row r="110">
      <c r="A110" s="46">
        <f>Wealthfront!L107</f>
        <v>42523</v>
      </c>
      <c r="B110" s="47">
        <f>Wealthfront!T107</f>
        <v>102708.7861</v>
      </c>
      <c r="C110" s="47">
        <f>Betterment!AE107</f>
        <v>101758.3334</v>
      </c>
      <c r="D110" s="47">
        <f>Schwab!BK107</f>
        <v>103119.691</v>
      </c>
      <c r="E110" s="47">
        <f>'T Rowe'!G107</f>
        <v>102272.7273</v>
      </c>
      <c r="F110" s="30">
        <f>Alkanza!BD105</f>
        <v>103596.7472</v>
      </c>
      <c r="G110" s="47">
        <f>$H$7*Prices!BX115</f>
        <v>103000.0881</v>
      </c>
      <c r="H110" s="44"/>
      <c r="I110" s="44"/>
      <c r="J110" s="44"/>
      <c r="K110" s="14">
        <f t="shared" ref="K110:P110" si="530">B110/B109-1</f>
        <v>0.003584164961</v>
      </c>
      <c r="L110" s="14">
        <f t="shared" si="530"/>
        <v>0.002677010334</v>
      </c>
      <c r="M110" s="14">
        <f t="shared" si="530"/>
        <v>0.003529892725</v>
      </c>
      <c r="N110" s="14">
        <f t="shared" si="530"/>
        <v>0.004056795132</v>
      </c>
      <c r="O110" s="14">
        <f t="shared" si="530"/>
        <v>0.004462856878</v>
      </c>
      <c r="P110" s="14">
        <f t="shared" si="530"/>
        <v>0.002824710741</v>
      </c>
      <c r="Q110" s="44"/>
      <c r="R110" s="14">
        <f t="shared" ref="R110:V110" si="531">abs(K110)/abs($P110)</f>
        <v>1.268860882</v>
      </c>
      <c r="S110" s="14">
        <f t="shared" si="531"/>
        <v>0.9477113162</v>
      </c>
      <c r="T110" s="14">
        <f t="shared" si="531"/>
        <v>1.249647503</v>
      </c>
      <c r="U110" s="14">
        <f t="shared" si="531"/>
        <v>1.436180729</v>
      </c>
      <c r="V110" s="14">
        <f t="shared" si="531"/>
        <v>1.57993412</v>
      </c>
      <c r="W110" s="7">
        <f t="shared" si="20"/>
        <v>1</v>
      </c>
      <c r="Y110" s="9">
        <f t="shared" ref="Y110:AD110" si="532">B110/B109-1</f>
        <v>0.003584164961</v>
      </c>
      <c r="Z110" s="9">
        <f t="shared" si="532"/>
        <v>0.002677010334</v>
      </c>
      <c r="AA110" s="9">
        <f t="shared" si="532"/>
        <v>0.003529892725</v>
      </c>
      <c r="AB110" s="9">
        <f t="shared" si="532"/>
        <v>0.004056795132</v>
      </c>
      <c r="AC110" s="9">
        <f t="shared" si="532"/>
        <v>0.004462856878</v>
      </c>
      <c r="AD110" s="9">
        <f t="shared" si="532"/>
        <v>0.002824710741</v>
      </c>
      <c r="AF110" s="28">
        <f t="shared" si="95"/>
        <v>42523</v>
      </c>
      <c r="AG110" s="9" t="str">
        <f t="shared" ref="AG110:AK110" si="533">B110/$AL110-1</f>
        <v>#REF!</v>
      </c>
      <c r="AH110" s="9" t="str">
        <f t="shared" si="533"/>
        <v>#REF!</v>
      </c>
      <c r="AI110" s="9" t="str">
        <f t="shared" si="533"/>
        <v>#REF!</v>
      </c>
      <c r="AJ110" s="9" t="str">
        <f t="shared" si="533"/>
        <v>#REF!</v>
      </c>
      <c r="AK110" s="9" t="str">
        <f t="shared" si="533"/>
        <v>#REF!</v>
      </c>
      <c r="AL110" t="str">
        <f>Alkanza!BF105</f>
        <v>#REF!</v>
      </c>
      <c r="AN110" s="28">
        <f t="shared" si="23"/>
        <v>42523</v>
      </c>
      <c r="AO110" s="15">
        <f t="shared" ref="AO110:AS110" si="534">((B110/B109-1)-$AM$6)/$AM$6</f>
        <v>12.36264651</v>
      </c>
      <c r="AP110" s="15">
        <f t="shared" si="534"/>
        <v>8.980551452</v>
      </c>
      <c r="AQ110" s="15">
        <f t="shared" si="534"/>
        <v>12.1603063</v>
      </c>
      <c r="AR110" s="15">
        <f t="shared" si="534"/>
        <v>14.12472777</v>
      </c>
      <c r="AS110" s="15">
        <f t="shared" si="534"/>
        <v>15.63862561</v>
      </c>
      <c r="AT110" s="15">
        <f t="shared" si="25"/>
        <v>11.90705801</v>
      </c>
      <c r="AU110" s="15">
        <f t="shared" si="26"/>
        <v>9.531214814</v>
      </c>
    </row>
    <row r="111">
      <c r="A111" s="46">
        <f>Wealthfront!L108</f>
        <v>42524</v>
      </c>
      <c r="B111" s="47">
        <f>Wealthfront!T108</f>
        <v>103213.8799</v>
      </c>
      <c r="C111" s="47">
        <f>Betterment!AE108</f>
        <v>102118.7432</v>
      </c>
      <c r="D111" s="47">
        <f>Schwab!BK108</f>
        <v>103461.8301</v>
      </c>
      <c r="E111" s="47">
        <f>'T Rowe'!G108</f>
        <v>102376.0331</v>
      </c>
      <c r="F111" s="30">
        <f>Alkanza!BD106</f>
        <v>104175.6315</v>
      </c>
      <c r="G111" s="47">
        <f>$H$7*Prices!BX116</f>
        <v>102700.1771</v>
      </c>
      <c r="H111" s="44"/>
      <c r="I111" s="44"/>
      <c r="J111" s="44"/>
      <c r="K111" s="14">
        <f t="shared" ref="K111:P111" si="535">B111/B110-1</f>
        <v>0.004917726788</v>
      </c>
      <c r="L111" s="14">
        <f t="shared" si="535"/>
        <v>0.003541820502</v>
      </c>
      <c r="M111" s="14">
        <f t="shared" si="535"/>
        <v>0.003317883433</v>
      </c>
      <c r="N111" s="14">
        <f t="shared" si="535"/>
        <v>0.00101010101</v>
      </c>
      <c r="O111" s="14">
        <f t="shared" si="535"/>
        <v>0.005587862162</v>
      </c>
      <c r="P111" s="14">
        <f t="shared" si="535"/>
        <v>-0.002911754368</v>
      </c>
      <c r="Q111" s="44"/>
      <c r="R111" s="14">
        <f t="shared" ref="R111:V111" si="536">abs(K111)/abs($P111)</f>
        <v>1.688922267</v>
      </c>
      <c r="S111" s="14">
        <f t="shared" si="536"/>
        <v>1.216387118</v>
      </c>
      <c r="T111" s="14">
        <f t="shared" si="536"/>
        <v>1.139479164</v>
      </c>
      <c r="U111" s="14">
        <f t="shared" si="536"/>
        <v>0.3469046089</v>
      </c>
      <c r="V111" s="14">
        <f t="shared" si="536"/>
        <v>1.919070586</v>
      </c>
      <c r="W111" s="7">
        <f t="shared" si="20"/>
        <v>-1</v>
      </c>
      <c r="Y111" s="9">
        <f t="shared" ref="Y111:AD111" si="537">B111/B110-1</f>
        <v>0.004917726788</v>
      </c>
      <c r="Z111" s="9">
        <f t="shared" si="537"/>
        <v>0.003541820502</v>
      </c>
      <c r="AA111" s="9">
        <f t="shared" si="537"/>
        <v>0.003317883433</v>
      </c>
      <c r="AB111" s="9">
        <f t="shared" si="537"/>
        <v>0.00101010101</v>
      </c>
      <c r="AC111" s="9">
        <f t="shared" si="537"/>
        <v>0.005587862162</v>
      </c>
      <c r="AD111" s="9">
        <f t="shared" si="537"/>
        <v>-0.002911754368</v>
      </c>
      <c r="AF111" s="28">
        <f t="shared" si="95"/>
        <v>42524</v>
      </c>
      <c r="AG111" s="9" t="str">
        <f t="shared" ref="AG111:AK111" si="538">B111/$AL111-1</f>
        <v>#REF!</v>
      </c>
      <c r="AH111" s="9" t="str">
        <f t="shared" si="538"/>
        <v>#REF!</v>
      </c>
      <c r="AI111" s="9" t="str">
        <f t="shared" si="538"/>
        <v>#REF!</v>
      </c>
      <c r="AJ111" s="9" t="str">
        <f t="shared" si="538"/>
        <v>#REF!</v>
      </c>
      <c r="AK111" s="9" t="str">
        <f t="shared" si="538"/>
        <v>#REF!</v>
      </c>
      <c r="AL111" t="str">
        <f>Alkanza!BF106</f>
        <v>#REF!</v>
      </c>
      <c r="AN111" s="28">
        <f t="shared" si="23"/>
        <v>42524</v>
      </c>
      <c r="AO111" s="15">
        <f t="shared" ref="AO111:AS111" si="539">((B111/B110-1)-$AM$6)/$AM$6</f>
        <v>17.33449225</v>
      </c>
      <c r="AP111" s="15">
        <f t="shared" si="539"/>
        <v>12.20477598</v>
      </c>
      <c r="AQ111" s="15">
        <f t="shared" si="539"/>
        <v>11.36988363</v>
      </c>
      <c r="AR111" s="15">
        <f t="shared" si="539"/>
        <v>2.76590444</v>
      </c>
      <c r="AS111" s="15">
        <f t="shared" si="539"/>
        <v>19.83292137</v>
      </c>
      <c r="AT111" s="15">
        <f t="shared" si="25"/>
        <v>10.91876408</v>
      </c>
      <c r="AU111" s="15">
        <f t="shared" si="26"/>
        <v>-11.85573481</v>
      </c>
    </row>
    <row r="112">
      <c r="A112" s="46">
        <f>Wealthfront!L109</f>
        <v>42527</v>
      </c>
      <c r="B112" s="47">
        <f>Wealthfront!T109</f>
        <v>103934.2101</v>
      </c>
      <c r="C112" s="47">
        <f>Betterment!AE109</f>
        <v>102753.9839</v>
      </c>
      <c r="D112" s="47">
        <f>Schwab!BK109</f>
        <v>104280.9318</v>
      </c>
      <c r="E112" s="47">
        <f>'T Rowe'!G109</f>
        <v>102892.562</v>
      </c>
      <c r="F112" s="30">
        <f>Alkanza!BD107</f>
        <v>104276.3451</v>
      </c>
      <c r="G112" s="47">
        <f>$H$7*Prices!BX117</f>
        <v>103203.1273</v>
      </c>
      <c r="H112" s="44"/>
      <c r="I112" s="44"/>
      <c r="J112" s="44"/>
      <c r="K112" s="14">
        <f t="shared" ref="K112:P112" si="540">B112/B111-1</f>
        <v>0.006979005918</v>
      </c>
      <c r="L112" s="14">
        <f t="shared" si="540"/>
        <v>0.006220608816</v>
      </c>
      <c r="M112" s="14">
        <f t="shared" si="540"/>
        <v>0.007916945852</v>
      </c>
      <c r="N112" s="14">
        <f t="shared" si="540"/>
        <v>0.005045408678</v>
      </c>
      <c r="O112" s="14">
        <f t="shared" si="540"/>
        <v>0.0009667668999</v>
      </c>
      <c r="P112" s="14">
        <f t="shared" si="540"/>
        <v>0.004897266963</v>
      </c>
      <c r="Q112" s="44"/>
      <c r="R112" s="14">
        <f t="shared" ref="R112:V112" si="541">abs(K112)/abs($P112)</f>
        <v>1.425081779</v>
      </c>
      <c r="S112" s="14">
        <f t="shared" si="541"/>
        <v>1.270220485</v>
      </c>
      <c r="T112" s="14">
        <f t="shared" si="541"/>
        <v>1.616604917</v>
      </c>
      <c r="U112" s="14">
        <f t="shared" si="541"/>
        <v>1.030249875</v>
      </c>
      <c r="V112" s="14">
        <f t="shared" si="541"/>
        <v>0.197409475</v>
      </c>
      <c r="W112" s="7">
        <f t="shared" si="20"/>
        <v>1</v>
      </c>
      <c r="Y112" s="9">
        <f t="shared" ref="Y112:AD112" si="542">B112/B111-1</f>
        <v>0.006979005918</v>
      </c>
      <c r="Z112" s="9">
        <f t="shared" si="542"/>
        <v>0.006220608816</v>
      </c>
      <c r="AA112" s="9">
        <f t="shared" si="542"/>
        <v>0.007916945852</v>
      </c>
      <c r="AB112" s="9">
        <f t="shared" si="542"/>
        <v>0.005045408678</v>
      </c>
      <c r="AC112" s="9">
        <f t="shared" si="542"/>
        <v>0.0009667668999</v>
      </c>
      <c r="AD112" s="9">
        <f t="shared" si="542"/>
        <v>0.004897266963</v>
      </c>
      <c r="AF112" s="28">
        <f t="shared" si="95"/>
        <v>42527</v>
      </c>
      <c r="AG112" s="9" t="str">
        <f t="shared" ref="AG112:AK112" si="543">B112/$AL112-1</f>
        <v>#REF!</v>
      </c>
      <c r="AH112" s="9" t="str">
        <f t="shared" si="543"/>
        <v>#REF!</v>
      </c>
      <c r="AI112" s="9" t="str">
        <f t="shared" si="543"/>
        <v>#REF!</v>
      </c>
      <c r="AJ112" s="9" t="str">
        <f t="shared" si="543"/>
        <v>#REF!</v>
      </c>
      <c r="AK112" s="9" t="str">
        <f t="shared" si="543"/>
        <v>#REF!</v>
      </c>
      <c r="AL112" t="str">
        <f>Alkanza!BF107</f>
        <v>#REF!</v>
      </c>
      <c r="AN112" s="28">
        <f t="shared" si="23"/>
        <v>42527</v>
      </c>
      <c r="AO112" s="15">
        <f t="shared" ref="AO112:AS112" si="544">((B112/B111-1)-$AM$6)/$AM$6</f>
        <v>25.01944668</v>
      </c>
      <c r="AP112" s="15">
        <f t="shared" si="544"/>
        <v>22.19195617</v>
      </c>
      <c r="AQ112" s="15">
        <f t="shared" si="544"/>
        <v>28.51631692</v>
      </c>
      <c r="AR112" s="15">
        <f t="shared" si="544"/>
        <v>17.81052167</v>
      </c>
      <c r="AS112" s="15">
        <f t="shared" si="544"/>
        <v>2.604344243</v>
      </c>
      <c r="AT112" s="15">
        <f t="shared" si="25"/>
        <v>23.38456036</v>
      </c>
      <c r="AU112" s="15">
        <f t="shared" si="26"/>
        <v>17.258213</v>
      </c>
    </row>
    <row r="113">
      <c r="A113" s="46">
        <f>Wealthfront!L110</f>
        <v>42528</v>
      </c>
      <c r="B113" s="47">
        <f>Wealthfront!T110</f>
        <v>104597.7295</v>
      </c>
      <c r="C113" s="47">
        <f>Betterment!AE110</f>
        <v>103269.4841</v>
      </c>
      <c r="D113" s="47">
        <f>Schwab!BK110</f>
        <v>104907.564</v>
      </c>
      <c r="E113" s="47">
        <f>'T Rowe'!G110</f>
        <v>103305.7851</v>
      </c>
      <c r="F113" s="30">
        <f>Alkanza!BD108</f>
        <v>104300.1665</v>
      </c>
      <c r="G113" s="47">
        <f>$H$7*Prices!BX118</f>
        <v>103336.2036</v>
      </c>
      <c r="H113" s="44"/>
      <c r="I113" s="44"/>
      <c r="J113" s="44"/>
      <c r="K113" s="14">
        <f t="shared" ref="K113:P113" si="545">B113/B112-1</f>
        <v>0.006384031936</v>
      </c>
      <c r="L113" s="14">
        <f t="shared" si="545"/>
        <v>0.005016838986</v>
      </c>
      <c r="M113" s="14">
        <f t="shared" si="545"/>
        <v>0.006009077154</v>
      </c>
      <c r="N113" s="14">
        <f t="shared" si="545"/>
        <v>0.004016064257</v>
      </c>
      <c r="O113" s="14">
        <f t="shared" si="545"/>
        <v>0.0002284449106</v>
      </c>
      <c r="P113" s="14">
        <f t="shared" si="545"/>
        <v>0.001289460086</v>
      </c>
      <c r="Q113" s="44"/>
      <c r="R113" s="14">
        <f t="shared" ref="R113:V113" si="546">abs(K113)/abs($P113)</f>
        <v>4.95093412</v>
      </c>
      <c r="S113" s="14">
        <f t="shared" si="546"/>
        <v>3.890650855</v>
      </c>
      <c r="T113" s="14">
        <f t="shared" si="546"/>
        <v>4.660149794</v>
      </c>
      <c r="U113" s="14">
        <f t="shared" si="546"/>
        <v>3.114531656</v>
      </c>
      <c r="V113" s="14">
        <f t="shared" si="546"/>
        <v>0.1771632275</v>
      </c>
      <c r="W113" s="7">
        <f t="shared" si="20"/>
        <v>1</v>
      </c>
      <c r="Y113" s="9">
        <f t="shared" ref="Y113:AD113" si="547">B113/B112-1</f>
        <v>0.006384031936</v>
      </c>
      <c r="Z113" s="9">
        <f t="shared" si="547"/>
        <v>0.005016838986</v>
      </c>
      <c r="AA113" s="9">
        <f t="shared" si="547"/>
        <v>0.006009077154</v>
      </c>
      <c r="AB113" s="9">
        <f t="shared" si="547"/>
        <v>0.004016064257</v>
      </c>
      <c r="AC113" s="9">
        <f t="shared" si="547"/>
        <v>0.0002284449106</v>
      </c>
      <c r="AD113" s="9">
        <f t="shared" si="547"/>
        <v>0.001289460086</v>
      </c>
      <c r="AF113" s="28">
        <f t="shared" si="95"/>
        <v>42528</v>
      </c>
      <c r="AG113" s="9" t="str">
        <f t="shared" ref="AG113:AK113" si="548">B113/$AL113-1</f>
        <v>#REF!</v>
      </c>
      <c r="AH113" s="9" t="str">
        <f t="shared" si="548"/>
        <v>#REF!</v>
      </c>
      <c r="AI113" s="9" t="str">
        <f t="shared" si="548"/>
        <v>#REF!</v>
      </c>
      <c r="AJ113" s="9" t="str">
        <f t="shared" si="548"/>
        <v>#REF!</v>
      </c>
      <c r="AK113" s="9" t="str">
        <f t="shared" si="548"/>
        <v>#REF!</v>
      </c>
      <c r="AL113" t="str">
        <f>Alkanza!BF108</f>
        <v>#REF!</v>
      </c>
      <c r="AN113" s="28">
        <f t="shared" si="23"/>
        <v>42528</v>
      </c>
      <c r="AO113" s="15">
        <f t="shared" ref="AO113:AS113" si="549">((B113/B112-1)-$AM$6)/$AM$6</f>
        <v>22.80123767</v>
      </c>
      <c r="AP113" s="15">
        <f t="shared" si="549"/>
        <v>17.70400685</v>
      </c>
      <c r="AQ113" s="15">
        <f t="shared" si="549"/>
        <v>21.40331423</v>
      </c>
      <c r="AR113" s="15">
        <f t="shared" si="549"/>
        <v>13.97287307</v>
      </c>
      <c r="AS113" s="15">
        <f t="shared" si="549"/>
        <v>-0.1483013139</v>
      </c>
      <c r="AT113" s="15">
        <f t="shared" si="25"/>
        <v>18.97035796</v>
      </c>
      <c r="AU113" s="15">
        <f t="shared" si="26"/>
        <v>3.807423628</v>
      </c>
    </row>
    <row r="114">
      <c r="A114" s="46">
        <f>Wealthfront!L111</f>
        <v>42529</v>
      </c>
      <c r="B114" s="47">
        <f>Wealthfront!T111</f>
        <v>105067.6463</v>
      </c>
      <c r="C114" s="47">
        <f>Betterment!AE111</f>
        <v>103653.4314</v>
      </c>
      <c r="D114" s="47">
        <f>Schwab!BK111</f>
        <v>105527.6834</v>
      </c>
      <c r="E114" s="47">
        <f>'T Rowe'!G111</f>
        <v>103615.7025</v>
      </c>
      <c r="F114" s="30">
        <f>Alkanza!BD109</f>
        <v>104649.9906</v>
      </c>
      <c r="G114" s="47">
        <f>$H$7*Prices!BX119</f>
        <v>103678.1902</v>
      </c>
      <c r="H114" s="44"/>
      <c r="I114" s="44"/>
      <c r="J114" s="44"/>
      <c r="K114" s="14">
        <f t="shared" ref="K114:P114" si="550">B114/B113-1</f>
        <v>0.004492609955</v>
      </c>
      <c r="L114" s="14">
        <f t="shared" si="550"/>
        <v>0.003717916627</v>
      </c>
      <c r="M114" s="14">
        <f t="shared" si="550"/>
        <v>0.005911103539</v>
      </c>
      <c r="N114" s="14">
        <f t="shared" si="550"/>
        <v>0.003</v>
      </c>
      <c r="O114" s="14">
        <f t="shared" si="550"/>
        <v>0.003354013398</v>
      </c>
      <c r="P114" s="14">
        <f t="shared" si="550"/>
        <v>0.003309455384</v>
      </c>
      <c r="Q114" s="44"/>
      <c r="R114" s="14">
        <f t="shared" ref="R114:V114" si="551">abs(K114)/abs($P114)</f>
        <v>1.357507334</v>
      </c>
      <c r="S114" s="14">
        <f t="shared" si="551"/>
        <v>1.123422496</v>
      </c>
      <c r="T114" s="14">
        <f t="shared" si="551"/>
        <v>1.786125768</v>
      </c>
      <c r="U114" s="14">
        <f t="shared" si="551"/>
        <v>0.9064935622</v>
      </c>
      <c r="V114" s="14">
        <f t="shared" si="551"/>
        <v>1.013463851</v>
      </c>
      <c r="W114" s="7">
        <f t="shared" si="20"/>
        <v>1</v>
      </c>
      <c r="Y114" s="9">
        <f t="shared" ref="Y114:AD114" si="552">B114/B113-1</f>
        <v>0.004492609955</v>
      </c>
      <c r="Z114" s="9">
        <f t="shared" si="552"/>
        <v>0.003717916627</v>
      </c>
      <c r="AA114" s="9">
        <f t="shared" si="552"/>
        <v>0.005911103539</v>
      </c>
      <c r="AB114" s="9">
        <f t="shared" si="552"/>
        <v>0.003</v>
      </c>
      <c r="AC114" s="9">
        <f t="shared" si="552"/>
        <v>0.003354013398</v>
      </c>
      <c r="AD114" s="9">
        <f t="shared" si="552"/>
        <v>0.003309455384</v>
      </c>
      <c r="AF114" s="28">
        <f t="shared" si="95"/>
        <v>42529</v>
      </c>
      <c r="AG114" s="9" t="str">
        <f t="shared" ref="AG114:AK114" si="553">B114/$AL114-1</f>
        <v>#REF!</v>
      </c>
      <c r="AH114" s="9" t="str">
        <f t="shared" si="553"/>
        <v>#REF!</v>
      </c>
      <c r="AI114" s="9" t="str">
        <f t="shared" si="553"/>
        <v>#REF!</v>
      </c>
      <c r="AJ114" s="9" t="str">
        <f t="shared" si="553"/>
        <v>#REF!</v>
      </c>
      <c r="AK114" s="9" t="str">
        <f t="shared" si="553"/>
        <v>#REF!</v>
      </c>
      <c r="AL114" t="str">
        <f>Alkanza!BF109</f>
        <v>#REF!</v>
      </c>
      <c r="AN114" s="28">
        <f t="shared" si="23"/>
        <v>42529</v>
      </c>
      <c r="AO114" s="15">
        <f t="shared" ref="AO114:AS114" si="554">((B114/B113-1)-$AM$6)/$AM$6</f>
        <v>15.74955238</v>
      </c>
      <c r="AP114" s="15">
        <f t="shared" si="554"/>
        <v>12.86130555</v>
      </c>
      <c r="AQ114" s="15">
        <f t="shared" si="554"/>
        <v>21.03804455</v>
      </c>
      <c r="AR114" s="15">
        <f t="shared" si="554"/>
        <v>10.18473619</v>
      </c>
      <c r="AS114" s="15">
        <f t="shared" si="554"/>
        <v>11.50458501</v>
      </c>
      <c r="AT114" s="15">
        <f t="shared" si="25"/>
        <v>14.95840967</v>
      </c>
      <c r="AU114" s="15">
        <f t="shared" si="26"/>
        <v>11.3384618</v>
      </c>
    </row>
    <row r="115">
      <c r="A115" s="46">
        <f>Wealthfront!L112</f>
        <v>42530</v>
      </c>
      <c r="B115" s="47">
        <f>Wealthfront!T112</f>
        <v>104346.9091</v>
      </c>
      <c r="C115" s="47">
        <f>Betterment!AE112</f>
        <v>102964.0791</v>
      </c>
      <c r="D115" s="47">
        <f>Schwab!BK112</f>
        <v>104721.2628</v>
      </c>
      <c r="E115" s="47">
        <f>'T Rowe'!G112</f>
        <v>103099.1736</v>
      </c>
      <c r="F115" s="30">
        <f>Alkanza!BD110</f>
        <v>104628.7041</v>
      </c>
      <c r="G115" s="47">
        <f>$H$7*Prices!BX120</f>
        <v>103500.1027</v>
      </c>
      <c r="H115" s="44"/>
      <c r="I115" s="44"/>
      <c r="J115" s="44"/>
      <c r="K115" s="14">
        <f t="shared" ref="K115:P115" si="555">B115/B114-1</f>
        <v>-0.006859743681</v>
      </c>
      <c r="L115" s="14">
        <f t="shared" si="555"/>
        <v>-0.006650550235</v>
      </c>
      <c r="M115" s="14">
        <f t="shared" si="555"/>
        <v>-0.007641792144</v>
      </c>
      <c r="N115" s="14">
        <f t="shared" si="555"/>
        <v>-0.004985044865</v>
      </c>
      <c r="O115" s="14">
        <f t="shared" si="555"/>
        <v>-0.0002034074182</v>
      </c>
      <c r="P115" s="14">
        <f t="shared" si="555"/>
        <v>-0.001717694137</v>
      </c>
      <c r="Q115" s="44"/>
      <c r="R115" s="14">
        <f t="shared" ref="R115:V115" si="556">abs(K115)/abs($P115)</f>
        <v>3.993576931</v>
      </c>
      <c r="S115" s="14">
        <f t="shared" si="556"/>
        <v>3.871789564</v>
      </c>
      <c r="T115" s="14">
        <f t="shared" si="556"/>
        <v>4.44886664</v>
      </c>
      <c r="U115" s="14">
        <f t="shared" si="556"/>
        <v>2.902172603</v>
      </c>
      <c r="V115" s="14">
        <f t="shared" si="556"/>
        <v>0.1184188814</v>
      </c>
      <c r="W115" s="7">
        <f t="shared" si="20"/>
        <v>-1</v>
      </c>
      <c r="Y115" s="9">
        <f t="shared" ref="Y115:AD115" si="557">B115/B114-1</f>
        <v>-0.006859743681</v>
      </c>
      <c r="Z115" s="9">
        <f t="shared" si="557"/>
        <v>-0.006650550235</v>
      </c>
      <c r="AA115" s="9">
        <f t="shared" si="557"/>
        <v>-0.007641792144</v>
      </c>
      <c r="AB115" s="9">
        <f t="shared" si="557"/>
        <v>-0.004985044865</v>
      </c>
      <c r="AC115" s="9">
        <f t="shared" si="557"/>
        <v>-0.0002034074182</v>
      </c>
      <c r="AD115" s="9">
        <f t="shared" si="557"/>
        <v>-0.001717694137</v>
      </c>
      <c r="AF115" s="28">
        <f t="shared" si="95"/>
        <v>42530</v>
      </c>
      <c r="AG115" s="9" t="str">
        <f t="shared" ref="AG115:AK115" si="558">B115/$AL115-1</f>
        <v>#REF!</v>
      </c>
      <c r="AH115" s="9" t="str">
        <f t="shared" si="558"/>
        <v>#REF!</v>
      </c>
      <c r="AI115" s="9" t="str">
        <f t="shared" si="558"/>
        <v>#REF!</v>
      </c>
      <c r="AJ115" s="9" t="str">
        <f t="shared" si="558"/>
        <v>#REF!</v>
      </c>
      <c r="AK115" s="9" t="str">
        <f t="shared" si="558"/>
        <v>#REF!</v>
      </c>
      <c r="AL115" t="str">
        <f>Alkanza!BF110</f>
        <v>#REF!</v>
      </c>
      <c r="AN115" s="28">
        <f t="shared" si="23"/>
        <v>42530</v>
      </c>
      <c r="AO115" s="15">
        <f t="shared" ref="AO115:AS115" si="559">((B115/B114-1)-$AM$6)/$AM$6</f>
        <v>-26.57480779</v>
      </c>
      <c r="AP115" s="15">
        <f t="shared" si="559"/>
        <v>-25.79488329</v>
      </c>
      <c r="AQ115" s="15">
        <f t="shared" si="559"/>
        <v>-29.49047637</v>
      </c>
      <c r="AR115" s="15">
        <f t="shared" si="559"/>
        <v>-19.58547057</v>
      </c>
      <c r="AS115" s="15">
        <f t="shared" si="559"/>
        <v>-1.75835277</v>
      </c>
      <c r="AT115" s="15">
        <f t="shared" si="25"/>
        <v>-25.36140951</v>
      </c>
      <c r="AU115" s="15">
        <f t="shared" si="26"/>
        <v>-7.403985258</v>
      </c>
    </row>
    <row r="116">
      <c r="A116" s="46">
        <f>Wealthfront!L113</f>
        <v>42531</v>
      </c>
      <c r="B116" s="47">
        <f>Wealthfront!T113</f>
        <v>102480.2326</v>
      </c>
      <c r="C116" s="47">
        <f>Betterment!AE113</f>
        <v>101218.9424</v>
      </c>
      <c r="D116" s="47">
        <f>Schwab!BK113</f>
        <v>102657.5829</v>
      </c>
      <c r="E116" s="47">
        <f>'T Rowe'!G113</f>
        <v>101549.5868</v>
      </c>
      <c r="F116" s="30">
        <f>Alkanza!BD111</f>
        <v>104284.5552</v>
      </c>
      <c r="G116" s="47">
        <f>$H$7*Prices!BX121</f>
        <v>102550.4663</v>
      </c>
      <c r="H116" s="44"/>
      <c r="I116" s="44"/>
      <c r="J116" s="44"/>
      <c r="K116" s="14">
        <f t="shared" ref="K116:P116" si="560">B116/B115-1</f>
        <v>-0.01788914067</v>
      </c>
      <c r="L116" s="14">
        <f t="shared" si="560"/>
        <v>-0.01694898527</v>
      </c>
      <c r="M116" s="14">
        <f t="shared" si="560"/>
        <v>-0.01970640782</v>
      </c>
      <c r="N116" s="14">
        <f t="shared" si="560"/>
        <v>-0.01503006012</v>
      </c>
      <c r="O116" s="14">
        <f t="shared" si="560"/>
        <v>-0.003289239097</v>
      </c>
      <c r="P116" s="14">
        <f t="shared" si="560"/>
        <v>-0.009175222645</v>
      </c>
      <c r="Q116" s="44"/>
      <c r="R116" s="14">
        <f t="shared" ref="R116:V116" si="561">abs(K116)/abs($P116)</f>
        <v>1.949722788</v>
      </c>
      <c r="S116" s="14">
        <f t="shared" si="561"/>
        <v>1.84725602</v>
      </c>
      <c r="T116" s="14">
        <f t="shared" si="561"/>
        <v>2.147785246</v>
      </c>
      <c r="U116" s="14">
        <f t="shared" si="561"/>
        <v>1.63811394</v>
      </c>
      <c r="V116" s="14">
        <f t="shared" si="561"/>
        <v>0.3584914747</v>
      </c>
      <c r="W116" s="7">
        <f t="shared" si="20"/>
        <v>-1</v>
      </c>
      <c r="Y116" s="9">
        <f t="shared" ref="Y116:AD116" si="562">B116/B115-1</f>
        <v>-0.01788914067</v>
      </c>
      <c r="Z116" s="9">
        <f t="shared" si="562"/>
        <v>-0.01694898527</v>
      </c>
      <c r="AA116" s="9">
        <f t="shared" si="562"/>
        <v>-0.01970640782</v>
      </c>
      <c r="AB116" s="9">
        <f t="shared" si="562"/>
        <v>-0.01503006012</v>
      </c>
      <c r="AC116" s="9">
        <f t="shared" si="562"/>
        <v>-0.003289239097</v>
      </c>
      <c r="AD116" s="9">
        <f t="shared" si="562"/>
        <v>-0.009175222645</v>
      </c>
      <c r="AF116" s="28">
        <f t="shared" si="95"/>
        <v>42531</v>
      </c>
      <c r="AG116" s="9" t="str">
        <f t="shared" ref="AG116:AK116" si="563">B116/$AL116-1</f>
        <v>#REF!</v>
      </c>
      <c r="AH116" s="9" t="str">
        <f t="shared" si="563"/>
        <v>#REF!</v>
      </c>
      <c r="AI116" s="9" t="str">
        <f t="shared" si="563"/>
        <v>#REF!</v>
      </c>
      <c r="AJ116" s="9" t="str">
        <f t="shared" si="563"/>
        <v>#REF!</v>
      </c>
      <c r="AK116" s="9" t="str">
        <f t="shared" si="563"/>
        <v>#REF!</v>
      </c>
      <c r="AL116" t="str">
        <f>Alkanza!BF111</f>
        <v>#REF!</v>
      </c>
      <c r="AN116" s="28">
        <f t="shared" si="23"/>
        <v>42531</v>
      </c>
      <c r="AO116" s="15">
        <f t="shared" ref="AO116:AS116" si="564">((B116/B115-1)-$AM$6)/$AM$6</f>
        <v>-67.69510634</v>
      </c>
      <c r="AP116" s="15">
        <f t="shared" si="564"/>
        <v>-64.18997628</v>
      </c>
      <c r="AQ116" s="15">
        <f t="shared" si="564"/>
        <v>-74.47032422</v>
      </c>
      <c r="AR116" s="15">
        <f t="shared" si="564"/>
        <v>-57.03575244</v>
      </c>
      <c r="AS116" s="15">
        <f t="shared" si="564"/>
        <v>-13.26309052</v>
      </c>
      <c r="AT116" s="15">
        <f t="shared" si="25"/>
        <v>-65.84778982</v>
      </c>
      <c r="AU116" s="15">
        <f t="shared" si="26"/>
        <v>-35.20748158</v>
      </c>
    </row>
    <row r="117">
      <c r="A117" s="46">
        <f>Wealthfront!L114</f>
        <v>42534</v>
      </c>
      <c r="B117" s="47">
        <f>Wealthfront!T114</f>
        <v>101462.9825</v>
      </c>
      <c r="C117" s="47">
        <f>Betterment!AE114</f>
        <v>100194.812</v>
      </c>
      <c r="D117" s="47">
        <f>Schwab!BK114</f>
        <v>101515.6245</v>
      </c>
      <c r="E117" s="47">
        <f>'T Rowe'!G114</f>
        <v>100516.5289</v>
      </c>
      <c r="F117" s="30">
        <f>Alkanza!BD112</f>
        <v>103948.4548</v>
      </c>
      <c r="G117" s="47">
        <f>$H$7*Prices!BX122</f>
        <v>101718.25</v>
      </c>
      <c r="H117" s="44"/>
      <c r="I117" s="44"/>
      <c r="J117" s="44"/>
      <c r="K117" s="14">
        <f t="shared" ref="K117:P117" si="565">B117/B116-1</f>
        <v>-0.009926305939</v>
      </c>
      <c r="L117" s="14">
        <f t="shared" si="565"/>
        <v>-0.01011797238</v>
      </c>
      <c r="M117" s="14">
        <f t="shared" si="565"/>
        <v>-0.01112395627</v>
      </c>
      <c r="N117" s="14">
        <f t="shared" si="565"/>
        <v>-0.01017293998</v>
      </c>
      <c r="O117" s="14">
        <f t="shared" si="565"/>
        <v>-0.003222916222</v>
      </c>
      <c r="P117" s="14">
        <f t="shared" si="565"/>
        <v>-0.008115186993</v>
      </c>
      <c r="Q117" s="44"/>
      <c r="R117" s="14">
        <f t="shared" ref="R117:V117" si="566">abs(K117)/abs($P117)</f>
        <v>1.22317649</v>
      </c>
      <c r="S117" s="14">
        <f t="shared" si="566"/>
        <v>1.246794731</v>
      </c>
      <c r="T117" s="14">
        <f t="shared" si="566"/>
        <v>1.370757849</v>
      </c>
      <c r="U117" s="14">
        <f t="shared" si="566"/>
        <v>1.253568154</v>
      </c>
      <c r="V117" s="14">
        <f t="shared" si="566"/>
        <v>0.3971462672</v>
      </c>
      <c r="W117" s="7">
        <f t="shared" si="20"/>
        <v>-1</v>
      </c>
      <c r="Y117" s="9">
        <f t="shared" ref="Y117:AD117" si="567">B117/B116-1</f>
        <v>-0.009926305939</v>
      </c>
      <c r="Z117" s="9">
        <f t="shared" si="567"/>
        <v>-0.01011797238</v>
      </c>
      <c r="AA117" s="9">
        <f t="shared" si="567"/>
        <v>-0.01112395627</v>
      </c>
      <c r="AB117" s="9">
        <f t="shared" si="567"/>
        <v>-0.01017293998</v>
      </c>
      <c r="AC117" s="9">
        <f t="shared" si="567"/>
        <v>-0.003222916222</v>
      </c>
      <c r="AD117" s="9">
        <f t="shared" si="567"/>
        <v>-0.008115186993</v>
      </c>
      <c r="AF117" s="28">
        <f t="shared" si="95"/>
        <v>42534</v>
      </c>
      <c r="AG117" s="9" t="str">
        <f t="shared" ref="AG117:AK117" si="568">B117/$AL117-1</f>
        <v>#REF!</v>
      </c>
      <c r="AH117" s="9" t="str">
        <f t="shared" si="568"/>
        <v>#REF!</v>
      </c>
      <c r="AI117" s="9" t="str">
        <f t="shared" si="568"/>
        <v>#REF!</v>
      </c>
      <c r="AJ117" s="9" t="str">
        <f t="shared" si="568"/>
        <v>#REF!</v>
      </c>
      <c r="AK117" s="9" t="str">
        <f t="shared" si="568"/>
        <v>#REF!</v>
      </c>
      <c r="AL117" t="str">
        <f>Alkanza!BF112</f>
        <v>#REF!</v>
      </c>
      <c r="AN117" s="28">
        <f t="shared" si="23"/>
        <v>42534</v>
      </c>
      <c r="AO117" s="15">
        <f t="shared" ref="AO117:AS117" si="569">((B117/B116-1)-$AM$6)/$AM$6</f>
        <v>-38.00770441</v>
      </c>
      <c r="AP117" s="15">
        <f t="shared" si="569"/>
        <v>-38.72228395</v>
      </c>
      <c r="AQ117" s="15">
        <f t="shared" si="569"/>
        <v>-42.47283873</v>
      </c>
      <c r="AR117" s="15">
        <f t="shared" si="569"/>
        <v>-38.92721664</v>
      </c>
      <c r="AS117" s="15">
        <f t="shared" si="569"/>
        <v>-13.01582256</v>
      </c>
      <c r="AT117" s="15">
        <f t="shared" si="25"/>
        <v>-39.53251093</v>
      </c>
      <c r="AU117" s="15">
        <f t="shared" si="26"/>
        <v>-31.25540854</v>
      </c>
    </row>
    <row r="118">
      <c r="A118" s="58">
        <f>Wealthfront!L115</f>
        <v>42535</v>
      </c>
      <c r="B118" s="30">
        <f>Wealthfront!T115</f>
        <v>101020.9613</v>
      </c>
      <c r="C118" s="30">
        <f>Betterment!AE115</f>
        <v>99509.41548</v>
      </c>
      <c r="D118" s="30">
        <f>Schwab!BK115</f>
        <v>100793.6339</v>
      </c>
      <c r="E118" s="30">
        <f>'T Rowe'!G115</f>
        <v>99896.69421</v>
      </c>
      <c r="F118" s="30">
        <f>Alkanza!BD113</f>
        <v>103866.9583</v>
      </c>
      <c r="G118" s="30">
        <f>$H$7*Prices!BX123</f>
        <v>101535.2701</v>
      </c>
      <c r="H118" s="44"/>
      <c r="I118" s="44"/>
      <c r="J118" s="44"/>
      <c r="K118" s="14">
        <f t="shared" ref="K118:P118" si="570">B118/B117-1</f>
        <v>-0.004356476823</v>
      </c>
      <c r="L118" s="14">
        <f t="shared" si="570"/>
        <v>-0.006840638565</v>
      </c>
      <c r="M118" s="14">
        <f t="shared" si="570"/>
        <v>-0.00711211294</v>
      </c>
      <c r="N118" s="14">
        <f t="shared" si="570"/>
        <v>-0.006166495375</v>
      </c>
      <c r="O118" s="14">
        <f t="shared" si="570"/>
        <v>-0.0007840093336</v>
      </c>
      <c r="P118" s="14">
        <f t="shared" si="570"/>
        <v>-0.001798889883</v>
      </c>
      <c r="Q118" s="44"/>
      <c r="R118" s="14">
        <f t="shared" ref="R118:V118" si="571">abs(K118)/abs($P118)</f>
        <v>2.421758477</v>
      </c>
      <c r="S118" s="14">
        <f t="shared" si="571"/>
        <v>3.802700004</v>
      </c>
      <c r="T118" s="14">
        <f t="shared" si="571"/>
        <v>3.953612174</v>
      </c>
      <c r="U118" s="14">
        <f t="shared" si="571"/>
        <v>3.427944886</v>
      </c>
      <c r="V118" s="14">
        <f t="shared" si="571"/>
        <v>0.4358295308</v>
      </c>
      <c r="W118" s="7">
        <f t="shared" si="20"/>
        <v>-1</v>
      </c>
      <c r="X118" s="44"/>
      <c r="Y118" s="37">
        <f t="shared" ref="Y118:AD118" si="572">B118/B117-1</f>
        <v>-0.004356476823</v>
      </c>
      <c r="Z118" s="37">
        <f t="shared" si="572"/>
        <v>-0.006840638565</v>
      </c>
      <c r="AA118" s="37">
        <f t="shared" si="572"/>
        <v>-0.00711211294</v>
      </c>
      <c r="AB118" s="37">
        <f t="shared" si="572"/>
        <v>-0.006166495375</v>
      </c>
      <c r="AC118" s="37">
        <f t="shared" si="572"/>
        <v>-0.0007840093336</v>
      </c>
      <c r="AD118" s="37">
        <f t="shared" si="572"/>
        <v>-0.001798889883</v>
      </c>
      <c r="AE118" s="44"/>
      <c r="AF118" s="46">
        <f t="shared" si="95"/>
        <v>42535</v>
      </c>
      <c r="AG118" s="37" t="str">
        <f t="shared" ref="AG118:AK118" si="573">B118/$AL118-1</f>
        <v>#REF!</v>
      </c>
      <c r="AH118" s="37" t="str">
        <f t="shared" si="573"/>
        <v>#REF!</v>
      </c>
      <c r="AI118" s="37" t="str">
        <f t="shared" si="573"/>
        <v>#REF!</v>
      </c>
      <c r="AJ118" s="37" t="str">
        <f t="shared" si="573"/>
        <v>#REF!</v>
      </c>
      <c r="AK118" s="37" t="str">
        <f t="shared" si="573"/>
        <v>#REF!</v>
      </c>
      <c r="AL118" s="51" t="str">
        <f>Alkanza!BF113</f>
        <v>#REF!</v>
      </c>
      <c r="AM118" s="44"/>
      <c r="AN118" s="46">
        <f t="shared" si="23"/>
        <v>42535</v>
      </c>
      <c r="AO118" s="51">
        <f t="shared" ref="AO118:AS118" si="574">((B118/B117-1)-$AM$6)/$AM$6</f>
        <v>-17.24201465</v>
      </c>
      <c r="AP118" s="51">
        <f t="shared" si="574"/>
        <v>-26.50357923</v>
      </c>
      <c r="AQ118" s="51">
        <f t="shared" si="574"/>
        <v>-27.51570232</v>
      </c>
      <c r="AR118" s="51">
        <f t="shared" si="574"/>
        <v>-23.99020799</v>
      </c>
      <c r="AS118" s="51">
        <f t="shared" si="574"/>
        <v>-3.922979188</v>
      </c>
      <c r="AT118" s="51">
        <f t="shared" si="25"/>
        <v>-23.81287605</v>
      </c>
      <c r="AU118" s="15">
        <f t="shared" si="26"/>
        <v>-7.706702923</v>
      </c>
    </row>
    <row r="119">
      <c r="A119" s="58">
        <f>Wealthfront!L116</f>
        <v>42536</v>
      </c>
      <c r="B119" s="30">
        <f>Wealthfront!T116</f>
        <v>101361.6094</v>
      </c>
      <c r="C119" s="30">
        <f>Betterment!AE116</f>
        <v>99840.48632</v>
      </c>
      <c r="D119" s="30">
        <f>Schwab!BK116</f>
        <v>101205.8967</v>
      </c>
      <c r="E119" s="30">
        <f>'T Rowe'!G116</f>
        <v>100206.6116</v>
      </c>
      <c r="F119" s="30">
        <f>Alkanza!BD114</f>
        <v>103960.2653</v>
      </c>
      <c r="G119" s="30">
        <f>$H$7*Prices!BX124</f>
        <v>101348.3762</v>
      </c>
      <c r="H119" s="44"/>
      <c r="I119" s="44"/>
      <c r="J119" s="44"/>
      <c r="K119" s="14">
        <f t="shared" ref="K119:P119" si="575">B119/B118-1</f>
        <v>0.003372053015</v>
      </c>
      <c r="L119" s="14">
        <f t="shared" si="575"/>
        <v>0.003327030267</v>
      </c>
      <c r="M119" s="14">
        <f t="shared" si="575"/>
        <v>0.004090167263</v>
      </c>
      <c r="N119" s="14">
        <f t="shared" si="575"/>
        <v>0.00310237849</v>
      </c>
      <c r="O119" s="14">
        <f t="shared" si="575"/>
        <v>0.0008983321953</v>
      </c>
      <c r="P119" s="14">
        <f t="shared" si="575"/>
        <v>-0.001840679992</v>
      </c>
      <c r="Q119" s="44"/>
      <c r="R119" s="14">
        <f t="shared" ref="R119:V119" si="576">abs(K119)/abs($P119)</f>
        <v>1.831960487</v>
      </c>
      <c r="S119" s="14">
        <f t="shared" si="576"/>
        <v>1.807500642</v>
      </c>
      <c r="T119" s="14">
        <f t="shared" si="576"/>
        <v>2.222095792</v>
      </c>
      <c r="U119" s="14">
        <f t="shared" si="576"/>
        <v>1.68545239</v>
      </c>
      <c r="V119" s="14">
        <f t="shared" si="576"/>
        <v>0.4880436575</v>
      </c>
      <c r="W119" s="7">
        <f t="shared" si="20"/>
        <v>-1</v>
      </c>
      <c r="X119" s="44"/>
      <c r="Y119" s="37">
        <f t="shared" ref="Y119:AD119" si="577">B119/B118-1</f>
        <v>0.003372053015</v>
      </c>
      <c r="Z119" s="37">
        <f t="shared" si="577"/>
        <v>0.003327030267</v>
      </c>
      <c r="AA119" s="37">
        <f t="shared" si="577"/>
        <v>0.004090167263</v>
      </c>
      <c r="AB119" s="37">
        <f t="shared" si="577"/>
        <v>0.00310237849</v>
      </c>
      <c r="AC119" s="37">
        <f t="shared" si="577"/>
        <v>0.0008983321953</v>
      </c>
      <c r="AD119" s="37">
        <f t="shared" si="577"/>
        <v>-0.001840679992</v>
      </c>
      <c r="AE119" s="44"/>
      <c r="AF119" s="46">
        <f t="shared" si="95"/>
        <v>42536</v>
      </c>
      <c r="AG119" s="37" t="str">
        <f t="shared" ref="AG119:AK119" si="578">B119/$AL119-1</f>
        <v>#REF!</v>
      </c>
      <c r="AH119" s="37" t="str">
        <f t="shared" si="578"/>
        <v>#REF!</v>
      </c>
      <c r="AI119" s="37" t="str">
        <f t="shared" si="578"/>
        <v>#REF!</v>
      </c>
      <c r="AJ119" s="37" t="str">
        <f t="shared" si="578"/>
        <v>#REF!</v>
      </c>
      <c r="AK119" s="37" t="str">
        <f t="shared" si="578"/>
        <v>#REF!</v>
      </c>
      <c r="AL119" s="51" t="str">
        <f>Alkanza!BF114</f>
        <v>#REF!</v>
      </c>
      <c r="AM119" s="44"/>
      <c r="AN119" s="46">
        <f t="shared" si="23"/>
        <v>42536</v>
      </c>
      <c r="AO119" s="51">
        <f t="shared" ref="AO119:AS119" si="579">((B119/B118-1)-$AM$6)/$AM$6</f>
        <v>11.57184112</v>
      </c>
      <c r="AP119" s="51">
        <f t="shared" si="579"/>
        <v>11.40398527</v>
      </c>
      <c r="AQ119" s="51">
        <f t="shared" si="579"/>
        <v>14.24914727</v>
      </c>
      <c r="AR119" s="51">
        <f t="shared" si="579"/>
        <v>10.56642832</v>
      </c>
      <c r="AS119" s="51">
        <f t="shared" si="579"/>
        <v>2.349202871</v>
      </c>
      <c r="AT119" s="51">
        <f t="shared" si="25"/>
        <v>11.9478505</v>
      </c>
      <c r="AU119" s="15">
        <f t="shared" si="26"/>
        <v>-7.862506703</v>
      </c>
    </row>
    <row r="120">
      <c r="A120" s="58">
        <f>Wealthfront!L117</f>
        <v>42537</v>
      </c>
      <c r="B120" s="30">
        <f>Wealthfront!T117</f>
        <v>101405.8484</v>
      </c>
      <c r="C120" s="30">
        <f>Betterment!AE117</f>
        <v>99946.54123</v>
      </c>
      <c r="D120" s="30">
        <f>Schwab!BK117</f>
        <v>101099.9666</v>
      </c>
      <c r="E120" s="30">
        <f>'T Rowe'!G117</f>
        <v>100206.6116</v>
      </c>
      <c r="F120" s="30">
        <f>Alkanza!BD115</f>
        <v>104145.9855</v>
      </c>
      <c r="G120" s="30">
        <f>$H$7*Prices!BX125</f>
        <v>101665.9002</v>
      </c>
      <c r="H120" s="44"/>
      <c r="I120" s="44"/>
      <c r="J120" s="44"/>
      <c r="K120" s="14">
        <f t="shared" ref="K120:P120" si="580">B120/B119-1</f>
        <v>0.0004364474157</v>
      </c>
      <c r="L120" s="14">
        <f t="shared" si="580"/>
        <v>0.001062243609</v>
      </c>
      <c r="M120" s="14">
        <f t="shared" si="580"/>
        <v>-0.001046679118</v>
      </c>
      <c r="N120" s="14">
        <f t="shared" si="580"/>
        <v>0</v>
      </c>
      <c r="O120" s="14">
        <f t="shared" si="580"/>
        <v>0.00178645313</v>
      </c>
      <c r="P120" s="14">
        <f t="shared" si="580"/>
        <v>0.003132995414</v>
      </c>
      <c r="Q120" s="44"/>
      <c r="R120" s="14">
        <f t="shared" ref="R120:V120" si="581">abs(K120)/abs($P120)</f>
        <v>0.1393067522</v>
      </c>
      <c r="S120" s="14">
        <f t="shared" si="581"/>
        <v>0.3390504834</v>
      </c>
      <c r="T120" s="14">
        <f t="shared" si="581"/>
        <v>0.3340825565</v>
      </c>
      <c r="U120" s="14">
        <f t="shared" si="581"/>
        <v>0</v>
      </c>
      <c r="V120" s="14">
        <f t="shared" si="581"/>
        <v>0.5702061109</v>
      </c>
      <c r="W120" s="7">
        <f t="shared" si="20"/>
        <v>1</v>
      </c>
      <c r="X120" s="44"/>
      <c r="Y120" s="37">
        <f t="shared" ref="Y120:AD120" si="582">B120/B119-1</f>
        <v>0.0004364474157</v>
      </c>
      <c r="Z120" s="37">
        <f t="shared" si="582"/>
        <v>0.001062243609</v>
      </c>
      <c r="AA120" s="37">
        <f t="shared" si="582"/>
        <v>-0.001046679118</v>
      </c>
      <c r="AB120" s="37">
        <f t="shared" si="582"/>
        <v>0</v>
      </c>
      <c r="AC120" s="37">
        <f t="shared" si="582"/>
        <v>0.00178645313</v>
      </c>
      <c r="AD120" s="37">
        <f t="shared" si="582"/>
        <v>0.003132995414</v>
      </c>
      <c r="AE120" s="44"/>
      <c r="AF120" s="46">
        <f t="shared" si="95"/>
        <v>42537</v>
      </c>
      <c r="AG120" s="37" t="str">
        <f t="shared" ref="AG120:AK120" si="583">B120/$AL120-1</f>
        <v>#REF!</v>
      </c>
      <c r="AH120" s="37" t="str">
        <f t="shared" si="583"/>
        <v>#REF!</v>
      </c>
      <c r="AI120" s="37" t="str">
        <f t="shared" si="583"/>
        <v>#REF!</v>
      </c>
      <c r="AJ120" s="37" t="str">
        <f t="shared" si="583"/>
        <v>#REF!</v>
      </c>
      <c r="AK120" s="37" t="str">
        <f t="shared" si="583"/>
        <v>#REF!</v>
      </c>
      <c r="AL120" s="51" t="str">
        <f>Alkanza!BF115</f>
        <v>#REF!</v>
      </c>
      <c r="AM120" s="44"/>
      <c r="AN120" s="46">
        <f t="shared" si="23"/>
        <v>42537</v>
      </c>
      <c r="AO120" s="51">
        <f t="shared" ref="AO120:AS120" si="584">((B120/B119-1)-$AM$6)/$AM$6</f>
        <v>0.6271830678</v>
      </c>
      <c r="AP120" s="51">
        <f t="shared" si="584"/>
        <v>2.960304846</v>
      </c>
      <c r="AQ120" s="51">
        <f t="shared" si="584"/>
        <v>-4.9022766</v>
      </c>
      <c r="AR120" s="51">
        <f t="shared" si="584"/>
        <v>-1</v>
      </c>
      <c r="AS120" s="51">
        <f t="shared" si="584"/>
        <v>5.660335658</v>
      </c>
      <c r="AT120" s="51">
        <f t="shared" si="25"/>
        <v>-0.5786971717</v>
      </c>
      <c r="AU120" s="15">
        <f t="shared" si="26"/>
        <v>10.68057573</v>
      </c>
    </row>
    <row r="121">
      <c r="A121" s="58">
        <f>Wealthfront!L118</f>
        <v>42538</v>
      </c>
      <c r="B121" s="30">
        <f>Wealthfront!T118</f>
        <v>101652.3452</v>
      </c>
      <c r="C121" s="30">
        <f>Betterment!AE118</f>
        <v>100292.656</v>
      </c>
      <c r="D121" s="30">
        <f>Schwab!BK118</f>
        <v>101600.2879</v>
      </c>
      <c r="E121" s="30">
        <f>'T Rowe'!G118</f>
        <v>100309.9174</v>
      </c>
      <c r="F121" s="30">
        <f>Alkanza!BD116</f>
        <v>103784.1749</v>
      </c>
      <c r="G121" s="30">
        <f>$H$7*Prices!BX126</f>
        <v>101334.6771</v>
      </c>
      <c r="H121" s="44"/>
      <c r="I121" s="44"/>
      <c r="J121" s="44"/>
      <c r="K121" s="14">
        <f t="shared" ref="K121:P121" si="585">B121/B120-1</f>
        <v>0.002430794677</v>
      </c>
      <c r="L121" s="14">
        <f t="shared" si="585"/>
        <v>0.003462998491</v>
      </c>
      <c r="M121" s="14">
        <f t="shared" si="585"/>
        <v>0.00494877856</v>
      </c>
      <c r="N121" s="14">
        <f t="shared" si="585"/>
        <v>0.001030927835</v>
      </c>
      <c r="O121" s="14">
        <f t="shared" si="585"/>
        <v>-0.003474071277</v>
      </c>
      <c r="P121" s="14">
        <f t="shared" si="585"/>
        <v>-0.003257956006</v>
      </c>
      <c r="Q121" s="44"/>
      <c r="R121" s="14">
        <f t="shared" ref="R121:V121" si="586">abs(K121)/abs($P121)</f>
        <v>0.7461103443</v>
      </c>
      <c r="S121" s="14">
        <f t="shared" si="586"/>
        <v>1.062935928</v>
      </c>
      <c r="T121" s="14">
        <f t="shared" si="586"/>
        <v>1.518982623</v>
      </c>
      <c r="U121" s="14">
        <f t="shared" si="586"/>
        <v>0.3164339338</v>
      </c>
      <c r="V121" s="14">
        <f t="shared" si="586"/>
        <v>1.066334619</v>
      </c>
      <c r="W121" s="7">
        <f t="shared" si="20"/>
        <v>-1</v>
      </c>
      <c r="X121" s="44"/>
      <c r="Y121" s="37">
        <f t="shared" ref="Y121:AD121" si="587">B121/B120-1</f>
        <v>0.002430794677</v>
      </c>
      <c r="Z121" s="37">
        <f t="shared" si="587"/>
        <v>0.003462998491</v>
      </c>
      <c r="AA121" s="37">
        <f t="shared" si="587"/>
        <v>0.00494877856</v>
      </c>
      <c r="AB121" s="37">
        <f t="shared" si="587"/>
        <v>0.001030927835</v>
      </c>
      <c r="AC121" s="37">
        <f t="shared" si="587"/>
        <v>-0.003474071277</v>
      </c>
      <c r="AD121" s="37">
        <f t="shared" si="587"/>
        <v>-0.003257956006</v>
      </c>
      <c r="AE121" s="44"/>
      <c r="AF121" s="46">
        <f t="shared" si="95"/>
        <v>42538</v>
      </c>
      <c r="AG121" s="37" t="str">
        <f t="shared" ref="AG121:AK121" si="588">B121/$AL121-1</f>
        <v>#REF!</v>
      </c>
      <c r="AH121" s="37" t="str">
        <f t="shared" si="588"/>
        <v>#REF!</v>
      </c>
      <c r="AI121" s="37" t="str">
        <f t="shared" si="588"/>
        <v>#REF!</v>
      </c>
      <c r="AJ121" s="37" t="str">
        <f t="shared" si="588"/>
        <v>#REF!</v>
      </c>
      <c r="AK121" s="37" t="str">
        <f t="shared" si="588"/>
        <v>#REF!</v>
      </c>
      <c r="AL121" s="51" t="str">
        <f>Alkanza!BF116</f>
        <v>#REF!</v>
      </c>
      <c r="AM121" s="44"/>
      <c r="AN121" s="46">
        <f t="shared" si="23"/>
        <v>42538</v>
      </c>
      <c r="AO121" s="51">
        <f t="shared" ref="AO121:AS121" si="589">((B121/B120-1)-$AM$6)/$AM$6</f>
        <v>8.062599061</v>
      </c>
      <c r="AP121" s="51">
        <f t="shared" si="589"/>
        <v>11.91090818</v>
      </c>
      <c r="AQ121" s="51">
        <f t="shared" si="589"/>
        <v>17.45026088</v>
      </c>
      <c r="AR121" s="51">
        <f t="shared" si="589"/>
        <v>2.843551954</v>
      </c>
      <c r="AS121" s="51">
        <f t="shared" si="589"/>
        <v>-13.95219024</v>
      </c>
      <c r="AT121" s="51">
        <f t="shared" si="25"/>
        <v>10.06683002</v>
      </c>
      <c r="AU121" s="15">
        <f t="shared" si="26"/>
        <v>-13.14645948</v>
      </c>
    </row>
    <row r="122">
      <c r="A122" s="58">
        <f>Wealthfront!L119</f>
        <v>42541</v>
      </c>
      <c r="B122" s="30">
        <f>Wealthfront!T119</f>
        <v>102878.5426</v>
      </c>
      <c r="C122" s="30">
        <f>Betterment!AE119</f>
        <v>101574.0319</v>
      </c>
      <c r="D122" s="30">
        <f>Schwab!BK119</f>
        <v>103123.7201</v>
      </c>
      <c r="E122" s="30">
        <f>'T Rowe'!G119</f>
        <v>101446.281</v>
      </c>
      <c r="F122" s="30">
        <f>Alkanza!BD117</f>
        <v>103930.5988</v>
      </c>
      <c r="G122" s="30">
        <f>$H$7*Prices!BX127</f>
        <v>101923.2463</v>
      </c>
      <c r="H122" s="44"/>
      <c r="I122" s="44"/>
      <c r="J122" s="44"/>
      <c r="K122" s="14">
        <f t="shared" ref="K122:P122" si="590">B122/B121-1</f>
        <v>0.01206265777</v>
      </c>
      <c r="L122" s="14">
        <f t="shared" si="590"/>
        <v>0.01277636815</v>
      </c>
      <c r="M122" s="14">
        <f t="shared" si="590"/>
        <v>0.01499436898</v>
      </c>
      <c r="N122" s="14">
        <f t="shared" si="590"/>
        <v>0.01132852729</v>
      </c>
      <c r="O122" s="14">
        <f t="shared" si="590"/>
        <v>0.00141085046</v>
      </c>
      <c r="P122" s="14">
        <f t="shared" si="590"/>
        <v>0.00580817103</v>
      </c>
      <c r="Q122" s="44"/>
      <c r="R122" s="14">
        <f t="shared" ref="R122:V122" si="591">abs(K122)/abs($P122)</f>
        <v>2.076842729</v>
      </c>
      <c r="S122" s="14">
        <f t="shared" si="591"/>
        <v>2.199723129</v>
      </c>
      <c r="T122" s="14">
        <f t="shared" si="591"/>
        <v>2.581599079</v>
      </c>
      <c r="U122" s="14">
        <f t="shared" si="591"/>
        <v>1.950446575</v>
      </c>
      <c r="V122" s="14">
        <f t="shared" si="591"/>
        <v>0.2429078711</v>
      </c>
      <c r="W122" s="7">
        <f t="shared" si="20"/>
        <v>1</v>
      </c>
      <c r="X122" s="44"/>
      <c r="Y122" s="37">
        <f t="shared" ref="Y122:AD122" si="592">B122/B121-1</f>
        <v>0.01206265777</v>
      </c>
      <c r="Z122" s="37">
        <f t="shared" si="592"/>
        <v>0.01277636815</v>
      </c>
      <c r="AA122" s="37">
        <f t="shared" si="592"/>
        <v>0.01499436898</v>
      </c>
      <c r="AB122" s="37">
        <f t="shared" si="592"/>
        <v>0.01132852729</v>
      </c>
      <c r="AC122" s="37">
        <f t="shared" si="592"/>
        <v>0.00141085046</v>
      </c>
      <c r="AD122" s="37">
        <f t="shared" si="592"/>
        <v>0.00580817103</v>
      </c>
      <c r="AE122" s="44"/>
      <c r="AF122" s="46">
        <f t="shared" si="95"/>
        <v>42541</v>
      </c>
      <c r="AG122" s="37" t="str">
        <f t="shared" ref="AG122:AK122" si="593">B122/$AL122-1</f>
        <v>#REF!</v>
      </c>
      <c r="AH122" s="37" t="str">
        <f t="shared" si="593"/>
        <v>#REF!</v>
      </c>
      <c r="AI122" s="37" t="str">
        <f t="shared" si="593"/>
        <v>#REF!</v>
      </c>
      <c r="AJ122" s="37" t="str">
        <f t="shared" si="593"/>
        <v>#REF!</v>
      </c>
      <c r="AK122" s="37" t="str">
        <f t="shared" si="593"/>
        <v>#REF!</v>
      </c>
      <c r="AL122" s="51" t="str">
        <f>Alkanza!BF117</f>
        <v>#REF!</v>
      </c>
      <c r="AM122" s="44"/>
      <c r="AN122" s="46">
        <f t="shared" si="23"/>
        <v>42541</v>
      </c>
      <c r="AO122" s="51">
        <f t="shared" ref="AO122:AS122" si="594">((B122/B121-1)-$AM$6)/$AM$6</f>
        <v>43.9725483</v>
      </c>
      <c r="AP122" s="51">
        <f t="shared" si="594"/>
        <v>46.63343573</v>
      </c>
      <c r="AQ122" s="51">
        <f t="shared" si="594"/>
        <v>54.90268712</v>
      </c>
      <c r="AR122" s="51">
        <f t="shared" si="594"/>
        <v>41.23552971</v>
      </c>
      <c r="AS122" s="51">
        <f t="shared" si="594"/>
        <v>4.25999673</v>
      </c>
      <c r="AT122" s="51">
        <f t="shared" si="25"/>
        <v>46.68605022</v>
      </c>
      <c r="AU122" s="15">
        <f t="shared" si="26"/>
        <v>20.6542869</v>
      </c>
    </row>
    <row r="123">
      <c r="A123" s="58">
        <f>Wealthfront!L120</f>
        <v>42542</v>
      </c>
      <c r="B123" s="30">
        <f>Wealthfront!T120</f>
        <v>103420.3838</v>
      </c>
      <c r="C123" s="30">
        <f>Betterment!AE120</f>
        <v>102044.5878</v>
      </c>
      <c r="D123" s="30">
        <f>Schwab!BK120</f>
        <v>103473.02</v>
      </c>
      <c r="E123" s="30">
        <f>'T Rowe'!G120</f>
        <v>101756.1983</v>
      </c>
      <c r="F123" s="30">
        <f>Alkanza!BD118</f>
        <v>103883.4607</v>
      </c>
      <c r="G123" s="30">
        <f>$H$7*Prices!BX128</f>
        <v>102199.6732</v>
      </c>
      <c r="H123" s="44"/>
      <c r="I123" s="44"/>
      <c r="J123" s="44"/>
      <c r="K123" s="14">
        <f t="shared" ref="K123:P123" si="595">B123/B122-1</f>
        <v>0.005266804631</v>
      </c>
      <c r="L123" s="14">
        <f t="shared" si="595"/>
        <v>0.004632639804</v>
      </c>
      <c r="M123" s="14">
        <f t="shared" si="595"/>
        <v>0.003387191852</v>
      </c>
      <c r="N123" s="14">
        <f t="shared" si="595"/>
        <v>0.003054989817</v>
      </c>
      <c r="O123" s="14">
        <f t="shared" si="595"/>
        <v>-0.0004535539935</v>
      </c>
      <c r="P123" s="14">
        <f t="shared" si="595"/>
        <v>0.002712108484</v>
      </c>
      <c r="Q123" s="44"/>
      <c r="R123" s="14">
        <f t="shared" ref="R123:V123" si="596">abs(K123)/abs($P123)</f>
        <v>1.941959424</v>
      </c>
      <c r="S123" s="14">
        <f t="shared" si="596"/>
        <v>1.70813219</v>
      </c>
      <c r="T123" s="14">
        <f t="shared" si="596"/>
        <v>1.248914589</v>
      </c>
      <c r="U123" s="14">
        <f t="shared" si="596"/>
        <v>1.126426113</v>
      </c>
      <c r="V123" s="14">
        <f t="shared" si="596"/>
        <v>0.1672329835</v>
      </c>
      <c r="W123" s="7">
        <f t="shared" si="20"/>
        <v>1</v>
      </c>
      <c r="X123" s="44"/>
      <c r="Y123" s="37">
        <f t="shared" ref="Y123:AD123" si="597">B123/B122-1</f>
        <v>0.005266804631</v>
      </c>
      <c r="Z123" s="37">
        <f t="shared" si="597"/>
        <v>0.004632639804</v>
      </c>
      <c r="AA123" s="37">
        <f t="shared" si="597"/>
        <v>0.003387191852</v>
      </c>
      <c r="AB123" s="37">
        <f t="shared" si="597"/>
        <v>0.003054989817</v>
      </c>
      <c r="AC123" s="37">
        <f t="shared" si="597"/>
        <v>-0.0004535539935</v>
      </c>
      <c r="AD123" s="37">
        <f t="shared" si="597"/>
        <v>0.002712108484</v>
      </c>
      <c r="AE123" s="44"/>
      <c r="AF123" s="46">
        <f t="shared" si="95"/>
        <v>42542</v>
      </c>
      <c r="AG123" s="37" t="str">
        <f t="shared" ref="AG123:AK123" si="598">B123/$AL123-1</f>
        <v>#REF!</v>
      </c>
      <c r="AH123" s="37" t="str">
        <f t="shared" si="598"/>
        <v>#REF!</v>
      </c>
      <c r="AI123" s="37" t="str">
        <f t="shared" si="598"/>
        <v>#REF!</v>
      </c>
      <c r="AJ123" s="37" t="str">
        <f t="shared" si="598"/>
        <v>#REF!</v>
      </c>
      <c r="AK123" s="37" t="str">
        <f t="shared" si="598"/>
        <v>#REF!</v>
      </c>
      <c r="AL123" s="51" t="str">
        <f>Alkanza!BF118</f>
        <v>#REF!</v>
      </c>
      <c r="AM123" s="44"/>
      <c r="AN123" s="46">
        <f t="shared" si="23"/>
        <v>42542</v>
      </c>
      <c r="AO123" s="51">
        <f t="shared" ref="AO123:AS123" si="599">((B123/B122-1)-$AM$6)/$AM$6</f>
        <v>18.63594011</v>
      </c>
      <c r="AP123" s="51">
        <f t="shared" si="599"/>
        <v>16.27161802</v>
      </c>
      <c r="AQ123" s="51">
        <f t="shared" si="599"/>
        <v>11.62828243</v>
      </c>
      <c r="AR123" s="51">
        <f t="shared" si="599"/>
        <v>10.38975172</v>
      </c>
      <c r="AS123" s="51">
        <f t="shared" si="599"/>
        <v>-2.690960588</v>
      </c>
      <c r="AT123" s="51">
        <f t="shared" si="25"/>
        <v>14.23139807</v>
      </c>
      <c r="AU123" s="15">
        <f t="shared" si="26"/>
        <v>9.111405968</v>
      </c>
    </row>
    <row r="124">
      <c r="A124" s="58">
        <f>Wealthfront!L121</f>
        <v>42543</v>
      </c>
      <c r="B124" s="30">
        <f>Wealthfront!T121</f>
        <v>103303.7791</v>
      </c>
      <c r="C124" s="30">
        <f>Betterment!AE121</f>
        <v>101933.2322</v>
      </c>
      <c r="D124" s="30">
        <f>Schwab!BK121</f>
        <v>103180.4969</v>
      </c>
      <c r="E124" s="30">
        <f>'T Rowe'!G121</f>
        <v>101756.1983</v>
      </c>
      <c r="F124" s="30">
        <f>Alkanza!BD119</f>
        <v>103832.5118</v>
      </c>
      <c r="G124" s="30">
        <f>$H$7*Prices!BX129</f>
        <v>102030.8815</v>
      </c>
      <c r="H124" s="44"/>
      <c r="I124" s="44"/>
      <c r="J124" s="44"/>
      <c r="K124" s="14">
        <f t="shared" ref="K124:P124" si="600">B124/B123-1</f>
        <v>-0.001127482695</v>
      </c>
      <c r="L124" s="14">
        <f t="shared" si="600"/>
        <v>-0.001091244073</v>
      </c>
      <c r="M124" s="14">
        <f t="shared" si="600"/>
        <v>-0.002827046524</v>
      </c>
      <c r="N124" s="14">
        <f t="shared" si="600"/>
        <v>0</v>
      </c>
      <c r="O124" s="14">
        <f t="shared" si="600"/>
        <v>-0.0004904428547</v>
      </c>
      <c r="P124" s="14">
        <f t="shared" si="600"/>
        <v>-0.00165158696</v>
      </c>
      <c r="Q124" s="44"/>
      <c r="R124" s="14">
        <f t="shared" ref="R124:V124" si="601">abs(K124)/abs($P124)</f>
        <v>0.6826662614</v>
      </c>
      <c r="S124" s="14">
        <f t="shared" si="601"/>
        <v>0.6607245634</v>
      </c>
      <c r="T124" s="14">
        <f t="shared" si="601"/>
        <v>1.711715213</v>
      </c>
      <c r="U124" s="14">
        <f t="shared" si="601"/>
        <v>0</v>
      </c>
      <c r="V124" s="14">
        <f t="shared" si="601"/>
        <v>0.2969524867</v>
      </c>
      <c r="W124" s="7">
        <f t="shared" si="20"/>
        <v>-1</v>
      </c>
      <c r="X124" s="44"/>
      <c r="Y124" s="37">
        <f t="shared" ref="Y124:AD124" si="602">B124/B123-1</f>
        <v>-0.001127482695</v>
      </c>
      <c r="Z124" s="37">
        <f t="shared" si="602"/>
        <v>-0.001091244073</v>
      </c>
      <c r="AA124" s="37">
        <f t="shared" si="602"/>
        <v>-0.002827046524</v>
      </c>
      <c r="AB124" s="37">
        <f t="shared" si="602"/>
        <v>0</v>
      </c>
      <c r="AC124" s="37">
        <f t="shared" si="602"/>
        <v>-0.0004904428547</v>
      </c>
      <c r="AD124" s="37">
        <f t="shared" si="602"/>
        <v>-0.00165158696</v>
      </c>
      <c r="AE124" s="44"/>
      <c r="AF124" s="46">
        <f t="shared" si="95"/>
        <v>42543</v>
      </c>
      <c r="AG124" s="37" t="str">
        <f t="shared" ref="AG124:AK124" si="603">B124/$AL124-1</f>
        <v>#REF!</v>
      </c>
      <c r="AH124" s="37" t="str">
        <f t="shared" si="603"/>
        <v>#REF!</v>
      </c>
      <c r="AI124" s="37" t="str">
        <f t="shared" si="603"/>
        <v>#REF!</v>
      </c>
      <c r="AJ124" s="37" t="str">
        <f t="shared" si="603"/>
        <v>#REF!</v>
      </c>
      <c r="AK124" s="37" t="str">
        <f t="shared" si="603"/>
        <v>#REF!</v>
      </c>
      <c r="AL124" s="51" t="str">
        <f>Alkanza!BF119</f>
        <v>#REF!</v>
      </c>
      <c r="AM124" s="44"/>
      <c r="AN124" s="46">
        <f t="shared" si="23"/>
        <v>42543</v>
      </c>
      <c r="AO124" s="51">
        <f t="shared" ref="AO124:AS124" si="604">((B124/B123-1)-$AM$6)/$AM$6</f>
        <v>-5.203532166</v>
      </c>
      <c r="AP124" s="51">
        <f t="shared" si="604"/>
        <v>-5.06842569</v>
      </c>
      <c r="AQ124" s="51">
        <f t="shared" si="604"/>
        <v>-11.53992319</v>
      </c>
      <c r="AR124" s="51">
        <f t="shared" si="604"/>
        <v>-1</v>
      </c>
      <c r="AS124" s="51">
        <f t="shared" si="604"/>
        <v>-2.828491315</v>
      </c>
      <c r="AT124" s="51">
        <f t="shared" si="25"/>
        <v>-5.70297026</v>
      </c>
      <c r="AU124" s="15">
        <f t="shared" si="26"/>
        <v>-7.157521477</v>
      </c>
    </row>
    <row r="125">
      <c r="A125" s="58">
        <f>Wealthfront!L122</f>
        <v>42544</v>
      </c>
      <c r="B125" s="30">
        <f>Wealthfront!T122</f>
        <v>105238.7252</v>
      </c>
      <c r="C125" s="30">
        <f>Betterment!AE122</f>
        <v>103796.0514</v>
      </c>
      <c r="D125" s="30">
        <f>Schwab!BK122</f>
        <v>105294.3353</v>
      </c>
      <c r="E125" s="30">
        <f>'T Rowe'!G122</f>
        <v>103409.0909</v>
      </c>
      <c r="F125" s="30">
        <f>Alkanza!BD120</f>
        <v>104209.1755</v>
      </c>
      <c r="G125" s="30">
        <f>$H$7*Prices!BX130</f>
        <v>103394.4245</v>
      </c>
      <c r="H125" s="44"/>
      <c r="I125" s="44"/>
      <c r="J125" s="44"/>
      <c r="K125" s="14">
        <f t="shared" ref="K125:P125" si="605">B125/B124-1</f>
        <v>0.01873064153</v>
      </c>
      <c r="L125" s="14">
        <f t="shared" si="605"/>
        <v>0.01827489623</v>
      </c>
      <c r="M125" s="14">
        <f t="shared" si="605"/>
        <v>0.02048680187</v>
      </c>
      <c r="N125" s="14">
        <f t="shared" si="605"/>
        <v>0.01624365482</v>
      </c>
      <c r="O125" s="14">
        <f t="shared" si="605"/>
        <v>0.003627608517</v>
      </c>
      <c r="P125" s="14">
        <f t="shared" si="605"/>
        <v>0.01336402215</v>
      </c>
      <c r="Q125" s="44"/>
      <c r="R125" s="14">
        <f t="shared" ref="R125:V125" si="606">abs(K125)/abs($P125)</f>
        <v>1.40157217</v>
      </c>
      <c r="S125" s="14">
        <f t="shared" si="606"/>
        <v>1.367469765</v>
      </c>
      <c r="T125" s="14">
        <f t="shared" si="606"/>
        <v>1.532981735</v>
      </c>
      <c r="U125" s="14">
        <f t="shared" si="606"/>
        <v>1.215476496</v>
      </c>
      <c r="V125" s="14">
        <f t="shared" si="606"/>
        <v>0.2714458622</v>
      </c>
      <c r="W125" s="7">
        <f t="shared" si="20"/>
        <v>1</v>
      </c>
      <c r="X125" s="44"/>
      <c r="Y125" s="37">
        <f t="shared" ref="Y125:AD125" si="607">B125/B124-1</f>
        <v>0.01873064153</v>
      </c>
      <c r="Z125" s="37">
        <f t="shared" si="607"/>
        <v>0.01827489623</v>
      </c>
      <c r="AA125" s="37">
        <f t="shared" si="607"/>
        <v>0.02048680187</v>
      </c>
      <c r="AB125" s="37">
        <f t="shared" si="607"/>
        <v>0.01624365482</v>
      </c>
      <c r="AC125" s="37">
        <f t="shared" si="607"/>
        <v>0.003627608517</v>
      </c>
      <c r="AD125" s="37">
        <f t="shared" si="607"/>
        <v>0.01336402215</v>
      </c>
      <c r="AE125" s="44"/>
      <c r="AF125" s="46">
        <f t="shared" si="95"/>
        <v>42544</v>
      </c>
      <c r="AG125" s="37" t="str">
        <f t="shared" ref="AG125:AK125" si="608">B125/$AL125-1</f>
        <v>#REF!</v>
      </c>
      <c r="AH125" s="37" t="str">
        <f t="shared" si="608"/>
        <v>#REF!</v>
      </c>
      <c r="AI125" s="37" t="str">
        <f t="shared" si="608"/>
        <v>#REF!</v>
      </c>
      <c r="AJ125" s="37" t="str">
        <f t="shared" si="608"/>
        <v>#REF!</v>
      </c>
      <c r="AK125" s="37" t="str">
        <f t="shared" si="608"/>
        <v>#REF!</v>
      </c>
      <c r="AL125" s="51" t="str">
        <f>Alkanza!BF120</f>
        <v>#REF!</v>
      </c>
      <c r="AM125" s="44"/>
      <c r="AN125" s="46">
        <f t="shared" si="23"/>
        <v>42544</v>
      </c>
      <c r="AO125" s="51">
        <f t="shared" ref="AO125:AS125" si="609">((B125/B124-1)-$AM$6)/$AM$6</f>
        <v>68.83242802</v>
      </c>
      <c r="AP125" s="51">
        <f t="shared" si="609"/>
        <v>67.13329774</v>
      </c>
      <c r="AQ125" s="51">
        <f t="shared" si="609"/>
        <v>75.37982472</v>
      </c>
      <c r="AR125" s="51">
        <f t="shared" si="609"/>
        <v>59.5603313</v>
      </c>
      <c r="AS125" s="51">
        <f t="shared" si="609"/>
        <v>12.52461475</v>
      </c>
      <c r="AT125" s="51">
        <f t="shared" si="25"/>
        <v>67.72647045</v>
      </c>
      <c r="AU125" s="15">
        <f t="shared" si="26"/>
        <v>48.82435406</v>
      </c>
    </row>
    <row r="126">
      <c r="A126" s="58">
        <f>Wealthfront!L123</f>
        <v>42545</v>
      </c>
      <c r="B126" s="30">
        <f>Wealthfront!T123</f>
        <v>100048.0458</v>
      </c>
      <c r="C126" s="30">
        <f>Betterment!AE123</f>
        <v>98433.53163</v>
      </c>
      <c r="D126" s="30">
        <f>Schwab!BK123</f>
        <v>99665.17426</v>
      </c>
      <c r="E126" s="30">
        <f>'T Rowe'!G123</f>
        <v>98553.71901</v>
      </c>
      <c r="F126" s="30">
        <f>Alkanza!BD121</f>
        <v>103278.3305</v>
      </c>
      <c r="G126" s="30">
        <f>$H$7*Prices!BX131</f>
        <v>99675.13723</v>
      </c>
      <c r="H126" s="44"/>
      <c r="I126" s="44"/>
      <c r="J126" s="44"/>
      <c r="K126" s="14">
        <f t="shared" ref="K126:P126" si="610">B126/B125-1</f>
        <v>-0.04932290201</v>
      </c>
      <c r="L126" s="14">
        <f t="shared" si="610"/>
        <v>-0.05166400589</v>
      </c>
      <c r="M126" s="14">
        <f t="shared" si="610"/>
        <v>-0.05346119567</v>
      </c>
      <c r="N126" s="14">
        <f t="shared" si="610"/>
        <v>-0.04695304695</v>
      </c>
      <c r="O126" s="14">
        <f t="shared" si="610"/>
        <v>-0.00893246702</v>
      </c>
      <c r="P126" s="14">
        <f t="shared" si="610"/>
        <v>-0.03597183578</v>
      </c>
      <c r="Q126" s="44"/>
      <c r="R126" s="14">
        <f t="shared" ref="R126:V126" si="611">abs(K126)/abs($P126)</f>
        <v>1.371153319</v>
      </c>
      <c r="S126" s="14">
        <f t="shared" si="611"/>
        <v>1.436234898</v>
      </c>
      <c r="T126" s="14">
        <f t="shared" si="611"/>
        <v>1.486195923</v>
      </c>
      <c r="U126" s="14">
        <f t="shared" si="611"/>
        <v>1.30527247</v>
      </c>
      <c r="V126" s="14">
        <f t="shared" si="611"/>
        <v>0.2483183531</v>
      </c>
      <c r="W126" s="7">
        <f t="shared" si="20"/>
        <v>-1</v>
      </c>
      <c r="X126" s="44"/>
      <c r="Y126" s="37">
        <f t="shared" ref="Y126:AD126" si="612">B126/B125-1</f>
        <v>-0.04932290201</v>
      </c>
      <c r="Z126" s="37">
        <f t="shared" si="612"/>
        <v>-0.05166400589</v>
      </c>
      <c r="AA126" s="37">
        <f t="shared" si="612"/>
        <v>-0.05346119567</v>
      </c>
      <c r="AB126" s="37">
        <f t="shared" si="612"/>
        <v>-0.04695304695</v>
      </c>
      <c r="AC126" s="37">
        <f t="shared" si="612"/>
        <v>-0.00893246702</v>
      </c>
      <c r="AD126" s="37">
        <f t="shared" si="612"/>
        <v>-0.03597183578</v>
      </c>
      <c r="AE126" s="44"/>
      <c r="AF126" s="46">
        <f t="shared" si="95"/>
        <v>42545</v>
      </c>
      <c r="AG126" s="37" t="str">
        <f t="shared" ref="AG126:AK126" si="613">B126/$AL126-1</f>
        <v>#REF!</v>
      </c>
      <c r="AH126" s="37" t="str">
        <f t="shared" si="613"/>
        <v>#REF!</v>
      </c>
      <c r="AI126" s="37" t="str">
        <f t="shared" si="613"/>
        <v>#REF!</v>
      </c>
      <c r="AJ126" s="37" t="str">
        <f t="shared" si="613"/>
        <v>#REF!</v>
      </c>
      <c r="AK126" s="37" t="str">
        <f t="shared" si="613"/>
        <v>#REF!</v>
      </c>
      <c r="AL126" s="51" t="str">
        <f>Alkanza!BF121</f>
        <v>#REF!</v>
      </c>
      <c r="AM126" s="44"/>
      <c r="AN126" s="46">
        <f t="shared" si="23"/>
        <v>42545</v>
      </c>
      <c r="AO126" s="51">
        <f t="shared" ref="AO126:AS126" si="614">((B126/B125-1)-$AM$6)/$AM$6</f>
        <v>-184.8878823</v>
      </c>
      <c r="AP126" s="51">
        <f t="shared" si="614"/>
        <v>-193.6160921</v>
      </c>
      <c r="AQ126" s="51">
        <f t="shared" si="614"/>
        <v>-200.3164566</v>
      </c>
      <c r="AR126" s="51">
        <f t="shared" si="614"/>
        <v>-176.0524811</v>
      </c>
      <c r="AS126" s="51">
        <f t="shared" si="614"/>
        <v>-34.30242904</v>
      </c>
      <c r="AT126" s="51">
        <f t="shared" si="25"/>
        <v>-188.718228</v>
      </c>
      <c r="AU126" s="15">
        <f t="shared" si="26"/>
        <v>-135.1118311</v>
      </c>
    </row>
    <row r="127">
      <c r="A127" s="58">
        <f>Wealthfront!L124</f>
        <v>42548</v>
      </c>
      <c r="B127" s="30">
        <f>Wealthfront!T124</f>
        <v>98444.00382</v>
      </c>
      <c r="C127" s="30">
        <f>Betterment!AE124</f>
        <v>96753.19394</v>
      </c>
      <c r="D127" s="30">
        <f>Schwab!BK124</f>
        <v>97417.82219</v>
      </c>
      <c r="E127" s="30">
        <f>'T Rowe'!G124</f>
        <v>96487.60331</v>
      </c>
      <c r="F127" s="30">
        <f>Alkanza!BD122</f>
        <v>103301.5917</v>
      </c>
      <c r="G127" s="30">
        <f>$H$7*Prices!BX132</f>
        <v>97876.65</v>
      </c>
      <c r="H127" s="44"/>
      <c r="I127" s="44"/>
      <c r="J127" s="44"/>
      <c r="K127" s="14">
        <f t="shared" ref="K127:P127" si="615">B127/B126-1</f>
        <v>-0.01603271717</v>
      </c>
      <c r="L127" s="14">
        <f t="shared" si="615"/>
        <v>-0.0170707854</v>
      </c>
      <c r="M127" s="14">
        <f t="shared" si="615"/>
        <v>-0.0225490206</v>
      </c>
      <c r="N127" s="14">
        <f t="shared" si="615"/>
        <v>-0.02096436059</v>
      </c>
      <c r="O127" s="14">
        <f t="shared" si="615"/>
        <v>0.0002252284475</v>
      </c>
      <c r="P127" s="14">
        <f t="shared" si="615"/>
        <v>-0.01804348893</v>
      </c>
      <c r="Q127" s="44"/>
      <c r="R127" s="14">
        <f t="shared" ref="R127:V127" si="616">abs(K127)/abs($P127)</f>
        <v>0.8885597032</v>
      </c>
      <c r="S127" s="14">
        <f t="shared" si="616"/>
        <v>0.9460911616</v>
      </c>
      <c r="T127" s="14">
        <f t="shared" si="616"/>
        <v>1.249704017</v>
      </c>
      <c r="U127" s="14">
        <f t="shared" si="616"/>
        <v>1.161879538</v>
      </c>
      <c r="V127" s="14">
        <f t="shared" si="616"/>
        <v>0.01248253308</v>
      </c>
      <c r="W127" s="7">
        <f t="shared" si="20"/>
        <v>-1</v>
      </c>
      <c r="X127" s="44"/>
      <c r="Y127" s="37">
        <f t="shared" ref="Y127:AD127" si="617">B127/B126-1</f>
        <v>-0.01603271717</v>
      </c>
      <c r="Z127" s="37">
        <f t="shared" si="617"/>
        <v>-0.0170707854</v>
      </c>
      <c r="AA127" s="37">
        <f t="shared" si="617"/>
        <v>-0.0225490206</v>
      </c>
      <c r="AB127" s="37">
        <f t="shared" si="617"/>
        <v>-0.02096436059</v>
      </c>
      <c r="AC127" s="37">
        <f t="shared" si="617"/>
        <v>0.0002252284475</v>
      </c>
      <c r="AD127" s="37">
        <f t="shared" si="617"/>
        <v>-0.01804348893</v>
      </c>
      <c r="AE127" s="44"/>
      <c r="AF127" s="46">
        <f t="shared" si="95"/>
        <v>42548</v>
      </c>
      <c r="AG127" s="37" t="str">
        <f t="shared" ref="AG127:AK127" si="618">B127/$AL127-1</f>
        <v>#REF!</v>
      </c>
      <c r="AH127" s="37" t="str">
        <f t="shared" si="618"/>
        <v>#REF!</v>
      </c>
      <c r="AI127" s="37" t="str">
        <f t="shared" si="618"/>
        <v>#REF!</v>
      </c>
      <c r="AJ127" s="37" t="str">
        <f t="shared" si="618"/>
        <v>#REF!</v>
      </c>
      <c r="AK127" s="37" t="str">
        <f t="shared" si="618"/>
        <v>#REF!</v>
      </c>
      <c r="AL127" s="51" t="str">
        <f>Alkanza!BF122</f>
        <v>#REF!</v>
      </c>
      <c r="AM127" s="44"/>
      <c r="AN127" s="46">
        <f t="shared" si="23"/>
        <v>42548</v>
      </c>
      <c r="AO127" s="51">
        <f t="shared" ref="AO127:AS127" si="619">((B127/B126-1)-$AM$6)/$AM$6</f>
        <v>-60.77390397</v>
      </c>
      <c r="AP127" s="51">
        <f t="shared" si="619"/>
        <v>-64.64407707</v>
      </c>
      <c r="AQ127" s="51">
        <f t="shared" si="619"/>
        <v>-85.06828223</v>
      </c>
      <c r="AR127" s="51">
        <f t="shared" si="619"/>
        <v>-79.16028083</v>
      </c>
      <c r="AS127" s="51">
        <f t="shared" si="619"/>
        <v>-0.1602930776</v>
      </c>
      <c r="AT127" s="51">
        <f t="shared" si="25"/>
        <v>-72.41163602</v>
      </c>
      <c r="AU127" s="15">
        <f t="shared" si="26"/>
        <v>-68.27055453</v>
      </c>
    </row>
    <row r="128">
      <c r="A128" s="58">
        <f>Wealthfront!L125</f>
        <v>42549</v>
      </c>
      <c r="B128" s="30">
        <f>Wealthfront!T125</f>
        <v>100622.6895</v>
      </c>
      <c r="C128" s="30">
        <f>Betterment!AE125</f>
        <v>98694.18554</v>
      </c>
      <c r="D128" s="30">
        <f>Schwab!BK125</f>
        <v>99635.54394</v>
      </c>
      <c r="E128" s="30">
        <f>'T Rowe'!G125</f>
        <v>98450.41322</v>
      </c>
      <c r="F128" s="30">
        <f>Alkanza!BD123</f>
        <v>103900.6761</v>
      </c>
      <c r="G128" s="30">
        <f>$H$7*Prices!BX133</f>
        <v>99615.93785</v>
      </c>
      <c r="H128" s="44"/>
      <c r="I128" s="44"/>
      <c r="J128" s="44"/>
      <c r="K128" s="14">
        <f t="shared" ref="K128:P128" si="620">B128/B127-1</f>
        <v>0.02213121814</v>
      </c>
      <c r="L128" s="14">
        <f t="shared" si="620"/>
        <v>0.02006126651</v>
      </c>
      <c r="M128" s="14">
        <f t="shared" si="620"/>
        <v>0.02276505159</v>
      </c>
      <c r="N128" s="14">
        <f t="shared" si="620"/>
        <v>0.02034261242</v>
      </c>
      <c r="O128" s="14">
        <f t="shared" si="620"/>
        <v>0.005799372472</v>
      </c>
      <c r="P128" s="14">
        <f t="shared" si="620"/>
        <v>0.01777020205</v>
      </c>
      <c r="Q128" s="44"/>
      <c r="R128" s="14">
        <f t="shared" ref="R128:V128" si="621">abs(K128)/abs($P128)</f>
        <v>1.245411734</v>
      </c>
      <c r="S128" s="14">
        <f t="shared" si="621"/>
        <v>1.128927317</v>
      </c>
      <c r="T128" s="14">
        <f t="shared" si="621"/>
        <v>1.281080065</v>
      </c>
      <c r="U128" s="14">
        <f t="shared" si="621"/>
        <v>1.144759771</v>
      </c>
      <c r="V128" s="14">
        <f t="shared" si="621"/>
        <v>0.3263537723</v>
      </c>
      <c r="W128" s="7">
        <f t="shared" si="20"/>
        <v>1</v>
      </c>
      <c r="X128" s="44"/>
      <c r="Y128" s="14">
        <f t="shared" ref="Y128:AD128" si="622">B128/B127-1</f>
        <v>0.02213121814</v>
      </c>
      <c r="Z128" s="14">
        <f t="shared" si="622"/>
        <v>0.02006126651</v>
      </c>
      <c r="AA128" s="14">
        <f t="shared" si="622"/>
        <v>0.02276505159</v>
      </c>
      <c r="AB128" s="14">
        <f t="shared" si="622"/>
        <v>0.02034261242</v>
      </c>
      <c r="AC128" s="14">
        <f t="shared" si="622"/>
        <v>0.005799372472</v>
      </c>
      <c r="AD128" s="14">
        <f t="shared" si="622"/>
        <v>0.01777020205</v>
      </c>
      <c r="AE128" s="44"/>
      <c r="AF128" s="58">
        <f t="shared" si="95"/>
        <v>42549</v>
      </c>
      <c r="AG128" s="14" t="str">
        <f t="shared" ref="AG128:AK128" si="623">B128/$AL128-1</f>
        <v>#REF!</v>
      </c>
      <c r="AH128" s="14" t="str">
        <f t="shared" si="623"/>
        <v>#REF!</v>
      </c>
      <c r="AI128" s="14" t="str">
        <f t="shared" si="623"/>
        <v>#REF!</v>
      </c>
      <c r="AJ128" s="14" t="str">
        <f t="shared" si="623"/>
        <v>#REF!</v>
      </c>
      <c r="AK128" s="14" t="str">
        <f t="shared" si="623"/>
        <v>#REF!</v>
      </c>
      <c r="AL128" s="55" t="str">
        <f>Alkanza!BF123</f>
        <v>#REF!</v>
      </c>
      <c r="AM128" s="44"/>
      <c r="AN128" s="58">
        <f t="shared" si="23"/>
        <v>42549</v>
      </c>
      <c r="AO128" s="55">
        <f t="shared" ref="AO128:AS128" si="624">((B128/B127-1)-$AM$6)/$AM$6</f>
        <v>81.51061214</v>
      </c>
      <c r="AP128" s="55">
        <f t="shared" si="624"/>
        <v>73.79332449</v>
      </c>
      <c r="AQ128" s="55">
        <f t="shared" si="624"/>
        <v>83.87369878</v>
      </c>
      <c r="AR128" s="55">
        <f t="shared" si="624"/>
        <v>74.84225108</v>
      </c>
      <c r="AS128" s="55">
        <f t="shared" si="624"/>
        <v>20.62148371</v>
      </c>
      <c r="AT128" s="55">
        <f t="shared" si="25"/>
        <v>78.50497162</v>
      </c>
      <c r="AU128" s="51">
        <f t="shared" si="26"/>
        <v>65.25167395</v>
      </c>
    </row>
    <row r="129">
      <c r="A129" s="58">
        <f>Wealthfront!L126</f>
        <v>42550</v>
      </c>
      <c r="B129" s="30">
        <f>Wealthfront!T126</f>
        <v>102479.1265</v>
      </c>
      <c r="C129" s="30">
        <f>Betterment!AE126</f>
        <v>100351.478</v>
      </c>
      <c r="D129" s="30">
        <f>Schwab!BK126</f>
        <v>101577.0341</v>
      </c>
      <c r="E129" s="30">
        <f>'T Rowe'!G126</f>
        <v>100103.3058</v>
      </c>
      <c r="F129" s="30">
        <f>Alkanza!BD124</f>
        <v>104442.7116</v>
      </c>
      <c r="G129" s="30">
        <f>$H$7*Prices!BX134</f>
        <v>101312.6608</v>
      </c>
      <c r="H129" s="44"/>
      <c r="I129" s="44"/>
      <c r="J129" s="44"/>
      <c r="K129" s="14">
        <f t="shared" ref="K129:P129" si="625">B129/B128-1</f>
        <v>0.01844948692</v>
      </c>
      <c r="L129" s="14">
        <f t="shared" si="625"/>
        <v>0.01679219963</v>
      </c>
      <c r="M129" s="14">
        <f t="shared" si="625"/>
        <v>0.01948591876</v>
      </c>
      <c r="N129" s="14">
        <f t="shared" si="625"/>
        <v>0.01678908709</v>
      </c>
      <c r="O129" s="14">
        <f t="shared" si="625"/>
        <v>0.005216862226</v>
      </c>
      <c r="P129" s="14">
        <f t="shared" si="625"/>
        <v>0.0170326459</v>
      </c>
      <c r="Q129" s="44"/>
      <c r="R129" s="14">
        <f t="shared" ref="R129:V129" si="626">abs(K129)/abs($P129)</f>
        <v>1.083183847</v>
      </c>
      <c r="S129" s="14">
        <f t="shared" si="626"/>
        <v>0.9858832109</v>
      </c>
      <c r="T129" s="14">
        <f t="shared" si="626"/>
        <v>1.144033574</v>
      </c>
      <c r="U129" s="14">
        <f t="shared" si="626"/>
        <v>0.9857004712</v>
      </c>
      <c r="V129" s="14">
        <f t="shared" si="626"/>
        <v>0.3062860729</v>
      </c>
      <c r="W129" s="7">
        <f t="shared" si="20"/>
        <v>1</v>
      </c>
      <c r="X129" s="44"/>
      <c r="Y129" s="14">
        <f t="shared" ref="Y129:AD129" si="627">B129/B128-1</f>
        <v>0.01844948692</v>
      </c>
      <c r="Z129" s="14">
        <f t="shared" si="627"/>
        <v>0.01679219963</v>
      </c>
      <c r="AA129" s="14">
        <f t="shared" si="627"/>
        <v>0.01948591876</v>
      </c>
      <c r="AB129" s="14">
        <f t="shared" si="627"/>
        <v>0.01678908709</v>
      </c>
      <c r="AC129" s="14">
        <f t="shared" si="627"/>
        <v>0.005216862226</v>
      </c>
      <c r="AD129" s="14">
        <f t="shared" si="627"/>
        <v>0.0170326459</v>
      </c>
      <c r="AE129" s="44"/>
      <c r="AF129" s="58">
        <f t="shared" si="95"/>
        <v>42550</v>
      </c>
      <c r="AG129" s="14" t="str">
        <f t="shared" ref="AG129:AK129" si="628">B129/$AL129-1</f>
        <v>#REF!</v>
      </c>
      <c r="AH129" s="14" t="str">
        <f t="shared" si="628"/>
        <v>#REF!</v>
      </c>
      <c r="AI129" s="14" t="str">
        <f t="shared" si="628"/>
        <v>#REF!</v>
      </c>
      <c r="AJ129" s="14" t="str">
        <f t="shared" si="628"/>
        <v>#REF!</v>
      </c>
      <c r="AK129" s="14" t="str">
        <f t="shared" si="628"/>
        <v>#REF!</v>
      </c>
      <c r="AL129" s="55" t="str">
        <f>Alkanza!BF124</f>
        <v>#REF!</v>
      </c>
      <c r="AM129" s="44"/>
      <c r="AN129" s="58">
        <f t="shared" si="23"/>
        <v>42550</v>
      </c>
      <c r="AO129" s="55">
        <f t="shared" ref="AO129:AS129" si="629">((B129/B128-1)-$AM$6)/$AM$6</f>
        <v>67.78421465</v>
      </c>
      <c r="AP129" s="55">
        <f t="shared" si="629"/>
        <v>61.60544097</v>
      </c>
      <c r="AQ129" s="55">
        <f t="shared" si="629"/>
        <v>71.64828689</v>
      </c>
      <c r="AR129" s="55">
        <f t="shared" si="629"/>
        <v>61.59383665</v>
      </c>
      <c r="AS129" s="55">
        <f t="shared" si="629"/>
        <v>18.44974257</v>
      </c>
      <c r="AT129" s="55">
        <f t="shared" si="25"/>
        <v>65.65794479</v>
      </c>
      <c r="AU129" s="55">
        <f t="shared" si="26"/>
        <v>62.50188367</v>
      </c>
    </row>
    <row r="130">
      <c r="A130" s="58">
        <f>Wealthfront!L127</f>
        <v>42551</v>
      </c>
      <c r="B130" s="30">
        <f>Wealthfront!T127</f>
        <v>103667.2474</v>
      </c>
      <c r="C130" s="30">
        <f>Betterment!AE127</f>
        <v>101601.0062</v>
      </c>
      <c r="D130" s="30">
        <f>Schwab!BK127</f>
        <v>102923.6081</v>
      </c>
      <c r="E130" s="30">
        <f>'T Rowe'!G127</f>
        <v>101239.6694</v>
      </c>
      <c r="F130" s="30">
        <f>Alkanza!BD125</f>
        <v>105278.6792</v>
      </c>
      <c r="G130" s="30">
        <f>$H$7*Prices!BX135</f>
        <v>102686.9673</v>
      </c>
      <c r="H130" s="44"/>
      <c r="I130" s="44"/>
      <c r="J130" s="44"/>
      <c r="K130" s="14">
        <f t="shared" ref="K130:P130" si="630">B130/B129-1</f>
        <v>0.0115937838</v>
      </c>
      <c r="L130" s="14">
        <f t="shared" si="630"/>
        <v>0.01245151795</v>
      </c>
      <c r="M130" s="14">
        <f t="shared" si="630"/>
        <v>0.01325667861</v>
      </c>
      <c r="N130" s="14">
        <f t="shared" si="630"/>
        <v>0.01135190918</v>
      </c>
      <c r="O130" s="14">
        <f t="shared" si="630"/>
        <v>0.008004077839</v>
      </c>
      <c r="P130" s="14">
        <f t="shared" si="630"/>
        <v>0.01356500239</v>
      </c>
      <c r="Q130" s="44"/>
      <c r="R130" s="14">
        <f t="shared" ref="R130:V130" si="631">abs(K130)/abs($P130)</f>
        <v>0.8546835061</v>
      </c>
      <c r="S130" s="14">
        <f t="shared" si="631"/>
        <v>0.9179149101</v>
      </c>
      <c r="T130" s="14">
        <f t="shared" si="631"/>
        <v>0.9772706433</v>
      </c>
      <c r="U130" s="14">
        <f t="shared" si="631"/>
        <v>0.8368527228</v>
      </c>
      <c r="V130" s="14">
        <f t="shared" si="631"/>
        <v>0.5900535517</v>
      </c>
      <c r="W130" s="7">
        <f t="shared" si="20"/>
        <v>1</v>
      </c>
      <c r="X130" s="44"/>
      <c r="Y130" s="14">
        <f t="shared" ref="Y130:AD130" si="632">B130/B129-1</f>
        <v>0.0115937838</v>
      </c>
      <c r="Z130" s="14">
        <f t="shared" si="632"/>
        <v>0.01245151795</v>
      </c>
      <c r="AA130" s="14">
        <f t="shared" si="632"/>
        <v>0.01325667861</v>
      </c>
      <c r="AB130" s="14">
        <f t="shared" si="632"/>
        <v>0.01135190918</v>
      </c>
      <c r="AC130" s="14">
        <f t="shared" si="632"/>
        <v>0.008004077839</v>
      </c>
      <c r="AD130" s="14">
        <f t="shared" si="632"/>
        <v>0.01356500239</v>
      </c>
      <c r="AE130" s="44"/>
      <c r="AF130" s="58">
        <f t="shared" si="95"/>
        <v>42551</v>
      </c>
      <c r="AG130" s="14" t="str">
        <f t="shared" ref="AG130:AK130" si="633">B130/$AL130-1</f>
        <v>#REF!</v>
      </c>
      <c r="AH130" s="14" t="str">
        <f t="shared" si="633"/>
        <v>#REF!</v>
      </c>
      <c r="AI130" s="14" t="str">
        <f t="shared" si="633"/>
        <v>#REF!</v>
      </c>
      <c r="AJ130" s="14" t="str">
        <f t="shared" si="633"/>
        <v>#REF!</v>
      </c>
      <c r="AK130" s="14" t="str">
        <f t="shared" si="633"/>
        <v>#REF!</v>
      </c>
      <c r="AL130" s="55" t="str">
        <f>Alkanza!BF125</f>
        <v>#REF!</v>
      </c>
      <c r="AM130" s="44"/>
      <c r="AN130" s="58">
        <f t="shared" si="23"/>
        <v>42551</v>
      </c>
      <c r="AO130" s="55">
        <f t="shared" ref="AO130:AS130" si="634">((B130/B129-1)-$AM$6)/$AM$6</f>
        <v>42.22447108</v>
      </c>
      <c r="AP130" s="55">
        <f t="shared" si="634"/>
        <v>45.42231446</v>
      </c>
      <c r="AQ130" s="55">
        <f t="shared" si="634"/>
        <v>48.42415099</v>
      </c>
      <c r="AR130" s="55">
        <f t="shared" si="634"/>
        <v>41.32270315</v>
      </c>
      <c r="AS130" s="55">
        <f t="shared" si="634"/>
        <v>28.84116635</v>
      </c>
      <c r="AT130" s="55">
        <f t="shared" si="25"/>
        <v>44.34840992</v>
      </c>
      <c r="AU130" s="55">
        <f t="shared" si="26"/>
        <v>49.5736577</v>
      </c>
    </row>
    <row r="131">
      <c r="A131" s="58">
        <f>Wealthfront!L128</f>
        <v>42552</v>
      </c>
      <c r="B131" s="30">
        <f>Wealthfront!T128</f>
        <v>104047.2523</v>
      </c>
      <c r="C131" s="30">
        <f>Betterment!AE128</f>
        <v>101853.4558</v>
      </c>
      <c r="D131" s="30">
        <f>Schwab!BK128</f>
        <v>103368.0675</v>
      </c>
      <c r="E131" s="30">
        <f>'T Rowe'!G128</f>
        <v>101239.6694</v>
      </c>
      <c r="F131" s="30">
        <f>Alkanza!BD126</f>
        <v>105750.9461</v>
      </c>
      <c r="G131" s="30">
        <f>$H$7*Prices!BX136</f>
        <v>102887.071</v>
      </c>
      <c r="H131" s="44"/>
      <c r="I131" s="44"/>
      <c r="J131" s="44"/>
      <c r="K131" s="14">
        <f t="shared" ref="K131:P131" si="635">B131/B130-1</f>
        <v>0.003665622004</v>
      </c>
      <c r="L131" s="14">
        <f t="shared" si="635"/>
        <v>0.002484714875</v>
      </c>
      <c r="M131" s="14">
        <f t="shared" si="635"/>
        <v>0.00431834228</v>
      </c>
      <c r="N131" s="14">
        <f t="shared" si="635"/>
        <v>0</v>
      </c>
      <c r="O131" s="14">
        <f t="shared" si="635"/>
        <v>0.004485873706</v>
      </c>
      <c r="P131" s="14">
        <f t="shared" si="635"/>
        <v>0.001948676901</v>
      </c>
      <c r="Q131" s="44"/>
      <c r="R131" s="14">
        <f t="shared" ref="R131:V131" si="636">abs(K131)/abs($P131)</f>
        <v>1.881082494</v>
      </c>
      <c r="S131" s="14">
        <f t="shared" si="636"/>
        <v>1.275077913</v>
      </c>
      <c r="T131" s="14">
        <f t="shared" si="636"/>
        <v>2.216038112</v>
      </c>
      <c r="U131" s="14">
        <f t="shared" si="636"/>
        <v>0</v>
      </c>
      <c r="V131" s="14">
        <f t="shared" si="636"/>
        <v>2.302009997</v>
      </c>
      <c r="W131" s="7">
        <f t="shared" si="20"/>
        <v>1</v>
      </c>
      <c r="X131" s="44"/>
      <c r="Y131" s="14">
        <f t="shared" ref="Y131:AD131" si="637">B131/B130-1</f>
        <v>0.003665622004</v>
      </c>
      <c r="Z131" s="14">
        <f t="shared" si="637"/>
        <v>0.002484714875</v>
      </c>
      <c r="AA131" s="14">
        <f t="shared" si="637"/>
        <v>0.00431834228</v>
      </c>
      <c r="AB131" s="14">
        <f t="shared" si="637"/>
        <v>0</v>
      </c>
      <c r="AC131" s="14">
        <f t="shared" si="637"/>
        <v>0.004485873706</v>
      </c>
      <c r="AD131" s="14">
        <f t="shared" si="637"/>
        <v>0.001948676901</v>
      </c>
      <c r="AE131" s="44"/>
      <c r="AF131" s="58">
        <f t="shared" si="95"/>
        <v>42552</v>
      </c>
      <c r="AG131" s="14" t="str">
        <f t="shared" ref="AG131:AK131" si="638">B131/$AL131-1</f>
        <v>#REF!</v>
      </c>
      <c r="AH131" s="14" t="str">
        <f t="shared" si="638"/>
        <v>#REF!</v>
      </c>
      <c r="AI131" s="14" t="str">
        <f t="shared" si="638"/>
        <v>#REF!</v>
      </c>
      <c r="AJ131" s="14" t="str">
        <f t="shared" si="638"/>
        <v>#REF!</v>
      </c>
      <c r="AK131" s="14" t="str">
        <f t="shared" si="638"/>
        <v>#REF!</v>
      </c>
      <c r="AL131" s="55" t="str">
        <f>Alkanza!BF126</f>
        <v>#REF!</v>
      </c>
      <c r="AM131" s="44"/>
      <c r="AN131" s="58">
        <f t="shared" si="23"/>
        <v>42552</v>
      </c>
      <c r="AO131" s="55">
        <f t="shared" ref="AO131:AS131" si="639">((B131/B130-1)-$AM$6)/$AM$6</f>
        <v>12.66633836</v>
      </c>
      <c r="AP131" s="55">
        <f t="shared" si="639"/>
        <v>8.263626793</v>
      </c>
      <c r="AQ131" s="55">
        <f t="shared" si="639"/>
        <v>15.09983972</v>
      </c>
      <c r="AR131" s="55">
        <f t="shared" si="639"/>
        <v>-1</v>
      </c>
      <c r="AS131" s="55">
        <f t="shared" si="639"/>
        <v>15.72443799</v>
      </c>
      <c r="AT131" s="55">
        <f t="shared" si="25"/>
        <v>8.757451218</v>
      </c>
      <c r="AU131" s="55">
        <f t="shared" si="26"/>
        <v>6.265145682</v>
      </c>
    </row>
    <row r="132">
      <c r="A132" s="58">
        <f>Wealthfront!L129</f>
        <v>42556</v>
      </c>
      <c r="B132" s="30">
        <f>Wealthfront!T129</f>
        <v>102634.332</v>
      </c>
      <c r="C132" s="30">
        <f>Betterment!AE129</f>
        <v>100500.5856</v>
      </c>
      <c r="D132" s="30">
        <f>Schwab!BK129</f>
        <v>101817.1248</v>
      </c>
      <c r="E132" s="30">
        <f>'T Rowe'!G129</f>
        <v>101549.5868</v>
      </c>
      <c r="F132" s="30">
        <f>Alkanza!BD127</f>
        <v>105845.8573</v>
      </c>
      <c r="G132" s="30">
        <f>$H$7*Prices!BX137</f>
        <v>102182.5494</v>
      </c>
      <c r="H132" s="44"/>
      <c r="I132" s="44"/>
      <c r="J132" s="44"/>
      <c r="K132" s="14">
        <f t="shared" ref="K132:P132" si="640">B132/B131-1</f>
        <v>-0.01357960251</v>
      </c>
      <c r="L132" s="14">
        <f t="shared" si="640"/>
        <v>-0.0132825159</v>
      </c>
      <c r="M132" s="14">
        <f t="shared" si="640"/>
        <v>-0.0150040801</v>
      </c>
      <c r="N132" s="14">
        <f t="shared" si="640"/>
        <v>0.00306122449</v>
      </c>
      <c r="O132" s="14">
        <f t="shared" si="640"/>
        <v>0.0008974980736</v>
      </c>
      <c r="P132" s="14">
        <f t="shared" si="640"/>
        <v>-0.006847523717</v>
      </c>
      <c r="Q132" s="44"/>
      <c r="R132" s="14">
        <f t="shared" ref="R132:V132" si="641">abs(K132)/abs($P132)</f>
        <v>1.983140631</v>
      </c>
      <c r="S132" s="14">
        <f t="shared" si="641"/>
        <v>1.93975464</v>
      </c>
      <c r="T132" s="14">
        <f t="shared" si="641"/>
        <v>2.191168767</v>
      </c>
      <c r="U132" s="14">
        <f t="shared" si="641"/>
        <v>0.4470556973</v>
      </c>
      <c r="V132" s="14">
        <f t="shared" si="641"/>
        <v>0.1310689982</v>
      </c>
      <c r="W132" s="7">
        <f t="shared" si="20"/>
        <v>-1</v>
      </c>
      <c r="X132" s="44"/>
      <c r="Y132" s="14">
        <f t="shared" ref="Y132:AD132" si="642">B132/B131-1</f>
        <v>-0.01357960251</v>
      </c>
      <c r="Z132" s="14">
        <f t="shared" si="642"/>
        <v>-0.0132825159</v>
      </c>
      <c r="AA132" s="14">
        <f t="shared" si="642"/>
        <v>-0.0150040801</v>
      </c>
      <c r="AB132" s="14">
        <f t="shared" si="642"/>
        <v>0.00306122449</v>
      </c>
      <c r="AC132" s="14">
        <f t="shared" si="642"/>
        <v>0.0008974980736</v>
      </c>
      <c r="AD132" s="14">
        <f t="shared" si="642"/>
        <v>-0.006847523717</v>
      </c>
      <c r="AE132" s="44"/>
      <c r="AF132" s="58">
        <f t="shared" si="95"/>
        <v>42556</v>
      </c>
      <c r="AG132" s="14" t="str">
        <f t="shared" ref="AG132:AK132" si="643">B132/$AL132-1</f>
        <v>#REF!</v>
      </c>
      <c r="AH132" s="14" t="str">
        <f t="shared" si="643"/>
        <v>#REF!</v>
      </c>
      <c r="AI132" s="14" t="str">
        <f t="shared" si="643"/>
        <v>#REF!</v>
      </c>
      <c r="AJ132" s="14" t="str">
        <f t="shared" si="643"/>
        <v>#REF!</v>
      </c>
      <c r="AK132" s="14" t="str">
        <f t="shared" si="643"/>
        <v>#REF!</v>
      </c>
      <c r="AL132" s="55" t="str">
        <f>Alkanza!BF127</f>
        <v>#REF!</v>
      </c>
      <c r="AM132" s="44"/>
      <c r="AN132" s="58">
        <f t="shared" si="23"/>
        <v>42556</v>
      </c>
      <c r="AO132" s="55">
        <f t="shared" ref="AO132:AS132" si="644">((B132/B131-1)-$AM$6)/$AM$6</f>
        <v>-51.62809052</v>
      </c>
      <c r="AP132" s="55">
        <f t="shared" si="644"/>
        <v>-50.52047875</v>
      </c>
      <c r="AQ132" s="55">
        <f t="shared" si="644"/>
        <v>-56.93889255</v>
      </c>
      <c r="AR132" s="55">
        <f t="shared" si="644"/>
        <v>10.41299611</v>
      </c>
      <c r="AS132" s="55">
        <f t="shared" si="644"/>
        <v>2.34609306</v>
      </c>
      <c r="AT132" s="55">
        <f t="shared" si="25"/>
        <v>-37.16861643</v>
      </c>
      <c r="AU132" s="55">
        <f t="shared" si="26"/>
        <v>-26.52924877</v>
      </c>
    </row>
    <row r="133">
      <c r="A133" s="58">
        <f>Wealthfront!L130</f>
        <v>42557</v>
      </c>
      <c r="B133" s="30">
        <f>Wealthfront!T130</f>
        <v>102906.9809</v>
      </c>
      <c r="C133" s="30">
        <f>Betterment!AE130</f>
        <v>100784.9513</v>
      </c>
      <c r="D133" s="30">
        <f>Schwab!BK130</f>
        <v>102034.3386</v>
      </c>
      <c r="E133" s="30">
        <f>'T Rowe'!G130</f>
        <v>100723.1405</v>
      </c>
      <c r="F133" s="30">
        <f>Alkanza!BD128</f>
        <v>106137.076</v>
      </c>
      <c r="G133" s="30">
        <f>$H$7*Prices!BX138</f>
        <v>102729.5322</v>
      </c>
      <c r="H133" s="44"/>
      <c r="I133" s="44"/>
      <c r="J133" s="44"/>
      <c r="K133" s="14">
        <f t="shared" ref="K133:P133" si="645">B133/B132-1</f>
        <v>0.002656508186</v>
      </c>
      <c r="L133" s="14">
        <f t="shared" si="645"/>
        <v>0.00282949258</v>
      </c>
      <c r="M133" s="14">
        <f t="shared" si="645"/>
        <v>0.002133372872</v>
      </c>
      <c r="N133" s="14">
        <f t="shared" si="645"/>
        <v>-0.008138351984</v>
      </c>
      <c r="O133" s="14">
        <f t="shared" si="645"/>
        <v>0.002751347002</v>
      </c>
      <c r="P133" s="14">
        <f t="shared" si="645"/>
        <v>0.005352996098</v>
      </c>
      <c r="Q133" s="44"/>
      <c r="R133" s="14">
        <f t="shared" ref="R133:V133" si="646">abs(K133)/abs($P133)</f>
        <v>0.4962656683</v>
      </c>
      <c r="S133" s="14">
        <f t="shared" si="646"/>
        <v>0.5285811026</v>
      </c>
      <c r="T133" s="14">
        <f t="shared" si="646"/>
        <v>0.3985380958</v>
      </c>
      <c r="U133" s="14">
        <f t="shared" si="646"/>
        <v>1.520335871</v>
      </c>
      <c r="V133" s="14">
        <f t="shared" si="646"/>
        <v>0.5139826281</v>
      </c>
      <c r="W133" s="7">
        <f t="shared" si="20"/>
        <v>1</v>
      </c>
      <c r="X133" s="44"/>
      <c r="Y133" s="14">
        <f t="shared" ref="Y133:AD133" si="647">B133/B132-1</f>
        <v>0.002656508186</v>
      </c>
      <c r="Z133" s="14">
        <f t="shared" si="647"/>
        <v>0.00282949258</v>
      </c>
      <c r="AA133" s="14">
        <f t="shared" si="647"/>
        <v>0.002133372872</v>
      </c>
      <c r="AB133" s="14">
        <f t="shared" si="647"/>
        <v>-0.008138351984</v>
      </c>
      <c r="AC133" s="14">
        <f t="shared" si="647"/>
        <v>0.002751347002</v>
      </c>
      <c r="AD133" s="14">
        <f t="shared" si="647"/>
        <v>0.005352996098</v>
      </c>
      <c r="AE133" s="44"/>
      <c r="AF133" s="58">
        <f t="shared" si="95"/>
        <v>42557</v>
      </c>
      <c r="AG133" s="14" t="str">
        <f t="shared" ref="AG133:AK133" si="648">B133/$AL133-1</f>
        <v>#REF!</v>
      </c>
      <c r="AH133" s="14" t="str">
        <f t="shared" si="648"/>
        <v>#REF!</v>
      </c>
      <c r="AI133" s="14" t="str">
        <f t="shared" si="648"/>
        <v>#REF!</v>
      </c>
      <c r="AJ133" s="14" t="str">
        <f t="shared" si="648"/>
        <v>#REF!</v>
      </c>
      <c r="AK133" s="14" t="str">
        <f t="shared" si="648"/>
        <v>#REF!</v>
      </c>
      <c r="AL133" s="55" t="str">
        <f>Alkanza!BF128</f>
        <v>#REF!</v>
      </c>
      <c r="AM133" s="44"/>
      <c r="AN133" s="58">
        <f t="shared" si="23"/>
        <v>42557</v>
      </c>
      <c r="AO133" s="55">
        <f t="shared" ref="AO133:AS133" si="649">((B133/B132-1)-$AM$6)/$AM$6</f>
        <v>8.904114412</v>
      </c>
      <c r="AP133" s="55">
        <f t="shared" si="649"/>
        <v>9.549042682</v>
      </c>
      <c r="AQ133" s="55">
        <f t="shared" si="649"/>
        <v>6.953737585</v>
      </c>
      <c r="AR133" s="55">
        <f t="shared" si="649"/>
        <v>-31.34177331</v>
      </c>
      <c r="AS133" s="55">
        <f t="shared" si="649"/>
        <v>9.257696792</v>
      </c>
      <c r="AT133" s="55">
        <f t="shared" si="25"/>
        <v>-1.483719658</v>
      </c>
      <c r="AU133" s="55">
        <f t="shared" si="26"/>
        <v>18.95728305</v>
      </c>
    </row>
    <row r="134">
      <c r="A134" s="58">
        <f>Wealthfront!L131</f>
        <v>42558</v>
      </c>
      <c r="B134" s="30">
        <f>Wealthfront!T131</f>
        <v>102662.6401</v>
      </c>
      <c r="C134" s="30">
        <f>Betterment!AE131</f>
        <v>100591.4716</v>
      </c>
      <c r="D134" s="30">
        <f>Schwab!BK131</f>
        <v>101801.5729</v>
      </c>
      <c r="E134" s="30">
        <f>'T Rowe'!G131</f>
        <v>100826.4463</v>
      </c>
      <c r="F134" s="30">
        <f>Alkanza!BD129</f>
        <v>106098.5114</v>
      </c>
      <c r="G134" s="30">
        <f>$H$7*Prices!BX139</f>
        <v>102639.9992</v>
      </c>
      <c r="H134" s="44"/>
      <c r="I134" s="44"/>
      <c r="J134" s="44"/>
      <c r="K134" s="14">
        <f t="shared" ref="K134:P134" si="650">B134/B133-1</f>
        <v>-0.002374385529</v>
      </c>
      <c r="L134" s="14">
        <f t="shared" si="650"/>
        <v>-0.001919728336</v>
      </c>
      <c r="M134" s="14">
        <f t="shared" si="650"/>
        <v>-0.002281249207</v>
      </c>
      <c r="N134" s="14">
        <f t="shared" si="650"/>
        <v>0.001025641026</v>
      </c>
      <c r="O134" s="14">
        <f t="shared" si="650"/>
        <v>-0.0003633471602</v>
      </c>
      <c r="P134" s="14">
        <f t="shared" si="650"/>
        <v>-0.0008715406267</v>
      </c>
      <c r="Q134" s="44"/>
      <c r="R134" s="14">
        <f t="shared" ref="R134:V134" si="651">abs(K134)/abs($P134)</f>
        <v>2.724354387</v>
      </c>
      <c r="S134" s="14">
        <f t="shared" si="651"/>
        <v>2.202683705</v>
      </c>
      <c r="T134" s="14">
        <f t="shared" si="651"/>
        <v>2.617490381</v>
      </c>
      <c r="U134" s="14">
        <f t="shared" si="651"/>
        <v>1.176813787</v>
      </c>
      <c r="V134" s="14">
        <f t="shared" si="651"/>
        <v>0.416902149</v>
      </c>
      <c r="W134" s="7">
        <f t="shared" si="20"/>
        <v>-1</v>
      </c>
      <c r="X134" s="44"/>
      <c r="Y134" s="14">
        <f t="shared" ref="Y134:AD134" si="652">B134/B133-1</f>
        <v>-0.002374385529</v>
      </c>
      <c r="Z134" s="14">
        <f t="shared" si="652"/>
        <v>-0.001919728336</v>
      </c>
      <c r="AA134" s="14">
        <f t="shared" si="652"/>
        <v>-0.002281249207</v>
      </c>
      <c r="AB134" s="14">
        <f t="shared" si="652"/>
        <v>0.001025641026</v>
      </c>
      <c r="AC134" s="14">
        <f t="shared" si="652"/>
        <v>-0.0003633471602</v>
      </c>
      <c r="AD134" s="14">
        <f t="shared" si="652"/>
        <v>-0.0008715406267</v>
      </c>
      <c r="AE134" s="44"/>
      <c r="AF134" s="58">
        <f t="shared" si="95"/>
        <v>42558</v>
      </c>
      <c r="AG134" s="14" t="str">
        <f t="shared" ref="AG134:AK134" si="653">B134/$AL134-1</f>
        <v>#REF!</v>
      </c>
      <c r="AH134" s="14" t="str">
        <f t="shared" si="653"/>
        <v>#REF!</v>
      </c>
      <c r="AI134" s="14" t="str">
        <f t="shared" si="653"/>
        <v>#REF!</v>
      </c>
      <c r="AJ134" s="14" t="str">
        <f t="shared" si="653"/>
        <v>#REF!</v>
      </c>
      <c r="AK134" s="14" t="str">
        <f t="shared" si="653"/>
        <v>#REF!</v>
      </c>
      <c r="AL134" s="55" t="str">
        <f>Alkanza!BF129</f>
        <v>#REF!</v>
      </c>
      <c r="AM134" s="44"/>
      <c r="AN134" s="58">
        <f t="shared" si="23"/>
        <v>42558</v>
      </c>
      <c r="AO134" s="55">
        <f t="shared" ref="AO134:AS134" si="654">((B134/B133-1)-$AM$6)/$AM$6</f>
        <v>-9.852291917</v>
      </c>
      <c r="AP134" s="55">
        <f t="shared" si="654"/>
        <v>-8.15721833</v>
      </c>
      <c r="AQ134" s="55">
        <f t="shared" si="654"/>
        <v>-9.505056852</v>
      </c>
      <c r="AR134" s="55">
        <f t="shared" si="654"/>
        <v>2.823841431</v>
      </c>
      <c r="AS134" s="55">
        <f t="shared" si="654"/>
        <v>-2.354647377</v>
      </c>
      <c r="AT134" s="55">
        <f t="shared" si="25"/>
        <v>-6.172681417</v>
      </c>
      <c r="AU134" s="55">
        <f t="shared" si="26"/>
        <v>-4.249317328</v>
      </c>
    </row>
    <row r="135">
      <c r="A135" s="58">
        <f>Wealthfront!L132</f>
        <v>42559</v>
      </c>
      <c r="B135" s="30">
        <f>Wealthfront!T132</f>
        <v>104268.3603</v>
      </c>
      <c r="C135" s="30">
        <f>Betterment!AE132</f>
        <v>101981.5976</v>
      </c>
      <c r="D135" s="30">
        <f>Schwab!BK132</f>
        <v>103621.0006</v>
      </c>
      <c r="E135" s="30">
        <f>'T Rowe'!G132</f>
        <v>102272.7273</v>
      </c>
      <c r="F135" s="30">
        <f>Alkanza!BD130</f>
        <v>106938.8709</v>
      </c>
      <c r="G135" s="30">
        <f>$H$7*Prices!BX140</f>
        <v>104205.6029</v>
      </c>
      <c r="H135" s="44"/>
      <c r="I135" s="44"/>
      <c r="J135" s="44"/>
      <c r="K135" s="14">
        <f t="shared" ref="K135:P135" si="655">B135/B134-1</f>
        <v>0.01564074546</v>
      </c>
      <c r="L135" s="14">
        <f t="shared" si="655"/>
        <v>0.01381952208</v>
      </c>
      <c r="M135" s="14">
        <f t="shared" si="655"/>
        <v>0.01787229447</v>
      </c>
      <c r="N135" s="14">
        <f t="shared" si="655"/>
        <v>0.0143442623</v>
      </c>
      <c r="O135" s="14">
        <f t="shared" si="655"/>
        <v>0.007920558277</v>
      </c>
      <c r="P135" s="14">
        <f t="shared" si="655"/>
        <v>0.01525334859</v>
      </c>
      <c r="Q135" s="44"/>
      <c r="R135" s="14">
        <f t="shared" ref="R135:V135" si="656">abs(K135)/abs($P135)</f>
        <v>1.025397497</v>
      </c>
      <c r="S135" s="14">
        <f t="shared" si="656"/>
        <v>0.9059992304</v>
      </c>
      <c r="T135" s="14">
        <f t="shared" si="656"/>
        <v>1.171696455</v>
      </c>
      <c r="U135" s="14">
        <f t="shared" si="656"/>
        <v>0.9404008709</v>
      </c>
      <c r="V135" s="14">
        <f t="shared" si="656"/>
        <v>0.5192668503</v>
      </c>
      <c r="W135" s="7">
        <f t="shared" si="20"/>
        <v>1</v>
      </c>
      <c r="X135" s="44"/>
      <c r="Y135" s="14">
        <f t="shared" ref="Y135:AD135" si="657">B135/B134-1</f>
        <v>0.01564074546</v>
      </c>
      <c r="Z135" s="14">
        <f t="shared" si="657"/>
        <v>0.01381952208</v>
      </c>
      <c r="AA135" s="14">
        <f t="shared" si="657"/>
        <v>0.01787229447</v>
      </c>
      <c r="AB135" s="14">
        <f t="shared" si="657"/>
        <v>0.0143442623</v>
      </c>
      <c r="AC135" s="14">
        <f t="shared" si="657"/>
        <v>0.007920558277</v>
      </c>
      <c r="AD135" s="14">
        <f t="shared" si="657"/>
        <v>0.01525334859</v>
      </c>
      <c r="AE135" s="44"/>
      <c r="AF135" s="58">
        <f t="shared" si="95"/>
        <v>42559</v>
      </c>
      <c r="AG135" s="14" t="str">
        <f t="shared" ref="AG135:AK135" si="658">B135/$AL135-1</f>
        <v>#REF!</v>
      </c>
      <c r="AH135" s="14" t="str">
        <f t="shared" si="658"/>
        <v>#REF!</v>
      </c>
      <c r="AI135" s="14" t="str">
        <f t="shared" si="658"/>
        <v>#REF!</v>
      </c>
      <c r="AJ135" s="14" t="str">
        <f t="shared" si="658"/>
        <v>#REF!</v>
      </c>
      <c r="AK135" s="14" t="str">
        <f t="shared" si="658"/>
        <v>#REF!</v>
      </c>
      <c r="AL135" s="55" t="str">
        <f>Alkanza!BF130</f>
        <v>#REF!</v>
      </c>
      <c r="AM135" s="44"/>
      <c r="AN135" s="58">
        <f t="shared" si="23"/>
        <v>42559</v>
      </c>
      <c r="AO135" s="55">
        <f t="shared" ref="AO135:AS135" si="659">((B135/B134-1)-$AM$6)/$AM$6</f>
        <v>57.31253724</v>
      </c>
      <c r="AP135" s="55">
        <f t="shared" si="659"/>
        <v>50.52256957</v>
      </c>
      <c r="AQ135" s="55">
        <f t="shared" si="659"/>
        <v>65.63229955</v>
      </c>
      <c r="AR135" s="55">
        <f t="shared" si="659"/>
        <v>52.47892985</v>
      </c>
      <c r="AS135" s="55">
        <f t="shared" si="659"/>
        <v>28.52978492</v>
      </c>
      <c r="AT135" s="55">
        <f t="shared" si="25"/>
        <v>56.48658405</v>
      </c>
      <c r="AU135" s="55">
        <f t="shared" si="26"/>
        <v>55.86822663</v>
      </c>
    </row>
    <row r="136">
      <c r="A136" s="58">
        <f>Wealthfront!L133</f>
        <v>42562</v>
      </c>
      <c r="B136" s="30">
        <f>Wealthfront!T133</f>
        <v>104975.768</v>
      </c>
      <c r="C136" s="30">
        <f>Betterment!AE133</f>
        <v>102746.5338</v>
      </c>
      <c r="D136" s="30">
        <f>Schwab!BK133</f>
        <v>104640.2215</v>
      </c>
      <c r="E136" s="30">
        <f>'T Rowe'!G133</f>
        <v>102995.8678</v>
      </c>
      <c r="F136" s="30">
        <f>Alkanza!BD131</f>
        <v>106755.1728</v>
      </c>
      <c r="G136" s="30">
        <f>$H$7*Prices!BX141</f>
        <v>104560.7992</v>
      </c>
      <c r="H136" s="44"/>
      <c r="I136" s="44"/>
      <c r="J136" s="44"/>
      <c r="K136" s="14">
        <f t="shared" ref="K136:P136" si="660">B136/B135-1</f>
        <v>0.006784490483</v>
      </c>
      <c r="L136" s="14">
        <f t="shared" si="660"/>
        <v>0.007500727658</v>
      </c>
      <c r="M136" s="14">
        <f t="shared" si="660"/>
        <v>0.009836045859</v>
      </c>
      <c r="N136" s="14">
        <f t="shared" si="660"/>
        <v>0.007070707071</v>
      </c>
      <c r="O136" s="14">
        <f t="shared" si="660"/>
        <v>-0.001717785844</v>
      </c>
      <c r="P136" s="14">
        <f t="shared" si="660"/>
        <v>0.003408610733</v>
      </c>
      <c r="Q136" s="44"/>
      <c r="R136" s="14">
        <f t="shared" ref="R136:V136" si="661">abs(K136)/abs($P136)</f>
        <v>1.990397559</v>
      </c>
      <c r="S136" s="14">
        <f t="shared" si="661"/>
        <v>2.200523394</v>
      </c>
      <c r="T136" s="14">
        <f t="shared" si="661"/>
        <v>2.885646567</v>
      </c>
      <c r="U136" s="14">
        <f t="shared" si="661"/>
        <v>2.074366252</v>
      </c>
      <c r="V136" s="14">
        <f t="shared" si="661"/>
        <v>0.5039548304</v>
      </c>
      <c r="W136" s="7">
        <f t="shared" si="20"/>
        <v>1</v>
      </c>
      <c r="X136" s="44"/>
      <c r="Y136" s="14">
        <f t="shared" ref="Y136:AD136" si="662">B136/B135-1</f>
        <v>0.006784490483</v>
      </c>
      <c r="Z136" s="14">
        <f t="shared" si="662"/>
        <v>0.007500727658</v>
      </c>
      <c r="AA136" s="14">
        <f t="shared" si="662"/>
        <v>0.009836045859</v>
      </c>
      <c r="AB136" s="14">
        <f t="shared" si="662"/>
        <v>0.007070707071</v>
      </c>
      <c r="AC136" s="14">
        <f t="shared" si="662"/>
        <v>-0.001717785844</v>
      </c>
      <c r="AD136" s="14">
        <f t="shared" si="662"/>
        <v>0.003408610733</v>
      </c>
      <c r="AE136" s="44"/>
      <c r="AF136" s="58">
        <f t="shared" si="95"/>
        <v>42562</v>
      </c>
      <c r="AG136" s="14" t="str">
        <f t="shared" ref="AG136:AK136" si="663">B136/$AL136-1</f>
        <v>#REF!</v>
      </c>
      <c r="AH136" s="14" t="str">
        <f t="shared" si="663"/>
        <v>#REF!</v>
      </c>
      <c r="AI136" s="14" t="str">
        <f t="shared" si="663"/>
        <v>#REF!</v>
      </c>
      <c r="AJ136" s="14" t="str">
        <f t="shared" si="663"/>
        <v>#REF!</v>
      </c>
      <c r="AK136" s="14" t="str">
        <f t="shared" si="663"/>
        <v>#REF!</v>
      </c>
      <c r="AL136" s="55" t="str">
        <f>Alkanza!BF131</f>
        <v>#REF!</v>
      </c>
      <c r="AM136" s="44"/>
      <c r="AN136" s="58">
        <f t="shared" si="23"/>
        <v>42562</v>
      </c>
      <c r="AO136" s="55">
        <f t="shared" ref="AO136:AS136" si="664">((B136/B135-1)-$AM$6)/$AM$6</f>
        <v>24.2942454</v>
      </c>
      <c r="AP136" s="55">
        <f t="shared" si="664"/>
        <v>26.96455335</v>
      </c>
      <c r="AQ136" s="55">
        <f t="shared" si="664"/>
        <v>35.67119268</v>
      </c>
      <c r="AR136" s="55">
        <f t="shared" si="664"/>
        <v>25.36133108</v>
      </c>
      <c r="AS136" s="55">
        <f t="shared" si="664"/>
        <v>-7.404327163</v>
      </c>
      <c r="AT136" s="55">
        <f t="shared" si="25"/>
        <v>28.07283063</v>
      </c>
      <c r="AU136" s="55">
        <f t="shared" si="26"/>
        <v>11.70813727</v>
      </c>
    </row>
    <row r="137">
      <c r="A137" s="58">
        <f>Wealthfront!L134</f>
        <v>42563</v>
      </c>
      <c r="B137" s="30">
        <f>Wealthfront!T134</f>
        <v>106204.0285</v>
      </c>
      <c r="C137" s="30">
        <f>Betterment!AE134</f>
        <v>103822.052</v>
      </c>
      <c r="D137" s="30">
        <f>Schwab!BK134</f>
        <v>105982.3595</v>
      </c>
      <c r="E137" s="30">
        <f>'T Rowe'!G134</f>
        <v>103822.314</v>
      </c>
      <c r="F137" s="30">
        <f>Alkanza!BD132</f>
        <v>106504.9274</v>
      </c>
      <c r="G137" s="30">
        <f>$H$7*Prices!BX142</f>
        <v>105293.6975</v>
      </c>
      <c r="H137" s="44"/>
      <c r="I137" s="44"/>
      <c r="J137" s="44"/>
      <c r="K137" s="14">
        <f t="shared" ref="K137:P137" si="665">B137/B136-1</f>
        <v>0.01170041944</v>
      </c>
      <c r="L137" s="14">
        <f t="shared" si="665"/>
        <v>0.01046768354</v>
      </c>
      <c r="M137" s="14">
        <f t="shared" si="665"/>
        <v>0.01282621498</v>
      </c>
      <c r="N137" s="14">
        <f t="shared" si="665"/>
        <v>0.008024072217</v>
      </c>
      <c r="O137" s="14">
        <f t="shared" si="665"/>
        <v>-0.002344105862</v>
      </c>
      <c r="P137" s="14">
        <f t="shared" si="665"/>
        <v>0.007009302064</v>
      </c>
      <c r="Q137" s="44"/>
      <c r="R137" s="14">
        <f t="shared" ref="R137:V137" si="666">abs(K137)/abs($P137)</f>
        <v>1.669270254</v>
      </c>
      <c r="S137" s="14">
        <f t="shared" si="666"/>
        <v>1.493398835</v>
      </c>
      <c r="T137" s="14">
        <f t="shared" si="666"/>
        <v>1.829884753</v>
      </c>
      <c r="U137" s="14">
        <f t="shared" si="666"/>
        <v>1.144774778</v>
      </c>
      <c r="V137" s="14">
        <f t="shared" si="666"/>
        <v>0.334427856</v>
      </c>
      <c r="W137" s="7">
        <f t="shared" si="20"/>
        <v>1</v>
      </c>
      <c r="X137" s="44"/>
      <c r="Y137" s="14">
        <f t="shared" ref="Y137:AD137" si="667">B137/B136-1</f>
        <v>0.01170041944</v>
      </c>
      <c r="Z137" s="14">
        <f t="shared" si="667"/>
        <v>0.01046768354</v>
      </c>
      <c r="AA137" s="14">
        <f t="shared" si="667"/>
        <v>0.01282621498</v>
      </c>
      <c r="AB137" s="14">
        <f t="shared" si="667"/>
        <v>0.008024072217</v>
      </c>
      <c r="AC137" s="14">
        <f t="shared" si="667"/>
        <v>-0.002344105862</v>
      </c>
      <c r="AD137" s="14">
        <f t="shared" si="667"/>
        <v>0.007009302064</v>
      </c>
      <c r="AE137" s="44"/>
      <c r="AF137" s="58">
        <f t="shared" si="95"/>
        <v>42563</v>
      </c>
      <c r="AG137" s="14" t="str">
        <f t="shared" ref="AG137:AK137" si="668">B137/$AL137-1</f>
        <v>#REF!</v>
      </c>
      <c r="AH137" s="14" t="str">
        <f t="shared" si="668"/>
        <v>#REF!</v>
      </c>
      <c r="AI137" s="14" t="str">
        <f t="shared" si="668"/>
        <v>#REF!</v>
      </c>
      <c r="AJ137" s="14" t="str">
        <f t="shared" si="668"/>
        <v>#REF!</v>
      </c>
      <c r="AK137" s="14" t="str">
        <f t="shared" si="668"/>
        <v>#REF!</v>
      </c>
      <c r="AL137" s="55" t="str">
        <f>Alkanza!BF132</f>
        <v>#REF!</v>
      </c>
      <c r="AM137" s="44"/>
      <c r="AN137" s="58">
        <f t="shared" si="23"/>
        <v>42563</v>
      </c>
      <c r="AO137" s="55">
        <f t="shared" ref="AO137:AS137" si="669">((B137/B136-1)-$AM$6)/$AM$6</f>
        <v>42.62203489</v>
      </c>
      <c r="AP137" s="55">
        <f t="shared" si="669"/>
        <v>38.02609295</v>
      </c>
      <c r="AQ137" s="55">
        <f t="shared" si="669"/>
        <v>46.81927694</v>
      </c>
      <c r="AR137" s="55">
        <f t="shared" si="669"/>
        <v>28.91571029</v>
      </c>
      <c r="AS137" s="55">
        <f t="shared" si="669"/>
        <v>-9.739401884</v>
      </c>
      <c r="AT137" s="55">
        <f t="shared" si="25"/>
        <v>39.09577877</v>
      </c>
      <c r="AU137" s="55">
        <f t="shared" si="26"/>
        <v>25.13239815</v>
      </c>
    </row>
    <row r="138">
      <c r="A138" s="58">
        <f>Wealthfront!L135</f>
        <v>42564</v>
      </c>
      <c r="B138" s="30">
        <f>Wealthfront!T135</f>
        <v>106077.6125</v>
      </c>
      <c r="C138" s="30">
        <f>Betterment!AE135</f>
        <v>103802.4444</v>
      </c>
      <c r="D138" s="30">
        <f>Schwab!BK135</f>
        <v>105845.2007</v>
      </c>
      <c r="E138" s="30">
        <f>'T Rowe'!G135</f>
        <v>103822.314</v>
      </c>
      <c r="F138" s="30">
        <f>Alkanza!BD133</f>
        <v>106748.2133</v>
      </c>
      <c r="G138" s="30">
        <f>$H$7*Prices!BX143</f>
        <v>105307.8858</v>
      </c>
      <c r="H138" s="44"/>
      <c r="I138" s="44"/>
      <c r="J138" s="44"/>
      <c r="K138" s="14">
        <f t="shared" ref="K138:P138" si="670">B138/B137-1</f>
        <v>-0.001190312724</v>
      </c>
      <c r="L138" s="14">
        <f t="shared" si="670"/>
        <v>-0.0001888575415</v>
      </c>
      <c r="M138" s="14">
        <f t="shared" si="670"/>
        <v>-0.001294165616</v>
      </c>
      <c r="N138" s="14">
        <f t="shared" si="670"/>
        <v>0</v>
      </c>
      <c r="O138" s="14">
        <f t="shared" si="670"/>
        <v>0.002284269832</v>
      </c>
      <c r="P138" s="14">
        <f t="shared" si="670"/>
        <v>0.0001347495981</v>
      </c>
      <c r="Q138" s="44"/>
      <c r="R138" s="14">
        <f t="shared" ref="R138:V138" si="671">abs(K138)/abs($P138)</f>
        <v>8.833515948</v>
      </c>
      <c r="S138" s="14">
        <f t="shared" si="671"/>
        <v>1.401544377</v>
      </c>
      <c r="T138" s="14">
        <f t="shared" si="671"/>
        <v>9.604226168</v>
      </c>
      <c r="U138" s="14">
        <f t="shared" si="671"/>
        <v>0</v>
      </c>
      <c r="V138" s="14">
        <f t="shared" si="671"/>
        <v>16.95196027</v>
      </c>
      <c r="W138" s="7">
        <f t="shared" si="20"/>
        <v>1</v>
      </c>
      <c r="X138" s="44"/>
      <c r="Y138" s="14">
        <f t="shared" ref="Y138:AD138" si="672">B138/B137-1</f>
        <v>-0.001190312724</v>
      </c>
      <c r="Z138" s="14">
        <f t="shared" si="672"/>
        <v>-0.0001888575415</v>
      </c>
      <c r="AA138" s="14">
        <f t="shared" si="672"/>
        <v>-0.001294165616</v>
      </c>
      <c r="AB138" s="14">
        <f t="shared" si="672"/>
        <v>0</v>
      </c>
      <c r="AC138" s="14">
        <f t="shared" si="672"/>
        <v>0.002284269832</v>
      </c>
      <c r="AD138" s="14">
        <f t="shared" si="672"/>
        <v>0.0001347495981</v>
      </c>
      <c r="AE138" s="44"/>
      <c r="AF138" s="58">
        <f t="shared" si="95"/>
        <v>42564</v>
      </c>
      <c r="AG138" s="14" t="str">
        <f t="shared" ref="AG138:AK138" si="673">B138/$AL138-1</f>
        <v>#REF!</v>
      </c>
      <c r="AH138" s="14" t="str">
        <f t="shared" si="673"/>
        <v>#REF!</v>
      </c>
      <c r="AI138" s="14" t="str">
        <f t="shared" si="673"/>
        <v>#REF!</v>
      </c>
      <c r="AJ138" s="14" t="str">
        <f t="shared" si="673"/>
        <v>#REF!</v>
      </c>
      <c r="AK138" s="14" t="str">
        <f t="shared" si="673"/>
        <v>#REF!</v>
      </c>
      <c r="AL138" s="55" t="str">
        <f>Alkanza!BF133</f>
        <v>#REF!</v>
      </c>
      <c r="AM138" s="44"/>
      <c r="AN138" s="58">
        <f t="shared" si="23"/>
        <v>42564</v>
      </c>
      <c r="AO138" s="55">
        <f t="shared" ref="AO138:AS138" si="674">((B138/B137-1)-$AM$6)/$AM$6</f>
        <v>-5.437777931</v>
      </c>
      <c r="AP138" s="55">
        <f t="shared" si="674"/>
        <v>-1.70410726</v>
      </c>
      <c r="AQ138" s="55">
        <f t="shared" si="674"/>
        <v>-5.824966999</v>
      </c>
      <c r="AR138" s="55">
        <f t="shared" si="674"/>
        <v>-1</v>
      </c>
      <c r="AS138" s="55">
        <f t="shared" si="674"/>
        <v>7.516318485</v>
      </c>
      <c r="AT138" s="55">
        <f t="shared" si="25"/>
        <v>-3.491713047</v>
      </c>
      <c r="AU138" s="55">
        <f t="shared" si="26"/>
        <v>-0.4976204315</v>
      </c>
    </row>
    <row r="139">
      <c r="A139" s="58">
        <f>Wealthfront!L136</f>
        <v>42565</v>
      </c>
      <c r="B139" s="30">
        <f>Wealthfront!T136</f>
        <v>106914.5837</v>
      </c>
      <c r="C139" s="30">
        <f>Betterment!AE136</f>
        <v>104470.3379</v>
      </c>
      <c r="D139" s="30">
        <f>Schwab!BK136</f>
        <v>106485.1221</v>
      </c>
      <c r="E139" s="30">
        <f>'T Rowe'!G136</f>
        <v>104338.843</v>
      </c>
      <c r="F139" s="30">
        <f>Alkanza!BD134</f>
        <v>106711.6946</v>
      </c>
      <c r="G139" s="30">
        <f>$H$7*Prices!BX144</f>
        <v>105861.7181</v>
      </c>
      <c r="H139" s="44"/>
      <c r="I139" s="44"/>
      <c r="J139" s="44"/>
      <c r="K139" s="14">
        <f t="shared" ref="K139:P139" si="675">B139/B138-1</f>
        <v>0.007890177358</v>
      </c>
      <c r="L139" s="14">
        <f t="shared" si="675"/>
        <v>0.006434275193</v>
      </c>
      <c r="M139" s="14">
        <f t="shared" si="675"/>
        <v>0.006045823259</v>
      </c>
      <c r="N139" s="14">
        <f t="shared" si="675"/>
        <v>0.004975124378</v>
      </c>
      <c r="O139" s="14">
        <f t="shared" si="675"/>
        <v>-0.0003421015043</v>
      </c>
      <c r="P139" s="14">
        <f t="shared" si="675"/>
        <v>0.005259172191</v>
      </c>
      <c r="Q139" s="44"/>
      <c r="R139" s="14">
        <f t="shared" ref="R139:V139" si="676">abs(K139)/abs($P139)</f>
        <v>1.500269828</v>
      </c>
      <c r="S139" s="14">
        <f t="shared" si="676"/>
        <v>1.223438777</v>
      </c>
      <c r="T139" s="14">
        <f t="shared" si="676"/>
        <v>1.149576975</v>
      </c>
      <c r="U139" s="14">
        <f t="shared" si="676"/>
        <v>0.9459900146</v>
      </c>
      <c r="V139" s="14">
        <f t="shared" si="676"/>
        <v>0.06504854601</v>
      </c>
      <c r="W139" s="7">
        <f t="shared" si="20"/>
        <v>1</v>
      </c>
      <c r="X139" s="44"/>
      <c r="Y139" s="14">
        <f t="shared" ref="Y139:AD139" si="677">B139/B138-1</f>
        <v>0.007890177358</v>
      </c>
      <c r="Z139" s="14">
        <f t="shared" si="677"/>
        <v>0.006434275193</v>
      </c>
      <c r="AA139" s="14">
        <f t="shared" si="677"/>
        <v>0.006045823259</v>
      </c>
      <c r="AB139" s="14">
        <f t="shared" si="677"/>
        <v>0.004975124378</v>
      </c>
      <c r="AC139" s="14">
        <f t="shared" si="677"/>
        <v>-0.0003421015043</v>
      </c>
      <c r="AD139" s="14">
        <f t="shared" si="677"/>
        <v>0.005259172191</v>
      </c>
      <c r="AE139" s="44"/>
      <c r="AF139" s="58">
        <f t="shared" si="95"/>
        <v>42565</v>
      </c>
      <c r="AG139" s="14" t="str">
        <f t="shared" ref="AG139:AK139" si="678">B139/$AL139-1</f>
        <v>#REF!</v>
      </c>
      <c r="AH139" s="14" t="str">
        <f t="shared" si="678"/>
        <v>#REF!</v>
      </c>
      <c r="AI139" s="14" t="str">
        <f t="shared" si="678"/>
        <v>#REF!</v>
      </c>
      <c r="AJ139" s="14" t="str">
        <f t="shared" si="678"/>
        <v>#REF!</v>
      </c>
      <c r="AK139" s="14" t="str">
        <f t="shared" si="678"/>
        <v>#REF!</v>
      </c>
      <c r="AL139" s="55" t="str">
        <f>Alkanza!BF134</f>
        <v>#REF!</v>
      </c>
      <c r="AM139" s="44"/>
      <c r="AN139" s="58">
        <f t="shared" si="23"/>
        <v>42565</v>
      </c>
      <c r="AO139" s="55">
        <f t="shared" ref="AO139:AS139" si="679">((B139/B138-1)-$AM$6)/$AM$6</f>
        <v>28.4165174</v>
      </c>
      <c r="AP139" s="55">
        <f t="shared" si="679"/>
        <v>22.98855686</v>
      </c>
      <c r="AQ139" s="55">
        <f t="shared" si="679"/>
        <v>21.54031273</v>
      </c>
      <c r="AR139" s="55">
        <f t="shared" si="679"/>
        <v>17.54848455</v>
      </c>
      <c r="AS139" s="55">
        <f t="shared" si="679"/>
        <v>-2.275438358</v>
      </c>
      <c r="AT139" s="55">
        <f t="shared" si="25"/>
        <v>22.62346789</v>
      </c>
      <c r="AU139" s="55">
        <f t="shared" si="26"/>
        <v>18.60748451</v>
      </c>
    </row>
    <row r="140">
      <c r="A140" s="58">
        <f>Wealthfront!L137</f>
        <v>42566</v>
      </c>
      <c r="B140" s="30">
        <f>Wealthfront!T137</f>
        <v>106635.2903</v>
      </c>
      <c r="C140" s="30">
        <f>Betterment!AE137</f>
        <v>104212.4929</v>
      </c>
      <c r="D140" s="30">
        <f>Schwab!BK137</f>
        <v>106235.6984</v>
      </c>
      <c r="E140" s="30">
        <f>'T Rowe'!G137</f>
        <v>104132.2314</v>
      </c>
      <c r="F140" s="30">
        <f>Alkanza!BD135</f>
        <v>106446.3898</v>
      </c>
      <c r="G140" s="30">
        <f>$H$7*Prices!BX145</f>
        <v>105763.3786</v>
      </c>
      <c r="H140" s="44"/>
      <c r="I140" s="44"/>
      <c r="J140" s="44"/>
      <c r="K140" s="14">
        <f t="shared" ref="K140:P140" si="680">B140/B139-1</f>
        <v>-0.002612303581</v>
      </c>
      <c r="L140" s="14">
        <f t="shared" si="680"/>
        <v>-0.002468116665</v>
      </c>
      <c r="M140" s="14">
        <f t="shared" si="680"/>
        <v>-0.002342334171</v>
      </c>
      <c r="N140" s="14">
        <f t="shared" si="680"/>
        <v>-0.00198019802</v>
      </c>
      <c r="O140" s="14">
        <f t="shared" si="680"/>
        <v>-0.002486183486</v>
      </c>
      <c r="P140" s="14">
        <f t="shared" si="680"/>
        <v>-0.0009289428076</v>
      </c>
      <c r="Q140" s="44"/>
      <c r="R140" s="14">
        <f t="shared" ref="R140:V140" si="681">abs(K140)/abs($P140)</f>
        <v>2.81212531</v>
      </c>
      <c r="S140" s="14">
        <f t="shared" si="681"/>
        <v>2.656909171</v>
      </c>
      <c r="T140" s="14">
        <f t="shared" si="681"/>
        <v>2.521505254</v>
      </c>
      <c r="U140" s="14">
        <f t="shared" si="681"/>
        <v>2.131668391</v>
      </c>
      <c r="V140" s="14">
        <f t="shared" si="681"/>
        <v>2.67635797</v>
      </c>
      <c r="W140" s="7">
        <f t="shared" si="20"/>
        <v>-1</v>
      </c>
      <c r="X140" s="44"/>
      <c r="Y140" s="14">
        <f t="shared" ref="Y140:AD140" si="682">B140/B139-1</f>
        <v>-0.002612303581</v>
      </c>
      <c r="Z140" s="14">
        <f t="shared" si="682"/>
        <v>-0.002468116665</v>
      </c>
      <c r="AA140" s="14">
        <f t="shared" si="682"/>
        <v>-0.002342334171</v>
      </c>
      <c r="AB140" s="14">
        <f t="shared" si="682"/>
        <v>-0.00198019802</v>
      </c>
      <c r="AC140" s="14">
        <f t="shared" si="682"/>
        <v>-0.002486183486</v>
      </c>
      <c r="AD140" s="14">
        <f t="shared" si="682"/>
        <v>-0.0009289428076</v>
      </c>
      <c r="AE140" s="44"/>
      <c r="AF140" s="58">
        <f t="shared" si="95"/>
        <v>42566</v>
      </c>
      <c r="AG140" s="14" t="str">
        <f t="shared" ref="AG140:AK140" si="683">B140/$AL140-1</f>
        <v>#REF!</v>
      </c>
      <c r="AH140" s="14" t="str">
        <f t="shared" si="683"/>
        <v>#REF!</v>
      </c>
      <c r="AI140" s="14" t="str">
        <f t="shared" si="683"/>
        <v>#REF!</v>
      </c>
      <c r="AJ140" s="14" t="str">
        <f t="shared" si="683"/>
        <v>#REF!</v>
      </c>
      <c r="AK140" s="14" t="str">
        <f t="shared" si="683"/>
        <v>#REF!</v>
      </c>
      <c r="AL140" s="55" t="str">
        <f>Alkanza!BF135</f>
        <v>#REF!</v>
      </c>
      <c r="AM140" s="44"/>
      <c r="AN140" s="58">
        <f t="shared" si="23"/>
        <v>42566</v>
      </c>
      <c r="AO140" s="55">
        <f t="shared" ref="AO140:AS140" si="684">((B140/B139-1)-$AM$6)/$AM$6</f>
        <v>-10.7393088</v>
      </c>
      <c r="AP140" s="55">
        <f t="shared" si="684"/>
        <v>-10.20174459</v>
      </c>
      <c r="AQ140" s="55">
        <f t="shared" si="684"/>
        <v>-9.732796586</v>
      </c>
      <c r="AR140" s="55">
        <f t="shared" si="684"/>
        <v>-8.382664149</v>
      </c>
      <c r="AS140" s="55">
        <f t="shared" si="684"/>
        <v>-10.26910214</v>
      </c>
      <c r="AT140" s="55">
        <f t="shared" si="25"/>
        <v>-9.764128531</v>
      </c>
      <c r="AU140" s="55">
        <f t="shared" si="26"/>
        <v>-4.463326745</v>
      </c>
    </row>
    <row r="141">
      <c r="A141" s="58">
        <f>Wealthfront!L138</f>
        <v>42569</v>
      </c>
      <c r="B141" s="30">
        <f>Wealthfront!T138</f>
        <v>107064.4751</v>
      </c>
      <c r="C141" s="30">
        <f>Betterment!AE138</f>
        <v>104476.9168</v>
      </c>
      <c r="D141" s="30">
        <f>Schwab!BK138</f>
        <v>106591.8411</v>
      </c>
      <c r="E141" s="30">
        <f>'T Rowe'!G138</f>
        <v>104442.1488</v>
      </c>
      <c r="F141" s="30">
        <f>Alkanza!BD136</f>
        <v>106556.3267</v>
      </c>
      <c r="G141" s="30">
        <f>$H$7*Prices!BX146</f>
        <v>106015.3429</v>
      </c>
      <c r="H141" s="44"/>
      <c r="I141" s="44"/>
      <c r="J141" s="44"/>
      <c r="K141" s="14">
        <f t="shared" ref="K141:P141" si="685">B141/B140-1</f>
        <v>0.004024791115</v>
      </c>
      <c r="L141" s="14">
        <f t="shared" si="685"/>
        <v>0.002537352276</v>
      </c>
      <c r="M141" s="14">
        <f t="shared" si="685"/>
        <v>0.003352382302</v>
      </c>
      <c r="N141" s="14">
        <f t="shared" si="685"/>
        <v>0.002976190476</v>
      </c>
      <c r="O141" s="14">
        <f t="shared" si="685"/>
        <v>0.001032791663</v>
      </c>
      <c r="P141" s="14">
        <f t="shared" si="685"/>
        <v>0.002382340152</v>
      </c>
      <c r="Q141" s="44"/>
      <c r="R141" s="14">
        <f t="shared" ref="R141:V141" si="686">abs(K141)/abs($P141)</f>
        <v>1.689427562</v>
      </c>
      <c r="S141" s="14">
        <f t="shared" si="686"/>
        <v>1.065067167</v>
      </c>
      <c r="T141" s="14">
        <f t="shared" si="686"/>
        <v>1.407180372</v>
      </c>
      <c r="U141" s="14">
        <f t="shared" si="686"/>
        <v>1.249271845</v>
      </c>
      <c r="V141" s="14">
        <f t="shared" si="686"/>
        <v>0.4335198153</v>
      </c>
      <c r="W141" s="7">
        <f t="shared" si="20"/>
        <v>1</v>
      </c>
      <c r="X141" s="44"/>
      <c r="Y141" s="14">
        <f t="shared" ref="Y141:AD141" si="687">B141/B140-1</f>
        <v>0.004024791115</v>
      </c>
      <c r="Z141" s="14">
        <f t="shared" si="687"/>
        <v>0.002537352276</v>
      </c>
      <c r="AA141" s="14">
        <f t="shared" si="687"/>
        <v>0.003352382302</v>
      </c>
      <c r="AB141" s="14">
        <f t="shared" si="687"/>
        <v>0.002976190476</v>
      </c>
      <c r="AC141" s="14">
        <f t="shared" si="687"/>
        <v>0.001032791663</v>
      </c>
      <c r="AD141" s="14">
        <f t="shared" si="687"/>
        <v>0.002382340152</v>
      </c>
      <c r="AE141" s="44"/>
      <c r="AF141" s="58">
        <f t="shared" si="95"/>
        <v>42569</v>
      </c>
      <c r="AG141" s="14" t="str">
        <f t="shared" ref="AG141:AK141" si="688">B141/$AL141-1</f>
        <v>#REF!</v>
      </c>
      <c r="AH141" s="14" t="str">
        <f t="shared" si="688"/>
        <v>#REF!</v>
      </c>
      <c r="AI141" s="14" t="str">
        <f t="shared" si="688"/>
        <v>#REF!</v>
      </c>
      <c r="AJ141" s="14" t="str">
        <f t="shared" si="688"/>
        <v>#REF!</v>
      </c>
      <c r="AK141" s="14" t="str">
        <f t="shared" si="688"/>
        <v>#REF!</v>
      </c>
      <c r="AL141" s="55" t="str">
        <f>Alkanza!BF136</f>
        <v>#REF!</v>
      </c>
      <c r="AM141" s="44"/>
      <c r="AN141" s="58">
        <f t="shared" si="23"/>
        <v>42569</v>
      </c>
      <c r="AO141" s="55">
        <f t="shared" ref="AO141:AS141" si="689">((B141/B140-1)-$AM$6)/$AM$6</f>
        <v>14.00540894</v>
      </c>
      <c r="AP141" s="55">
        <f t="shared" si="689"/>
        <v>8.45987194</v>
      </c>
      <c r="AQ141" s="55">
        <f t="shared" si="689"/>
        <v>11.49850388</v>
      </c>
      <c r="AR141" s="55">
        <f t="shared" si="689"/>
        <v>10.09596844</v>
      </c>
      <c r="AS141" s="55">
        <f t="shared" si="689"/>
        <v>2.85050076</v>
      </c>
      <c r="AT141" s="55">
        <f t="shared" si="25"/>
        <v>11.0149383</v>
      </c>
      <c r="AU141" s="55">
        <f t="shared" si="26"/>
        <v>7.881948702</v>
      </c>
    </row>
    <row r="142">
      <c r="A142" s="58">
        <f>Wealthfront!L139</f>
        <v>42570</v>
      </c>
      <c r="B142" s="30">
        <f>Wealthfront!T139</f>
        <v>106512.9075</v>
      </c>
      <c r="C142" s="30">
        <f>Betterment!AE139</f>
        <v>104006.5062</v>
      </c>
      <c r="D142" s="30">
        <f>Schwab!BK139</f>
        <v>106060.3668</v>
      </c>
      <c r="E142" s="30">
        <f>'T Rowe'!G139</f>
        <v>104028.9256</v>
      </c>
      <c r="F142" s="30">
        <f>Alkanza!BD137</f>
        <v>106506.3181</v>
      </c>
      <c r="G142" s="30">
        <f>$H$7*Prices!BX147</f>
        <v>105863.1858</v>
      </c>
      <c r="H142" s="44"/>
      <c r="I142" s="44"/>
      <c r="J142" s="44"/>
      <c r="K142" s="14">
        <f t="shared" ref="K142:P142" si="690">B142/B141-1</f>
        <v>-0.005151732875</v>
      </c>
      <c r="L142" s="14">
        <f t="shared" si="690"/>
        <v>-0.004502530767</v>
      </c>
      <c r="M142" s="14">
        <f t="shared" si="690"/>
        <v>-0.004986069056</v>
      </c>
      <c r="N142" s="14">
        <f t="shared" si="690"/>
        <v>-0.003956478734</v>
      </c>
      <c r="O142" s="14">
        <f t="shared" si="690"/>
        <v>-0.0004693158954</v>
      </c>
      <c r="P142" s="14">
        <f t="shared" si="690"/>
        <v>-0.001435236676</v>
      </c>
      <c r="Q142" s="44"/>
      <c r="R142" s="14">
        <f t="shared" ref="R142:V142" si="691">abs(K142)/abs($P142)</f>
        <v>3.589465739</v>
      </c>
      <c r="S142" s="14">
        <f t="shared" si="691"/>
        <v>3.137134693</v>
      </c>
      <c r="T142" s="14">
        <f t="shared" si="691"/>
        <v>3.474039606</v>
      </c>
      <c r="U142" s="14">
        <f t="shared" si="691"/>
        <v>2.756673377</v>
      </c>
      <c r="V142" s="14">
        <f t="shared" si="691"/>
        <v>0.3269954728</v>
      </c>
      <c r="W142" s="7">
        <f t="shared" si="20"/>
        <v>-1</v>
      </c>
      <c r="X142" s="44"/>
      <c r="Y142" s="14">
        <f t="shared" ref="Y142:AD142" si="692">B142/B141-1</f>
        <v>-0.005151732875</v>
      </c>
      <c r="Z142" s="14">
        <f t="shared" si="692"/>
        <v>-0.004502530767</v>
      </c>
      <c r="AA142" s="14">
        <f t="shared" si="692"/>
        <v>-0.004986069056</v>
      </c>
      <c r="AB142" s="14">
        <f t="shared" si="692"/>
        <v>-0.003956478734</v>
      </c>
      <c r="AC142" s="14">
        <f t="shared" si="692"/>
        <v>-0.0004693158954</v>
      </c>
      <c r="AD142" s="14">
        <f t="shared" si="692"/>
        <v>-0.001435236676</v>
      </c>
      <c r="AE142" s="44"/>
      <c r="AF142" s="58">
        <f t="shared" si="95"/>
        <v>42570</v>
      </c>
      <c r="AG142" s="14" t="str">
        <f t="shared" ref="AG142:AK142" si="693">B142/$AL142-1</f>
        <v>#REF!</v>
      </c>
      <c r="AH142" s="14" t="str">
        <f t="shared" si="693"/>
        <v>#REF!</v>
      </c>
      <c r="AI142" s="14" t="str">
        <f t="shared" si="693"/>
        <v>#REF!</v>
      </c>
      <c r="AJ142" s="14" t="str">
        <f t="shared" si="693"/>
        <v>#REF!</v>
      </c>
      <c r="AK142" s="14" t="str">
        <f t="shared" si="693"/>
        <v>#REF!</v>
      </c>
      <c r="AL142" s="55" t="str">
        <f>Alkanza!BF137</f>
        <v>#REF!</v>
      </c>
      <c r="AM142" s="44"/>
      <c r="AN142" s="58">
        <f t="shared" si="23"/>
        <v>42570</v>
      </c>
      <c r="AO142" s="55">
        <f t="shared" ref="AO142:AS142" si="694">((B142/B141-1)-$AM$6)/$AM$6</f>
        <v>-20.20692437</v>
      </c>
      <c r="AP142" s="55">
        <f t="shared" si="694"/>
        <v>-17.7865396</v>
      </c>
      <c r="AQ142" s="55">
        <f t="shared" si="694"/>
        <v>-19.589289</v>
      </c>
      <c r="AR142" s="55">
        <f t="shared" si="694"/>
        <v>-15.75072362</v>
      </c>
      <c r="AS142" s="55">
        <f t="shared" si="694"/>
        <v>-2.749724826</v>
      </c>
      <c r="AT142" s="55">
        <f t="shared" si="25"/>
        <v>-18.33336915</v>
      </c>
      <c r="AU142" s="55">
        <f t="shared" si="26"/>
        <v>-6.350914527</v>
      </c>
    </row>
    <row r="143">
      <c r="A143" s="58">
        <f>Wealthfront!L140</f>
        <v>42571</v>
      </c>
      <c r="B143" s="30">
        <f>Wealthfront!T140</f>
        <v>107037.5581</v>
      </c>
      <c r="C143" s="30">
        <f>Betterment!AE140</f>
        <v>104529.4796</v>
      </c>
      <c r="D143" s="30">
        <f>Schwab!BK140</f>
        <v>106540.3373</v>
      </c>
      <c r="E143" s="30">
        <f>'T Rowe'!G140</f>
        <v>104648.7603</v>
      </c>
      <c r="F143" s="30">
        <f>Alkanza!BD138</f>
        <v>106639.7676</v>
      </c>
      <c r="G143" s="30">
        <f>$H$7*Prices!BX148</f>
        <v>106315.2539</v>
      </c>
      <c r="H143" s="44"/>
      <c r="I143" s="44"/>
      <c r="J143" s="44"/>
      <c r="K143" s="14">
        <f t="shared" ref="K143:P143" si="695">B143/B142-1</f>
        <v>0.004925699755</v>
      </c>
      <c r="L143" s="14">
        <f t="shared" si="695"/>
        <v>0.005028275233</v>
      </c>
      <c r="M143" s="14">
        <f t="shared" si="695"/>
        <v>0.004525446442</v>
      </c>
      <c r="N143" s="14">
        <f t="shared" si="695"/>
        <v>0.005958291956</v>
      </c>
      <c r="O143" s="14">
        <f t="shared" si="695"/>
        <v>0.001252972745</v>
      </c>
      <c r="P143" s="14">
        <f t="shared" si="695"/>
        <v>0.004270304744</v>
      </c>
      <c r="Q143" s="44"/>
      <c r="R143" s="14">
        <f t="shared" ref="R143:V143" si="696">abs(K143)/abs($P143)</f>
        <v>1.153477339</v>
      </c>
      <c r="S143" s="14">
        <f t="shared" si="696"/>
        <v>1.177497985</v>
      </c>
      <c r="T143" s="14">
        <f t="shared" si="696"/>
        <v>1.05974789</v>
      </c>
      <c r="U143" s="14">
        <f t="shared" si="696"/>
        <v>1.395284953</v>
      </c>
      <c r="V143" s="14">
        <f t="shared" si="696"/>
        <v>0.2934152995</v>
      </c>
      <c r="W143" s="7">
        <f t="shared" si="20"/>
        <v>1</v>
      </c>
      <c r="X143" s="44"/>
      <c r="Y143" s="14">
        <f t="shared" ref="Y143:AD143" si="697">B143/B142-1</f>
        <v>0.004925699755</v>
      </c>
      <c r="Z143" s="14">
        <f t="shared" si="697"/>
        <v>0.005028275233</v>
      </c>
      <c r="AA143" s="14">
        <f t="shared" si="697"/>
        <v>0.004525446442</v>
      </c>
      <c r="AB143" s="14">
        <f t="shared" si="697"/>
        <v>0.005958291956</v>
      </c>
      <c r="AC143" s="14">
        <f t="shared" si="697"/>
        <v>0.001252972745</v>
      </c>
      <c r="AD143" s="14">
        <f t="shared" si="697"/>
        <v>0.004270304744</v>
      </c>
      <c r="AE143" s="44"/>
      <c r="AF143" s="58">
        <f t="shared" si="95"/>
        <v>42571</v>
      </c>
      <c r="AG143" s="14" t="str">
        <f t="shared" ref="AG143:AK143" si="698">B143/$AL143-1</f>
        <v>#REF!</v>
      </c>
      <c r="AH143" s="14" t="str">
        <f t="shared" si="698"/>
        <v>#REF!</v>
      </c>
      <c r="AI143" s="14" t="str">
        <f t="shared" si="698"/>
        <v>#REF!</v>
      </c>
      <c r="AJ143" s="14" t="str">
        <f t="shared" si="698"/>
        <v>#REF!</v>
      </c>
      <c r="AK143" s="14" t="str">
        <f t="shared" si="698"/>
        <v>#REF!</v>
      </c>
      <c r="AL143" s="55" t="str">
        <f>Alkanza!BF138</f>
        <v>#REF!</v>
      </c>
      <c r="AM143" s="44"/>
      <c r="AN143" s="58">
        <f t="shared" si="23"/>
        <v>42571</v>
      </c>
      <c r="AO143" s="55">
        <f t="shared" ref="AO143:AS143" si="699">((B143/B142-1)-$AM$6)/$AM$6</f>
        <v>17.36421743</v>
      </c>
      <c r="AP143" s="55">
        <f t="shared" si="699"/>
        <v>17.74664398</v>
      </c>
      <c r="AQ143" s="55">
        <f t="shared" si="699"/>
        <v>15.87197486</v>
      </c>
      <c r="AR143" s="55">
        <f t="shared" si="699"/>
        <v>21.21397455</v>
      </c>
      <c r="AS143" s="55">
        <f t="shared" si="699"/>
        <v>3.671389869</v>
      </c>
      <c r="AT143" s="55">
        <f t="shared" si="25"/>
        <v>18.04920271</v>
      </c>
      <c r="AU143" s="55">
        <f t="shared" si="26"/>
        <v>14.920744</v>
      </c>
    </row>
    <row r="144">
      <c r="A144" s="58">
        <f>Wealthfront!L141</f>
        <v>42572</v>
      </c>
      <c r="B144" s="30">
        <f>Wealthfront!T141</f>
        <v>106662.3167</v>
      </c>
      <c r="C144" s="30">
        <f>Betterment!AE141</f>
        <v>104243.2389</v>
      </c>
      <c r="D144" s="30">
        <f>Schwab!BK141</f>
        <v>106228.69</v>
      </c>
      <c r="E144" s="30">
        <f>'T Rowe'!G141</f>
        <v>104442.1488</v>
      </c>
      <c r="F144" s="30">
        <f>Alkanza!BD139</f>
        <v>106673.0096</v>
      </c>
      <c r="G144" s="30">
        <f>$H$7*Prices!BX149</f>
        <v>105931.1917</v>
      </c>
      <c r="H144" s="44"/>
      <c r="I144" s="44"/>
      <c r="J144" s="44"/>
      <c r="K144" s="14">
        <f t="shared" ref="K144:P144" si="700">B144/B143-1</f>
        <v>-0.003505699305</v>
      </c>
      <c r="L144" s="14">
        <f t="shared" si="700"/>
        <v>-0.002738372381</v>
      </c>
      <c r="M144" s="14">
        <f t="shared" si="700"/>
        <v>-0.002925157545</v>
      </c>
      <c r="N144" s="14">
        <f t="shared" si="700"/>
        <v>-0.001974333662</v>
      </c>
      <c r="O144" s="14">
        <f t="shared" si="700"/>
        <v>0.0003117223627</v>
      </c>
      <c r="P144" s="14">
        <f t="shared" si="700"/>
        <v>-0.003612484008</v>
      </c>
      <c r="Q144" s="44"/>
      <c r="R144" s="14">
        <f t="shared" ref="R144:V144" si="701">abs(K144)/abs($P144)</f>
        <v>0.9704400897</v>
      </c>
      <c r="S144" s="14">
        <f t="shared" si="701"/>
        <v>0.7580303124</v>
      </c>
      <c r="T144" s="14">
        <f t="shared" si="701"/>
        <v>0.809735777</v>
      </c>
      <c r="U144" s="14">
        <f t="shared" si="701"/>
        <v>0.5465307688</v>
      </c>
      <c r="V144" s="14">
        <f t="shared" si="701"/>
        <v>0.08629030936</v>
      </c>
      <c r="W144" s="7">
        <f t="shared" si="20"/>
        <v>-1</v>
      </c>
      <c r="X144" s="44"/>
      <c r="Y144" s="14">
        <f t="shared" ref="Y144:AD144" si="702">B144/B143-1</f>
        <v>-0.003505699305</v>
      </c>
      <c r="Z144" s="14">
        <f t="shared" si="702"/>
        <v>-0.002738372381</v>
      </c>
      <c r="AA144" s="14">
        <f t="shared" si="702"/>
        <v>-0.002925157545</v>
      </c>
      <c r="AB144" s="14">
        <f t="shared" si="702"/>
        <v>-0.001974333662</v>
      </c>
      <c r="AC144" s="14">
        <f t="shared" si="702"/>
        <v>0.0003117223627</v>
      </c>
      <c r="AD144" s="14">
        <f t="shared" si="702"/>
        <v>-0.003612484008</v>
      </c>
      <c r="AE144" s="44"/>
      <c r="AF144" s="58">
        <f t="shared" si="95"/>
        <v>42572</v>
      </c>
      <c r="AG144" s="14" t="str">
        <f t="shared" ref="AG144:AK144" si="703">B144/$AL144-1</f>
        <v>#REF!</v>
      </c>
      <c r="AH144" s="14" t="str">
        <f t="shared" si="703"/>
        <v>#REF!</v>
      </c>
      <c r="AI144" s="14" t="str">
        <f t="shared" si="703"/>
        <v>#REF!</v>
      </c>
      <c r="AJ144" s="14" t="str">
        <f t="shared" si="703"/>
        <v>#REF!</v>
      </c>
      <c r="AK144" s="14" t="str">
        <f t="shared" si="703"/>
        <v>#REF!</v>
      </c>
      <c r="AL144" s="55" t="str">
        <f>Alkanza!BF139</f>
        <v>#REF!</v>
      </c>
      <c r="AM144" s="44"/>
      <c r="AN144" s="58">
        <f t="shared" si="23"/>
        <v>42572</v>
      </c>
      <c r="AO144" s="55">
        <f t="shared" ref="AO144:AS144" si="704">((B144/B143-1)-$AM$6)/$AM$6</f>
        <v>-14.07010729</v>
      </c>
      <c r="AP144" s="55">
        <f t="shared" si="704"/>
        <v>-11.20932422</v>
      </c>
      <c r="AQ144" s="55">
        <f t="shared" si="704"/>
        <v>-11.90570515</v>
      </c>
      <c r="AR144" s="55">
        <f t="shared" si="704"/>
        <v>-8.360800386</v>
      </c>
      <c r="AS144" s="55">
        <f t="shared" si="704"/>
        <v>0.1621774632</v>
      </c>
      <c r="AT144" s="55">
        <f t="shared" si="25"/>
        <v>-11.38648426</v>
      </c>
      <c r="AU144" s="55">
        <f t="shared" si="26"/>
        <v>-14.46822687</v>
      </c>
    </row>
    <row r="145">
      <c r="A145" s="58">
        <f>Wealthfront!L142</f>
        <v>42573</v>
      </c>
      <c r="B145" s="30">
        <f>Wealthfront!T142</f>
        <v>107096.6567</v>
      </c>
      <c r="C145" s="30">
        <f>Betterment!AE142</f>
        <v>104578.5888</v>
      </c>
      <c r="D145" s="30">
        <f>Schwab!BK142</f>
        <v>106682.686</v>
      </c>
      <c r="E145" s="30">
        <f>'T Rowe'!G142</f>
        <v>104752.0661</v>
      </c>
      <c r="F145" s="30">
        <f>Alkanza!BD140</f>
        <v>106870.0374</v>
      </c>
      <c r="G145" s="30">
        <f>$H$7*Prices!BX150</f>
        <v>106413.5934</v>
      </c>
      <c r="H145" s="44"/>
      <c r="I145" s="44"/>
      <c r="J145" s="44"/>
      <c r="K145" s="14">
        <f t="shared" ref="K145:P145" si="705">B145/B144-1</f>
        <v>0.004072104109</v>
      </c>
      <c r="L145" s="14">
        <f t="shared" si="705"/>
        <v>0.003216994172</v>
      </c>
      <c r="M145" s="14">
        <f t="shared" si="705"/>
        <v>0.004273760223</v>
      </c>
      <c r="N145" s="14">
        <f t="shared" si="705"/>
        <v>0.00296735905</v>
      </c>
      <c r="O145" s="14">
        <f t="shared" si="705"/>
        <v>0.001847025166</v>
      </c>
      <c r="P145" s="14">
        <f t="shared" si="705"/>
        <v>0.004553914935</v>
      </c>
      <c r="Q145" s="44"/>
      <c r="R145" s="14">
        <f t="shared" ref="R145:V145" si="706">abs(K145)/abs($P145)</f>
        <v>0.8941985449</v>
      </c>
      <c r="S145" s="14">
        <f t="shared" si="706"/>
        <v>0.7064238612</v>
      </c>
      <c r="T145" s="14">
        <f t="shared" si="706"/>
        <v>0.9384804687</v>
      </c>
      <c r="U145" s="14">
        <f t="shared" si="706"/>
        <v>0.6516061658</v>
      </c>
      <c r="V145" s="14">
        <f t="shared" si="706"/>
        <v>0.4055906165</v>
      </c>
      <c r="W145" s="7">
        <f t="shared" si="20"/>
        <v>1</v>
      </c>
      <c r="X145" s="44"/>
      <c r="Y145" s="14">
        <f t="shared" ref="Y145:AD145" si="707">B145/B144-1</f>
        <v>0.004072104109</v>
      </c>
      <c r="Z145" s="14">
        <f t="shared" si="707"/>
        <v>0.003216994172</v>
      </c>
      <c r="AA145" s="14">
        <f t="shared" si="707"/>
        <v>0.004273760223</v>
      </c>
      <c r="AB145" s="14">
        <f t="shared" si="707"/>
        <v>0.00296735905</v>
      </c>
      <c r="AC145" s="14">
        <f t="shared" si="707"/>
        <v>0.001847025166</v>
      </c>
      <c r="AD145" s="14">
        <f t="shared" si="707"/>
        <v>0.004553914935</v>
      </c>
      <c r="AE145" s="44"/>
      <c r="AF145" s="58">
        <f t="shared" si="95"/>
        <v>42573</v>
      </c>
      <c r="AG145" s="14" t="str">
        <f t="shared" ref="AG145:AK145" si="708">B145/$AL145-1</f>
        <v>#REF!</v>
      </c>
      <c r="AH145" s="14" t="str">
        <f t="shared" si="708"/>
        <v>#REF!</v>
      </c>
      <c r="AI145" s="14" t="str">
        <f t="shared" si="708"/>
        <v>#REF!</v>
      </c>
      <c r="AJ145" s="14" t="str">
        <f t="shared" si="708"/>
        <v>#REF!</v>
      </c>
      <c r="AK145" s="14" t="str">
        <f t="shared" si="708"/>
        <v>#REF!</v>
      </c>
      <c r="AL145" s="55" t="str">
        <f>Alkanza!BF140</f>
        <v>#REF!</v>
      </c>
      <c r="AM145" s="44"/>
      <c r="AN145" s="58">
        <f t="shared" si="23"/>
        <v>42573</v>
      </c>
      <c r="AO145" s="55">
        <f t="shared" ref="AO145:AS145" si="709">((B145/B144-1)-$AM$6)/$AM$6</f>
        <v>14.18180339</v>
      </c>
      <c r="AP145" s="55">
        <f t="shared" si="709"/>
        <v>10.99374371</v>
      </c>
      <c r="AQ145" s="55">
        <f t="shared" si="709"/>
        <v>14.93362687</v>
      </c>
      <c r="AR145" s="55">
        <f t="shared" si="709"/>
        <v>10.06304272</v>
      </c>
      <c r="AS145" s="55">
        <f t="shared" si="709"/>
        <v>5.88616307</v>
      </c>
      <c r="AT145" s="55">
        <f t="shared" si="25"/>
        <v>12.54305417</v>
      </c>
      <c r="AU145" s="55">
        <f t="shared" si="26"/>
        <v>15.97811239</v>
      </c>
    </row>
    <row r="146">
      <c r="A146" s="58">
        <f>Wealthfront!L143</f>
        <v>42576</v>
      </c>
      <c r="B146" s="30">
        <f>Wealthfront!T143</f>
        <v>106582.1544</v>
      </c>
      <c r="C146" s="30">
        <f>Betterment!AE143</f>
        <v>104280.5105</v>
      </c>
      <c r="D146" s="30">
        <f>Schwab!BK143</f>
        <v>106257.4357</v>
      </c>
      <c r="E146" s="30">
        <f>'T Rowe'!G143</f>
        <v>104545.4545</v>
      </c>
      <c r="F146" s="30">
        <f>Alkanza!BD141</f>
        <v>106728.4458</v>
      </c>
      <c r="G146" s="30">
        <f>$H$7*Prices!BX151</f>
        <v>106093.1338</v>
      </c>
      <c r="H146" s="44"/>
      <c r="I146" s="44"/>
      <c r="J146" s="44"/>
      <c r="K146" s="14">
        <f t="shared" ref="K146:P146" si="710">B146/B145-1</f>
        <v>-0.004804093367</v>
      </c>
      <c r="L146" s="14">
        <f t="shared" si="710"/>
        <v>-0.002850280472</v>
      </c>
      <c r="M146" s="14">
        <f t="shared" si="710"/>
        <v>-0.003986122619</v>
      </c>
      <c r="N146" s="14">
        <f t="shared" si="710"/>
        <v>-0.001972386588</v>
      </c>
      <c r="O146" s="14">
        <f t="shared" si="710"/>
        <v>-0.001324894742</v>
      </c>
      <c r="P146" s="14">
        <f t="shared" si="710"/>
        <v>-0.003011452716</v>
      </c>
      <c r="Q146" s="44"/>
      <c r="R146" s="14">
        <f t="shared" ref="R146:V146" si="711">abs(K146)/abs($P146)</f>
        <v>1.595274381</v>
      </c>
      <c r="S146" s="14">
        <f t="shared" si="711"/>
        <v>0.9464802342</v>
      </c>
      <c r="T146" s="14">
        <f t="shared" si="711"/>
        <v>1.323654394</v>
      </c>
      <c r="U146" s="14">
        <f t="shared" si="711"/>
        <v>0.6549618321</v>
      </c>
      <c r="V146" s="14">
        <f t="shared" si="711"/>
        <v>0.439952032</v>
      </c>
      <c r="W146" s="7">
        <f t="shared" si="20"/>
        <v>-1</v>
      </c>
      <c r="X146" s="44"/>
      <c r="Y146" s="14">
        <f t="shared" ref="Y146:AD146" si="712">B146/B145-1</f>
        <v>-0.004804093367</v>
      </c>
      <c r="Z146" s="14">
        <f t="shared" si="712"/>
        <v>-0.002850280472</v>
      </c>
      <c r="AA146" s="14">
        <f t="shared" si="712"/>
        <v>-0.003986122619</v>
      </c>
      <c r="AB146" s="14">
        <f t="shared" si="712"/>
        <v>-0.001972386588</v>
      </c>
      <c r="AC146" s="14">
        <f t="shared" si="712"/>
        <v>-0.001324894742</v>
      </c>
      <c r="AD146" s="14">
        <f t="shared" si="712"/>
        <v>-0.003011452716</v>
      </c>
      <c r="AE146" s="44"/>
      <c r="AF146" s="58">
        <f t="shared" si="95"/>
        <v>42576</v>
      </c>
      <c r="AG146" s="14" t="str">
        <f t="shared" ref="AG146:AK146" si="713">B146/$AL146-1</f>
        <v>#REF!</v>
      </c>
      <c r="AH146" s="14" t="str">
        <f t="shared" si="713"/>
        <v>#REF!</v>
      </c>
      <c r="AI146" s="14" t="str">
        <f t="shared" si="713"/>
        <v>#REF!</v>
      </c>
      <c r="AJ146" s="14" t="str">
        <f t="shared" si="713"/>
        <v>#REF!</v>
      </c>
      <c r="AK146" s="14" t="str">
        <f t="shared" si="713"/>
        <v>#REF!</v>
      </c>
      <c r="AL146" s="55" t="str">
        <f>Alkanza!BF141</f>
        <v>#REF!</v>
      </c>
      <c r="AM146" s="44"/>
      <c r="AN146" s="58">
        <f t="shared" si="23"/>
        <v>42576</v>
      </c>
      <c r="AO146" s="55">
        <f t="shared" ref="AO146:AS146" si="714">((B146/B145-1)-$AM$6)/$AM$6</f>
        <v>-18.91083897</v>
      </c>
      <c r="AP146" s="55">
        <f t="shared" si="714"/>
        <v>-11.62654504</v>
      </c>
      <c r="AQ146" s="55">
        <f t="shared" si="714"/>
        <v>-15.8612433</v>
      </c>
      <c r="AR146" s="55">
        <f t="shared" si="714"/>
        <v>-8.353541214</v>
      </c>
      <c r="AS146" s="55">
        <f t="shared" si="714"/>
        <v>-5.939532719</v>
      </c>
      <c r="AT146" s="55">
        <f t="shared" si="25"/>
        <v>-13.68804213</v>
      </c>
      <c r="AU146" s="55">
        <f t="shared" si="26"/>
        <v>-12.22743472</v>
      </c>
    </row>
    <row r="147">
      <c r="A147" s="58">
        <f>Wealthfront!L144</f>
        <v>42577</v>
      </c>
      <c r="B147" s="30">
        <f>Wealthfront!T144</f>
        <v>106957.5216</v>
      </c>
      <c r="C147" s="30">
        <f>Betterment!AE144</f>
        <v>104620.8133</v>
      </c>
      <c r="D147" s="30">
        <f>Schwab!BK144</f>
        <v>106685.5211</v>
      </c>
      <c r="E147" s="30">
        <f>'T Rowe'!G144</f>
        <v>104752.0661</v>
      </c>
      <c r="F147" s="30">
        <f>Alkanza!BD142</f>
        <v>106652.0431</v>
      </c>
      <c r="G147" s="30">
        <f>$H$7*Prices!BX152</f>
        <v>106127.3814</v>
      </c>
      <c r="H147" s="44"/>
      <c r="I147" s="44"/>
      <c r="J147" s="44"/>
      <c r="K147" s="14">
        <f t="shared" ref="K147:P147" si="715">B147/B146-1</f>
        <v>0.003521857861</v>
      </c>
      <c r="L147" s="14">
        <f t="shared" si="715"/>
        <v>0.003263340258</v>
      </c>
      <c r="M147" s="14">
        <f t="shared" si="715"/>
        <v>0.004028757497</v>
      </c>
      <c r="N147" s="14">
        <f t="shared" si="715"/>
        <v>0.001976284585</v>
      </c>
      <c r="O147" s="14">
        <f t="shared" si="715"/>
        <v>-0.0007158608353</v>
      </c>
      <c r="P147" s="14">
        <f t="shared" si="715"/>
        <v>0.0003228067587</v>
      </c>
      <c r="Q147" s="44"/>
      <c r="R147" s="14">
        <f t="shared" ref="R147:V147" si="716">abs(K147)/abs($P147)</f>
        <v>10.91011191</v>
      </c>
      <c r="S147" s="14">
        <f t="shared" si="716"/>
        <v>10.10926869</v>
      </c>
      <c r="T147" s="14">
        <f t="shared" si="716"/>
        <v>12.48040008</v>
      </c>
      <c r="U147" s="14">
        <f t="shared" si="716"/>
        <v>6.122190853</v>
      </c>
      <c r="V147" s="14">
        <f t="shared" si="716"/>
        <v>2.217614149</v>
      </c>
      <c r="W147" s="7">
        <f t="shared" si="20"/>
        <v>1</v>
      </c>
      <c r="X147" s="44"/>
      <c r="Y147" s="14">
        <f t="shared" ref="Y147:AD147" si="717">B147/B146-1</f>
        <v>0.003521857861</v>
      </c>
      <c r="Z147" s="14">
        <f t="shared" si="717"/>
        <v>0.003263340258</v>
      </c>
      <c r="AA147" s="14">
        <f t="shared" si="717"/>
        <v>0.004028757497</v>
      </c>
      <c r="AB147" s="14">
        <f t="shared" si="717"/>
        <v>0.001976284585</v>
      </c>
      <c r="AC147" s="14">
        <f t="shared" si="717"/>
        <v>-0.0007158608353</v>
      </c>
      <c r="AD147" s="14">
        <f t="shared" si="717"/>
        <v>0.0003228067587</v>
      </c>
      <c r="AE147" s="44"/>
      <c r="AF147" s="58">
        <f t="shared" si="95"/>
        <v>42577</v>
      </c>
      <c r="AG147" s="14" t="str">
        <f t="shared" ref="AG147:AK147" si="718">B147/$AL147-1</f>
        <v>#REF!</v>
      </c>
      <c r="AH147" s="14" t="str">
        <f t="shared" si="718"/>
        <v>#REF!</v>
      </c>
      <c r="AI147" s="14" t="str">
        <f t="shared" si="718"/>
        <v>#REF!</v>
      </c>
      <c r="AJ147" s="14" t="str">
        <f t="shared" si="718"/>
        <v>#REF!</v>
      </c>
      <c r="AK147" s="14" t="str">
        <f t="shared" si="718"/>
        <v>#REF!</v>
      </c>
      <c r="AL147" s="55" t="str">
        <f>Alkanza!BF142</f>
        <v>#REF!</v>
      </c>
      <c r="AM147" s="44"/>
      <c r="AN147" s="58">
        <f t="shared" si="23"/>
        <v>42577</v>
      </c>
      <c r="AO147" s="55">
        <f t="shared" ref="AO147:AS147" si="719">((B147/B146-1)-$AM$6)/$AM$6</f>
        <v>12.13035035</v>
      </c>
      <c r="AP147" s="55">
        <f t="shared" si="719"/>
        <v>11.16653329</v>
      </c>
      <c r="AQ147" s="55">
        <f t="shared" si="719"/>
        <v>14.02019659</v>
      </c>
      <c r="AR147" s="55">
        <f t="shared" si="719"/>
        <v>6.368073904</v>
      </c>
      <c r="AS147" s="55">
        <f t="shared" si="719"/>
        <v>-3.668904863</v>
      </c>
      <c r="AT147" s="55">
        <f t="shared" si="25"/>
        <v>10.92128853</v>
      </c>
      <c r="AU147" s="55">
        <f t="shared" si="26"/>
        <v>0.2035028115</v>
      </c>
    </row>
    <row r="148">
      <c r="A148" s="58">
        <f>Wealthfront!L145</f>
        <v>42578</v>
      </c>
      <c r="B148" s="30">
        <f>Wealthfront!T145</f>
        <v>106962.446</v>
      </c>
      <c r="C148" s="30">
        <f>Betterment!AE145</f>
        <v>104690.8828</v>
      </c>
      <c r="D148" s="30">
        <f>Schwab!BK145</f>
        <v>106719.8197</v>
      </c>
      <c r="E148" s="30">
        <f>'T Rowe'!G145</f>
        <v>104958.6777</v>
      </c>
      <c r="F148" s="30">
        <f>Alkanza!BD143</f>
        <v>106864.4675</v>
      </c>
      <c r="G148" s="30">
        <f>$H$7*Prices!BX153</f>
        <v>106000.1761</v>
      </c>
      <c r="H148" s="44"/>
      <c r="I148" s="44"/>
      <c r="J148" s="44"/>
      <c r="K148" s="14">
        <f t="shared" ref="K148:P148" si="720">B148/B147-1</f>
        <v>0.00004604146368</v>
      </c>
      <c r="L148" s="14">
        <f t="shared" si="720"/>
        <v>0.0006697473449</v>
      </c>
      <c r="M148" s="14">
        <f t="shared" si="720"/>
        <v>0.0003214921047</v>
      </c>
      <c r="N148" s="14">
        <f t="shared" si="720"/>
        <v>0.001972386588</v>
      </c>
      <c r="O148" s="14">
        <f t="shared" si="720"/>
        <v>0.001991751929</v>
      </c>
      <c r="P148" s="14">
        <f t="shared" si="720"/>
        <v>-0.001198609613</v>
      </c>
      <c r="Q148" s="44"/>
      <c r="R148" s="14">
        <f t="shared" ref="R148:V148" si="721">abs(K148)/abs($P148)</f>
        <v>0.03841239315</v>
      </c>
      <c r="S148" s="14">
        <f t="shared" si="721"/>
        <v>0.5587702098</v>
      </c>
      <c r="T148" s="14">
        <f t="shared" si="721"/>
        <v>0.268220863</v>
      </c>
      <c r="U148" s="14">
        <f t="shared" si="721"/>
        <v>1.64556213</v>
      </c>
      <c r="V148" s="14">
        <f t="shared" si="721"/>
        <v>1.661718634</v>
      </c>
      <c r="W148" s="7">
        <f t="shared" si="20"/>
        <v>-1</v>
      </c>
      <c r="X148" s="44"/>
      <c r="Y148" s="14">
        <f t="shared" ref="Y148:AD148" si="722">B148/B147-1</f>
        <v>0.00004604146368</v>
      </c>
      <c r="Z148" s="14">
        <f t="shared" si="722"/>
        <v>0.0006697473449</v>
      </c>
      <c r="AA148" s="14">
        <f t="shared" si="722"/>
        <v>0.0003214921047</v>
      </c>
      <c r="AB148" s="14">
        <f t="shared" si="722"/>
        <v>0.001972386588</v>
      </c>
      <c r="AC148" s="14">
        <f t="shared" si="722"/>
        <v>0.001991751929</v>
      </c>
      <c r="AD148" s="14">
        <f t="shared" si="722"/>
        <v>-0.001198609613</v>
      </c>
      <c r="AE148" s="44"/>
      <c r="AF148" s="58">
        <f t="shared" si="95"/>
        <v>42578</v>
      </c>
      <c r="AG148" s="14" t="str">
        <f t="shared" ref="AG148:AK148" si="723">B148/$AL148-1</f>
        <v>#REF!</v>
      </c>
      <c r="AH148" s="14" t="str">
        <f t="shared" si="723"/>
        <v>#REF!</v>
      </c>
      <c r="AI148" s="14" t="str">
        <f t="shared" si="723"/>
        <v>#REF!</v>
      </c>
      <c r="AJ148" s="14" t="str">
        <f t="shared" si="723"/>
        <v>#REF!</v>
      </c>
      <c r="AK148" s="14" t="str">
        <f t="shared" si="723"/>
        <v>#REF!</v>
      </c>
      <c r="AL148" s="55" t="str">
        <f>Alkanza!BF143</f>
        <v>#REF!</v>
      </c>
      <c r="AM148" s="44"/>
      <c r="AN148" s="58">
        <f t="shared" si="23"/>
        <v>42578</v>
      </c>
      <c r="AO148" s="55">
        <f t="shared" ref="AO148:AS148" si="724">((B148/B147-1)-$AM$6)/$AM$6</f>
        <v>-0.828346125</v>
      </c>
      <c r="AP148" s="55">
        <f t="shared" si="724"/>
        <v>1.496982455</v>
      </c>
      <c r="AQ148" s="55">
        <f t="shared" si="724"/>
        <v>0.198601459</v>
      </c>
      <c r="AR148" s="55">
        <f t="shared" si="724"/>
        <v>6.353541214</v>
      </c>
      <c r="AS148" s="55">
        <f t="shared" si="724"/>
        <v>6.425739958</v>
      </c>
      <c r="AT148" s="55">
        <f t="shared" si="25"/>
        <v>1.805194751</v>
      </c>
      <c r="AU148" s="55">
        <f t="shared" si="26"/>
        <v>-5.46871077</v>
      </c>
    </row>
    <row r="149">
      <c r="A149" s="58">
        <f>Wealthfront!L146</f>
        <v>42579</v>
      </c>
      <c r="B149" s="30">
        <f>Wealthfront!T146</f>
        <v>107003.9882</v>
      </c>
      <c r="C149" s="30">
        <f>Betterment!AE146</f>
        <v>104714.8648</v>
      </c>
      <c r="D149" s="30">
        <f>Schwab!BK146</f>
        <v>106785.6985</v>
      </c>
      <c r="E149" s="30">
        <f>'T Rowe'!G146</f>
        <v>105061.9835</v>
      </c>
      <c r="F149" s="30">
        <f>Alkanza!BD144</f>
        <v>106985.0003</v>
      </c>
      <c r="G149" s="30">
        <f>$H$7*Prices!BX154</f>
        <v>106170.4355</v>
      </c>
      <c r="H149" s="44"/>
      <c r="I149" s="44"/>
      <c r="J149" s="44"/>
      <c r="K149" s="14">
        <f t="shared" ref="K149:P149" si="725">B149/B148-1</f>
        <v>0.0003883806124</v>
      </c>
      <c r="L149" s="14">
        <f t="shared" si="725"/>
        <v>0.0002290739843</v>
      </c>
      <c r="M149" s="14">
        <f t="shared" si="725"/>
        <v>0.0006173059823</v>
      </c>
      <c r="N149" s="14">
        <f t="shared" si="725"/>
        <v>0.0009842519685</v>
      </c>
      <c r="O149" s="14">
        <f t="shared" si="725"/>
        <v>0.001127903568</v>
      </c>
      <c r="P149" s="14">
        <f t="shared" si="725"/>
        <v>0.001606218095</v>
      </c>
      <c r="Q149" s="44"/>
      <c r="R149" s="14">
        <f t="shared" ref="R149:V149" si="726">abs(K149)/abs($P149)</f>
        <v>0.2417981803</v>
      </c>
      <c r="S149" s="14">
        <f t="shared" si="726"/>
        <v>0.1426169865</v>
      </c>
      <c r="T149" s="14">
        <f t="shared" si="726"/>
        <v>0.3843226423</v>
      </c>
      <c r="U149" s="14">
        <f t="shared" si="726"/>
        <v>0.6127760431</v>
      </c>
      <c r="V149" s="14">
        <f t="shared" si="726"/>
        <v>0.7022107222</v>
      </c>
      <c r="W149" s="7">
        <f t="shared" si="20"/>
        <v>1</v>
      </c>
      <c r="X149" s="44"/>
      <c r="Y149" s="14">
        <f t="shared" ref="Y149:AD149" si="727">B149/B148-1</f>
        <v>0.0003883806124</v>
      </c>
      <c r="Z149" s="14">
        <f t="shared" si="727"/>
        <v>0.0002290739843</v>
      </c>
      <c r="AA149" s="14">
        <f t="shared" si="727"/>
        <v>0.0006173059823</v>
      </c>
      <c r="AB149" s="14">
        <f t="shared" si="727"/>
        <v>0.0009842519685</v>
      </c>
      <c r="AC149" s="14">
        <f t="shared" si="727"/>
        <v>0.001127903568</v>
      </c>
      <c r="AD149" s="14">
        <f t="shared" si="727"/>
        <v>0.001606218095</v>
      </c>
      <c r="AE149" s="44"/>
      <c r="AF149" s="58">
        <f t="shared" si="95"/>
        <v>42579</v>
      </c>
      <c r="AG149" s="14" t="str">
        <f t="shared" ref="AG149:AK149" si="728">B149/$AL149-1</f>
        <v>#REF!</v>
      </c>
      <c r="AH149" s="14" t="str">
        <f t="shared" si="728"/>
        <v>#REF!</v>
      </c>
      <c r="AI149" s="14" t="str">
        <f t="shared" si="728"/>
        <v>#REF!</v>
      </c>
      <c r="AJ149" s="14" t="str">
        <f t="shared" si="728"/>
        <v>#REF!</v>
      </c>
      <c r="AK149" s="14" t="str">
        <f t="shared" si="728"/>
        <v>#REF!</v>
      </c>
      <c r="AL149" s="55" t="str">
        <f>Alkanza!BF144</f>
        <v>#REF!</v>
      </c>
      <c r="AM149" s="44"/>
      <c r="AN149" s="58">
        <f t="shared" si="23"/>
        <v>42579</v>
      </c>
      <c r="AO149" s="55">
        <f t="shared" ref="AO149:AS149" si="729">((B149/B148-1)-$AM$6)/$AM$6</f>
        <v>0.44797823</v>
      </c>
      <c r="AP149" s="55">
        <f t="shared" si="729"/>
        <v>-0.1459559727</v>
      </c>
      <c r="AQ149" s="55">
        <f t="shared" si="729"/>
        <v>1.301468186</v>
      </c>
      <c r="AR149" s="55">
        <f t="shared" si="729"/>
        <v>2.669532869</v>
      </c>
      <c r="AS149" s="55">
        <f t="shared" si="729"/>
        <v>3.205101285</v>
      </c>
      <c r="AT149" s="55">
        <f t="shared" si="25"/>
        <v>1.068255828</v>
      </c>
      <c r="AU149" s="55">
        <f t="shared" si="26"/>
        <v>4.988375216</v>
      </c>
    </row>
    <row r="150">
      <c r="A150" s="58">
        <f>Wealthfront!L147</f>
        <v>42580</v>
      </c>
      <c r="B150" s="30">
        <f>Wealthfront!T147</f>
        <v>107582.3662</v>
      </c>
      <c r="C150" s="30">
        <f>Betterment!AE147</f>
        <v>105308.3558</v>
      </c>
      <c r="D150" s="30">
        <f>Schwab!BK147</f>
        <v>107512.0408</v>
      </c>
      <c r="E150" s="30">
        <f>'T Rowe'!G147</f>
        <v>105475.2066</v>
      </c>
      <c r="F150" s="30">
        <f>Alkanza!BD145</f>
        <v>107434.9643</v>
      </c>
      <c r="G150" s="30">
        <f>$H$7*Prices!BX155</f>
        <v>106343.6304</v>
      </c>
      <c r="H150" s="44"/>
      <c r="I150" s="44"/>
      <c r="J150" s="44"/>
      <c r="K150" s="14">
        <f t="shared" ref="K150:P150" si="730">B150/B149-1</f>
        <v>0.005405200196</v>
      </c>
      <c r="L150" s="14">
        <f t="shared" si="730"/>
        <v>0.005667687071</v>
      </c>
      <c r="M150" s="14">
        <f t="shared" si="730"/>
        <v>0.006801869344</v>
      </c>
      <c r="N150" s="14">
        <f t="shared" si="730"/>
        <v>0.003933136676</v>
      </c>
      <c r="O150" s="14">
        <f t="shared" si="730"/>
        <v>0.00420586058</v>
      </c>
      <c r="P150" s="14">
        <f t="shared" si="730"/>
        <v>0.001631291301</v>
      </c>
      <c r="Q150" s="44"/>
      <c r="R150" s="14">
        <f t="shared" ref="R150:V150" si="731">abs(K150)/abs($P150)</f>
        <v>3.313448796</v>
      </c>
      <c r="S150" s="14">
        <f t="shared" si="731"/>
        <v>3.474356216</v>
      </c>
      <c r="T150" s="14">
        <f t="shared" si="731"/>
        <v>4.169622765</v>
      </c>
      <c r="U150" s="14">
        <f t="shared" si="731"/>
        <v>2.411057225</v>
      </c>
      <c r="V150" s="14">
        <f t="shared" si="731"/>
        <v>2.57824006</v>
      </c>
      <c r="W150" s="7">
        <f t="shared" si="20"/>
        <v>1</v>
      </c>
      <c r="X150" s="44"/>
      <c r="Y150" s="14">
        <f t="shared" ref="Y150:AD150" si="732">B150/B149-1</f>
        <v>0.005405200196</v>
      </c>
      <c r="Z150" s="14">
        <f t="shared" si="732"/>
        <v>0.005667687071</v>
      </c>
      <c r="AA150" s="14">
        <f t="shared" si="732"/>
        <v>0.006801869344</v>
      </c>
      <c r="AB150" s="14">
        <f t="shared" si="732"/>
        <v>0.003933136676</v>
      </c>
      <c r="AC150" s="14">
        <f t="shared" si="732"/>
        <v>0.00420586058</v>
      </c>
      <c r="AD150" s="14">
        <f t="shared" si="732"/>
        <v>0.001631291301</v>
      </c>
      <c r="AE150" s="44"/>
      <c r="AF150" s="58">
        <f t="shared" si="95"/>
        <v>42580</v>
      </c>
      <c r="AG150" s="14" t="str">
        <f t="shared" ref="AG150:AK150" si="733">B150/$AL150-1</f>
        <v>#REF!</v>
      </c>
      <c r="AH150" s="14" t="str">
        <f t="shared" si="733"/>
        <v>#REF!</v>
      </c>
      <c r="AI150" s="14" t="str">
        <f t="shared" si="733"/>
        <v>#REF!</v>
      </c>
      <c r="AJ150" s="14" t="str">
        <f t="shared" si="733"/>
        <v>#REF!</v>
      </c>
      <c r="AK150" s="14" t="str">
        <f t="shared" si="733"/>
        <v>#REF!</v>
      </c>
      <c r="AL150" s="55" t="str">
        <f>Alkanza!BF145</f>
        <v>#REF!</v>
      </c>
      <c r="AM150" s="44"/>
      <c r="AN150" s="58">
        <f t="shared" si="23"/>
        <v>42580</v>
      </c>
      <c r="AO150" s="55">
        <f t="shared" ref="AO150:AS150" si="734">((B150/B149-1)-$AM$6)/$AM$6</f>
        <v>19.15191274</v>
      </c>
      <c r="AP150" s="55">
        <f t="shared" si="734"/>
        <v>20.13052822</v>
      </c>
      <c r="AQ150" s="55">
        <f t="shared" si="734"/>
        <v>24.35903806</v>
      </c>
      <c r="AR150" s="55">
        <f t="shared" si="734"/>
        <v>13.6636987</v>
      </c>
      <c r="AS150" s="55">
        <f t="shared" si="734"/>
        <v>14.68048034</v>
      </c>
      <c r="AT150" s="55">
        <f t="shared" si="25"/>
        <v>19.32629443</v>
      </c>
      <c r="AU150" s="55">
        <f t="shared" si="26"/>
        <v>5.08185428</v>
      </c>
    </row>
    <row r="151">
      <c r="A151" s="58">
        <f>Wealthfront!L148</f>
        <v>42583</v>
      </c>
      <c r="B151" s="30">
        <f>Wealthfront!T148</f>
        <v>107090.3681</v>
      </c>
      <c r="C151" s="30">
        <f>Betterment!AE148</f>
        <v>104881.7338</v>
      </c>
      <c r="D151" s="30">
        <f>Schwab!BK148</f>
        <v>106970.6646</v>
      </c>
      <c r="E151" s="30">
        <f>'T Rowe'!G148</f>
        <v>105371.9008</v>
      </c>
      <c r="F151" s="30">
        <f>Alkanza!BD146</f>
        <v>107327.8914</v>
      </c>
      <c r="G151" s="30">
        <f>$H$7*Prices!BX156</f>
        <v>106208.5971</v>
      </c>
      <c r="H151" s="44"/>
      <c r="I151" s="44"/>
      <c r="J151" s="44"/>
      <c r="K151" s="14">
        <f t="shared" ref="K151:P151" si="735">B151/B150-1</f>
        <v>-0.00457322186</v>
      </c>
      <c r="L151" s="14">
        <f t="shared" si="735"/>
        <v>-0.004051169697</v>
      </c>
      <c r="M151" s="14">
        <f t="shared" si="735"/>
        <v>-0.005035493813</v>
      </c>
      <c r="N151" s="14">
        <f t="shared" si="735"/>
        <v>-0.0009794319295</v>
      </c>
      <c r="O151" s="14">
        <f t="shared" si="735"/>
        <v>-0.0009966300221</v>
      </c>
      <c r="P151" s="14">
        <f t="shared" si="735"/>
        <v>-0.001269782849</v>
      </c>
      <c r="Q151" s="44"/>
      <c r="R151" s="14">
        <f t="shared" ref="R151:V151" si="736">abs(K151)/abs($P151)</f>
        <v>3.601577911</v>
      </c>
      <c r="S151" s="14">
        <f t="shared" si="736"/>
        <v>3.190442918</v>
      </c>
      <c r="T151" s="14">
        <f t="shared" si="736"/>
        <v>3.965633823</v>
      </c>
      <c r="U151" s="14">
        <f t="shared" si="736"/>
        <v>0.7713381311</v>
      </c>
      <c r="V151" s="14">
        <f t="shared" si="736"/>
        <v>0.7848822522</v>
      </c>
      <c r="W151" s="7">
        <f t="shared" si="20"/>
        <v>-1</v>
      </c>
      <c r="X151" s="44"/>
      <c r="Y151" s="14">
        <f t="shared" ref="Y151:AD151" si="737">B151/B150-1</f>
        <v>-0.00457322186</v>
      </c>
      <c r="Z151" s="14">
        <f t="shared" si="737"/>
        <v>-0.004051169697</v>
      </c>
      <c r="AA151" s="14">
        <f t="shared" si="737"/>
        <v>-0.005035493813</v>
      </c>
      <c r="AB151" s="14">
        <f t="shared" si="737"/>
        <v>-0.0009794319295</v>
      </c>
      <c r="AC151" s="14">
        <f t="shared" si="737"/>
        <v>-0.0009966300221</v>
      </c>
      <c r="AD151" s="14">
        <f t="shared" si="737"/>
        <v>-0.001269782849</v>
      </c>
      <c r="AE151" s="44"/>
      <c r="AF151" s="58">
        <f t="shared" si="95"/>
        <v>42583</v>
      </c>
      <c r="AG151" s="14" t="str">
        <f t="shared" ref="AG151:AK151" si="738">B151/$AL151-1</f>
        <v>#REF!</v>
      </c>
      <c r="AH151" s="14" t="str">
        <f t="shared" si="738"/>
        <v>#REF!</v>
      </c>
      <c r="AI151" s="14" t="str">
        <f t="shared" si="738"/>
        <v>#REF!</v>
      </c>
      <c r="AJ151" s="14" t="str">
        <f t="shared" si="738"/>
        <v>#REF!</v>
      </c>
      <c r="AK151" s="14" t="str">
        <f t="shared" si="738"/>
        <v>#REF!</v>
      </c>
      <c r="AL151" s="55" t="str">
        <f>Alkanza!BF146</f>
        <v>#REF!</v>
      </c>
      <c r="AM151" s="44"/>
      <c r="AN151" s="58">
        <f t="shared" si="23"/>
        <v>42583</v>
      </c>
      <c r="AO151" s="55">
        <f t="shared" ref="AO151:AS151" si="739">((B151/B150-1)-$AM$6)/$AM$6</f>
        <v>-18.05009334</v>
      </c>
      <c r="AP151" s="55">
        <f t="shared" si="739"/>
        <v>-16.10375477</v>
      </c>
      <c r="AQ151" s="55">
        <f t="shared" si="739"/>
        <v>-19.77355662</v>
      </c>
      <c r="AR151" s="55">
        <f t="shared" si="739"/>
        <v>-4.651562581</v>
      </c>
      <c r="AS151" s="55">
        <f t="shared" si="739"/>
        <v>-4.715681291</v>
      </c>
      <c r="AT151" s="55">
        <f t="shared" si="25"/>
        <v>-14.64474183</v>
      </c>
      <c r="AU151" s="55">
        <f t="shared" si="26"/>
        <v>-5.734062059</v>
      </c>
    </row>
    <row r="152">
      <c r="A152" s="58">
        <f>Wealthfront!L149</f>
        <v>42584</v>
      </c>
      <c r="B152" s="30">
        <f>Wealthfront!T149</f>
        <v>106559.4082</v>
      </c>
      <c r="C152" s="30">
        <f>Betterment!AE149</f>
        <v>104277.4192</v>
      </c>
      <c r="D152" s="30">
        <f>Schwab!BK149</f>
        <v>106123.4791</v>
      </c>
      <c r="E152" s="30">
        <f>'T Rowe'!G149</f>
        <v>104648.7603</v>
      </c>
      <c r="F152" s="30">
        <f>Alkanza!BD147</f>
        <v>106940.0181</v>
      </c>
      <c r="G152" s="30">
        <f>$H$7*Prices!BX157</f>
        <v>105532.9413</v>
      </c>
      <c r="H152" s="44"/>
      <c r="I152" s="44"/>
      <c r="J152" s="44"/>
      <c r="K152" s="14">
        <f t="shared" ref="K152:P152" si="740">B152/B151-1</f>
        <v>-0.004958054579</v>
      </c>
      <c r="L152" s="14">
        <f t="shared" si="740"/>
        <v>-0.005761867017</v>
      </c>
      <c r="M152" s="14">
        <f t="shared" si="740"/>
        <v>-0.007919792741</v>
      </c>
      <c r="N152" s="14">
        <f t="shared" si="740"/>
        <v>-0.006862745098</v>
      </c>
      <c r="O152" s="14">
        <f t="shared" si="740"/>
        <v>-0.003613910007</v>
      </c>
      <c r="P152" s="14">
        <f t="shared" si="740"/>
        <v>-0.006361592748</v>
      </c>
      <c r="Q152" s="44"/>
      <c r="R152" s="14">
        <f t="shared" ref="R152:V152" si="741">abs(K152)/abs($P152)</f>
        <v>0.77937315</v>
      </c>
      <c r="S152" s="14">
        <f t="shared" si="741"/>
        <v>0.9057271104</v>
      </c>
      <c r="T152" s="14">
        <f t="shared" si="741"/>
        <v>1.244938658</v>
      </c>
      <c r="U152" s="14">
        <f t="shared" si="741"/>
        <v>1.078777811</v>
      </c>
      <c r="V152" s="14">
        <f t="shared" si="741"/>
        <v>0.5680825777</v>
      </c>
      <c r="W152" s="7">
        <f t="shared" si="20"/>
        <v>-1</v>
      </c>
      <c r="X152" s="44"/>
      <c r="Y152" s="14">
        <f t="shared" ref="Y152:AD152" si="742">B152/B151-1</f>
        <v>-0.004958054579</v>
      </c>
      <c r="Z152" s="14">
        <f t="shared" si="742"/>
        <v>-0.005761867017</v>
      </c>
      <c r="AA152" s="14">
        <f t="shared" si="742"/>
        <v>-0.007919792741</v>
      </c>
      <c r="AB152" s="14">
        <f t="shared" si="742"/>
        <v>-0.006862745098</v>
      </c>
      <c r="AC152" s="14">
        <f t="shared" si="742"/>
        <v>-0.003613910007</v>
      </c>
      <c r="AD152" s="14">
        <f t="shared" si="742"/>
        <v>-0.006361592748</v>
      </c>
      <c r="AE152" s="44"/>
      <c r="AF152" s="58">
        <f t="shared" si="95"/>
        <v>42584</v>
      </c>
      <c r="AG152" s="14" t="str">
        <f t="shared" ref="AG152:AK152" si="743">B152/$AL152-1</f>
        <v>#REF!</v>
      </c>
      <c r="AH152" s="14" t="str">
        <f t="shared" si="743"/>
        <v>#REF!</v>
      </c>
      <c r="AI152" s="14" t="str">
        <f t="shared" si="743"/>
        <v>#REF!</v>
      </c>
      <c r="AJ152" s="14" t="str">
        <f t="shared" si="743"/>
        <v>#REF!</v>
      </c>
      <c r="AK152" s="14" t="str">
        <f t="shared" si="743"/>
        <v>#REF!</v>
      </c>
      <c r="AL152" s="55" t="str">
        <f>Alkanza!BF147</f>
        <v>#REF!</v>
      </c>
      <c r="AM152" s="44"/>
      <c r="AN152" s="58">
        <f t="shared" si="23"/>
        <v>42584</v>
      </c>
      <c r="AO152" s="55">
        <f t="shared" ref="AO152:AS152" si="744">((B152/B151-1)-$AM$6)/$AM$6</f>
        <v>-19.48484415</v>
      </c>
      <c r="AP152" s="55">
        <f t="shared" si="744"/>
        <v>-22.48165417</v>
      </c>
      <c r="AQ152" s="55">
        <f t="shared" si="744"/>
        <v>-30.52693082</v>
      </c>
      <c r="AR152" s="55">
        <f t="shared" si="744"/>
        <v>-26.58599781</v>
      </c>
      <c r="AS152" s="55">
        <f t="shared" si="744"/>
        <v>-14.47354334</v>
      </c>
      <c r="AT152" s="55">
        <f t="shared" si="25"/>
        <v>-24.76985674</v>
      </c>
      <c r="AU152" s="55">
        <f t="shared" si="26"/>
        <v>-24.71757887</v>
      </c>
    </row>
    <row r="153">
      <c r="A153" s="58">
        <f>Wealthfront!L150</f>
        <v>42585</v>
      </c>
      <c r="B153" s="30">
        <f>Wealthfront!T150</f>
        <v>106889.1378</v>
      </c>
      <c r="C153" s="30">
        <f>Betterment!AE150</f>
        <v>104403.9624</v>
      </c>
      <c r="D153" s="30">
        <f>Schwab!BK150</f>
        <v>106450.637</v>
      </c>
      <c r="E153" s="30">
        <f>'T Rowe'!G150</f>
        <v>104752.0661</v>
      </c>
      <c r="F153" s="30">
        <f>Alkanza!BD148</f>
        <v>107015.4166</v>
      </c>
      <c r="G153" s="30">
        <f>$H$7*Prices!BX158</f>
        <v>105863.6751</v>
      </c>
      <c r="H153" s="44"/>
      <c r="I153" s="44"/>
      <c r="J153" s="44"/>
      <c r="K153" s="14">
        <f t="shared" ref="K153:P153" si="745">B153/B152-1</f>
        <v>0.003094325839</v>
      </c>
      <c r="L153" s="14">
        <f t="shared" si="745"/>
        <v>0.001213523987</v>
      </c>
      <c r="M153" s="14">
        <f t="shared" si="745"/>
        <v>0.003082803659</v>
      </c>
      <c r="N153" s="14">
        <f t="shared" si="745"/>
        <v>0.0009871668312</v>
      </c>
      <c r="O153" s="14">
        <f t="shared" si="745"/>
        <v>0.0007050539653</v>
      </c>
      <c r="P153" s="14">
        <f t="shared" si="745"/>
        <v>0.003133938795</v>
      </c>
      <c r="Q153" s="44"/>
      <c r="R153" s="14">
        <f t="shared" ref="R153:V153" si="746">abs(K153)/abs($P153)</f>
        <v>0.9873600095</v>
      </c>
      <c r="S153" s="14">
        <f t="shared" si="746"/>
        <v>0.3872200658</v>
      </c>
      <c r="T153" s="14">
        <f t="shared" si="746"/>
        <v>0.9836834286</v>
      </c>
      <c r="U153" s="14">
        <f t="shared" si="746"/>
        <v>0.3149923772</v>
      </c>
      <c r="V153" s="14">
        <f t="shared" si="746"/>
        <v>0.2249737507</v>
      </c>
      <c r="W153" s="7">
        <f t="shared" si="20"/>
        <v>1</v>
      </c>
      <c r="X153" s="44"/>
      <c r="Y153" s="14">
        <f t="shared" ref="Y153:AD153" si="747">B153/B152-1</f>
        <v>0.003094325839</v>
      </c>
      <c r="Z153" s="14">
        <f t="shared" si="747"/>
        <v>0.001213523987</v>
      </c>
      <c r="AA153" s="14">
        <f t="shared" si="747"/>
        <v>0.003082803659</v>
      </c>
      <c r="AB153" s="14">
        <f t="shared" si="747"/>
        <v>0.0009871668312</v>
      </c>
      <c r="AC153" s="14">
        <f t="shared" si="747"/>
        <v>0.0007050539653</v>
      </c>
      <c r="AD153" s="14">
        <f t="shared" si="747"/>
        <v>0.003133938795</v>
      </c>
      <c r="AE153" s="44"/>
      <c r="AF153" s="58">
        <f t="shared" si="95"/>
        <v>42585</v>
      </c>
      <c r="AG153" s="14" t="str">
        <f t="shared" ref="AG153:AK153" si="748">B153/$AL153-1</f>
        <v>#REF!</v>
      </c>
      <c r="AH153" s="14" t="str">
        <f t="shared" si="748"/>
        <v>#REF!</v>
      </c>
      <c r="AI153" s="14" t="str">
        <f t="shared" si="748"/>
        <v>#REF!</v>
      </c>
      <c r="AJ153" s="14" t="str">
        <f t="shared" si="748"/>
        <v>#REF!</v>
      </c>
      <c r="AK153" s="14" t="str">
        <f t="shared" si="748"/>
        <v>#REF!</v>
      </c>
      <c r="AL153" s="55" t="str">
        <f>Alkanza!BF148</f>
        <v>#REF!</v>
      </c>
      <c r="AM153" s="44"/>
      <c r="AN153" s="58">
        <f t="shared" si="23"/>
        <v>42585</v>
      </c>
      <c r="AO153" s="55">
        <f t="shared" ref="AO153:AS153" si="749">((B153/B152-1)-$AM$6)/$AM$6</f>
        <v>10.53640606</v>
      </c>
      <c r="AP153" s="55">
        <f t="shared" si="749"/>
        <v>3.524315215</v>
      </c>
      <c r="AQ153" s="55">
        <f t="shared" si="749"/>
        <v>10.49344855</v>
      </c>
      <c r="AR153" s="55">
        <f t="shared" si="749"/>
        <v>2.680400193</v>
      </c>
      <c r="AS153" s="55">
        <f t="shared" si="749"/>
        <v>1.6286142</v>
      </c>
      <c r="AT153" s="55">
        <f t="shared" si="25"/>
        <v>6.808642504</v>
      </c>
      <c r="AU153" s="55">
        <f t="shared" si="26"/>
        <v>10.68409288</v>
      </c>
    </row>
    <row r="154">
      <c r="A154" s="58">
        <f>Wealthfront!L151</f>
        <v>42586</v>
      </c>
      <c r="B154" s="30">
        <f>Wealthfront!T151</f>
        <v>107223.5349</v>
      </c>
      <c r="C154" s="30">
        <f>Betterment!AE151</f>
        <v>104729.4295</v>
      </c>
      <c r="D154" s="30">
        <f>Schwab!BK151</f>
        <v>106814.304</v>
      </c>
      <c r="E154" s="30">
        <f>'T Rowe'!G151</f>
        <v>105061.9835</v>
      </c>
      <c r="F154" s="30">
        <f>Alkanza!BD149</f>
        <v>107191.0816</v>
      </c>
      <c r="G154" s="30">
        <f>$H$7*Prices!BX159</f>
        <v>105886.1806</v>
      </c>
      <c r="H154" s="44"/>
      <c r="I154" s="44"/>
      <c r="J154" s="44"/>
      <c r="K154" s="14">
        <f t="shared" ref="K154:P154" si="750">B154/B153-1</f>
        <v>0.003128447737</v>
      </c>
      <c r="L154" s="14">
        <f t="shared" si="750"/>
        <v>0.003117383225</v>
      </c>
      <c r="M154" s="14">
        <f t="shared" si="750"/>
        <v>0.003416297545</v>
      </c>
      <c r="N154" s="14">
        <f t="shared" si="750"/>
        <v>0.002958579882</v>
      </c>
      <c r="O154" s="14">
        <f t="shared" si="750"/>
        <v>0.001641492569</v>
      </c>
      <c r="P154" s="14">
        <f t="shared" si="750"/>
        <v>0.0002125899463</v>
      </c>
      <c r="Q154" s="44"/>
      <c r="R154" s="14">
        <f t="shared" ref="R154:V154" si="751">abs(K154)/abs($P154)</f>
        <v>14.71587811</v>
      </c>
      <c r="S154" s="14">
        <f t="shared" si="751"/>
        <v>14.66383184</v>
      </c>
      <c r="T154" s="14">
        <f t="shared" si="751"/>
        <v>16.06989232</v>
      </c>
      <c r="U154" s="14">
        <f t="shared" si="751"/>
        <v>13.91683818</v>
      </c>
      <c r="V154" s="14">
        <f t="shared" si="751"/>
        <v>7.721402624</v>
      </c>
      <c r="W154" s="7">
        <f t="shared" si="20"/>
        <v>1</v>
      </c>
      <c r="X154" s="44"/>
      <c r="Y154" s="14">
        <f t="shared" ref="Y154:AD154" si="752">B154/B153-1</f>
        <v>0.003128447737</v>
      </c>
      <c r="Z154" s="14">
        <f t="shared" si="752"/>
        <v>0.003117383225</v>
      </c>
      <c r="AA154" s="14">
        <f t="shared" si="752"/>
        <v>0.003416297545</v>
      </c>
      <c r="AB154" s="14">
        <f t="shared" si="752"/>
        <v>0.002958579882</v>
      </c>
      <c r="AC154" s="14">
        <f t="shared" si="752"/>
        <v>0.001641492569</v>
      </c>
      <c r="AD154" s="14">
        <f t="shared" si="752"/>
        <v>0.0002125899463</v>
      </c>
      <c r="AE154" s="44"/>
      <c r="AF154" s="58">
        <f t="shared" si="95"/>
        <v>42586</v>
      </c>
      <c r="AG154" s="14" t="str">
        <f t="shared" ref="AG154:AK154" si="753">B154/$AL154-1</f>
        <v>#REF!</v>
      </c>
      <c r="AH154" s="14" t="str">
        <f t="shared" si="753"/>
        <v>#REF!</v>
      </c>
      <c r="AI154" s="14" t="str">
        <f t="shared" si="753"/>
        <v>#REF!</v>
      </c>
      <c r="AJ154" s="14" t="str">
        <f t="shared" si="753"/>
        <v>#REF!</v>
      </c>
      <c r="AK154" s="14" t="str">
        <f t="shared" si="753"/>
        <v>#REF!</v>
      </c>
      <c r="AL154" s="55" t="str">
        <f>Alkanza!BF149</f>
        <v>#REF!</v>
      </c>
      <c r="AM154" s="44"/>
      <c r="AN154" s="58">
        <f t="shared" si="23"/>
        <v>42586</v>
      </c>
      <c r="AO154" s="55">
        <f t="shared" ref="AO154:AS154" si="754">((B154/B153-1)-$AM$6)/$AM$6</f>
        <v>10.66362087</v>
      </c>
      <c r="AP154" s="55">
        <f t="shared" si="754"/>
        <v>10.62236965</v>
      </c>
      <c r="AQ154" s="55">
        <f t="shared" si="754"/>
        <v>11.73679559</v>
      </c>
      <c r="AR154" s="55">
        <f t="shared" si="754"/>
        <v>10.03031182</v>
      </c>
      <c r="AS154" s="55">
        <f t="shared" si="754"/>
        <v>5.119887114</v>
      </c>
      <c r="AT154" s="55">
        <f t="shared" si="25"/>
        <v>10.76327448</v>
      </c>
      <c r="AU154" s="55">
        <f t="shared" si="26"/>
        <v>-0.2074125114</v>
      </c>
    </row>
    <row r="155">
      <c r="A155" s="58">
        <f>Wealthfront!L152</f>
        <v>42587</v>
      </c>
      <c r="B155" s="30">
        <f>Wealthfront!T152</f>
        <v>108040.1709</v>
      </c>
      <c r="C155" s="30">
        <f>Betterment!AE152</f>
        <v>105406.9189</v>
      </c>
      <c r="D155" s="30">
        <f>Schwab!BK152</f>
        <v>107643.0687</v>
      </c>
      <c r="E155" s="30">
        <f>'T Rowe'!G152</f>
        <v>105785.124</v>
      </c>
      <c r="F155" s="30">
        <f>Alkanza!BD150</f>
        <v>107090.0014</v>
      </c>
      <c r="G155" s="30">
        <f>$H$7*Prices!BX160</f>
        <v>106797.1663</v>
      </c>
      <c r="H155" s="44"/>
      <c r="I155" s="44"/>
      <c r="J155" s="44"/>
      <c r="K155" s="14">
        <f t="shared" ref="K155:P155" si="755">B155/B154-1</f>
        <v>0.007616201152</v>
      </c>
      <c r="L155" s="14">
        <f t="shared" si="755"/>
        <v>0.006468949512</v>
      </c>
      <c r="M155" s="14">
        <f t="shared" si="755"/>
        <v>0.00775892955</v>
      </c>
      <c r="N155" s="14">
        <f t="shared" si="755"/>
        <v>0.006882989184</v>
      </c>
      <c r="O155" s="14">
        <f t="shared" si="755"/>
        <v>-0.0009429907678</v>
      </c>
      <c r="P155" s="14">
        <f t="shared" si="755"/>
        <v>0.008603442301</v>
      </c>
      <c r="Q155" s="44"/>
      <c r="R155" s="14">
        <f t="shared" ref="R155:V155" si="756">abs(K155)/abs($P155)</f>
        <v>0.8852504481</v>
      </c>
      <c r="S155" s="14">
        <f t="shared" si="756"/>
        <v>0.7519024694</v>
      </c>
      <c r="T155" s="14">
        <f t="shared" si="756"/>
        <v>0.9018401332</v>
      </c>
      <c r="U155" s="14">
        <f t="shared" si="756"/>
        <v>0.8000273545</v>
      </c>
      <c r="V155" s="14">
        <f t="shared" si="756"/>
        <v>0.1096062175</v>
      </c>
      <c r="W155" s="7">
        <f t="shared" si="20"/>
        <v>1</v>
      </c>
      <c r="X155" s="44"/>
      <c r="Y155" s="14">
        <f t="shared" ref="Y155:AD155" si="757">B155/B154-1</f>
        <v>0.007616201152</v>
      </c>
      <c r="Z155" s="14">
        <f t="shared" si="757"/>
        <v>0.006468949512</v>
      </c>
      <c r="AA155" s="14">
        <f t="shared" si="757"/>
        <v>0.00775892955</v>
      </c>
      <c r="AB155" s="14">
        <f t="shared" si="757"/>
        <v>0.006882989184</v>
      </c>
      <c r="AC155" s="14">
        <f t="shared" si="757"/>
        <v>-0.0009429907678</v>
      </c>
      <c r="AD155" s="14">
        <f t="shared" si="757"/>
        <v>0.008603442301</v>
      </c>
      <c r="AE155" s="44"/>
      <c r="AF155" s="58">
        <f t="shared" si="95"/>
        <v>42587</v>
      </c>
      <c r="AG155" s="14" t="str">
        <f t="shared" ref="AG155:AK155" si="758">B155/$AL155-1</f>
        <v>#REF!</v>
      </c>
      <c r="AH155" s="14" t="str">
        <f t="shared" si="758"/>
        <v>#REF!</v>
      </c>
      <c r="AI155" s="14" t="str">
        <f t="shared" si="758"/>
        <v>#REF!</v>
      </c>
      <c r="AJ155" s="14" t="str">
        <f t="shared" si="758"/>
        <v>#REF!</v>
      </c>
      <c r="AK155" s="14" t="str">
        <f t="shared" si="758"/>
        <v>#REF!</v>
      </c>
      <c r="AL155" s="55" t="str">
        <f>Alkanza!BF150</f>
        <v>#REF!</v>
      </c>
      <c r="AM155" s="44"/>
      <c r="AN155" s="58">
        <f t="shared" si="23"/>
        <v>42587</v>
      </c>
      <c r="AO155" s="55">
        <f t="shared" ref="AO155:AS155" si="759">((B155/B154-1)-$AM$6)/$AM$6</f>
        <v>27.39506687</v>
      </c>
      <c r="AP155" s="55">
        <f t="shared" si="759"/>
        <v>23.11783123</v>
      </c>
      <c r="AQ155" s="55">
        <f t="shared" si="759"/>
        <v>27.92719337</v>
      </c>
      <c r="AR155" s="55">
        <f t="shared" si="759"/>
        <v>24.66147273</v>
      </c>
      <c r="AS155" s="55">
        <f t="shared" si="759"/>
        <v>-4.515700988</v>
      </c>
      <c r="AT155" s="55">
        <f t="shared" si="25"/>
        <v>25.77539105</v>
      </c>
      <c r="AU155" s="55">
        <f t="shared" si="26"/>
        <v>31.07574414</v>
      </c>
    </row>
    <row r="156">
      <c r="A156" s="58">
        <f>Wealthfront!L153</f>
        <v>42590</v>
      </c>
      <c r="B156" s="30">
        <f>Wealthfront!T153</f>
        <v>108364.4284</v>
      </c>
      <c r="C156" s="30">
        <f>Betterment!AE153</f>
        <v>105630.631</v>
      </c>
      <c r="D156" s="30">
        <f>Schwab!BK153</f>
        <v>107965.7495</v>
      </c>
      <c r="E156" s="30">
        <f>'T Rowe'!G153</f>
        <v>105888.4298</v>
      </c>
      <c r="F156" s="30">
        <f>Alkanza!BD151</f>
        <v>107070.8249</v>
      </c>
      <c r="G156" s="30">
        <f>$H$7*Prices!BX161</f>
        <v>106700.2945</v>
      </c>
      <c r="H156" s="44"/>
      <c r="I156" s="44"/>
      <c r="J156" s="44"/>
      <c r="K156" s="14">
        <f t="shared" ref="K156:P156" si="760">B156/B155-1</f>
        <v>0.003001267829</v>
      </c>
      <c r="L156" s="14">
        <f t="shared" si="760"/>
        <v>0.002122366178</v>
      </c>
      <c r="M156" s="14">
        <f t="shared" si="760"/>
        <v>0.002997692791</v>
      </c>
      <c r="N156" s="14">
        <f t="shared" si="760"/>
        <v>0.0009765625</v>
      </c>
      <c r="O156" s="14">
        <f t="shared" si="760"/>
        <v>-0.000179068479</v>
      </c>
      <c r="P156" s="14">
        <f t="shared" si="760"/>
        <v>-0.0009070627202</v>
      </c>
      <c r="Q156" s="44"/>
      <c r="R156" s="14">
        <f t="shared" ref="R156:V156" si="761">abs(K156)/abs($P156)</f>
        <v>3.308776518</v>
      </c>
      <c r="S156" s="14">
        <f t="shared" si="761"/>
        <v>2.339822959</v>
      </c>
      <c r="T156" s="14">
        <f t="shared" si="761"/>
        <v>3.304835183</v>
      </c>
      <c r="U156" s="14">
        <f t="shared" si="761"/>
        <v>1.076620699</v>
      </c>
      <c r="V156" s="14">
        <f t="shared" si="761"/>
        <v>0.197415763</v>
      </c>
      <c r="W156" s="7">
        <f t="shared" si="20"/>
        <v>-1</v>
      </c>
      <c r="X156" s="44"/>
      <c r="Y156" s="14">
        <f t="shared" ref="Y156:AD156" si="762">B156/B155-1</f>
        <v>0.003001267829</v>
      </c>
      <c r="Z156" s="14">
        <f t="shared" si="762"/>
        <v>0.002122366178</v>
      </c>
      <c r="AA156" s="14">
        <f t="shared" si="762"/>
        <v>0.002997692791</v>
      </c>
      <c r="AB156" s="14">
        <f t="shared" si="762"/>
        <v>0.0009765625</v>
      </c>
      <c r="AC156" s="14">
        <f t="shared" si="762"/>
        <v>-0.000179068479</v>
      </c>
      <c r="AD156" s="14">
        <f t="shared" si="762"/>
        <v>-0.0009070627202</v>
      </c>
      <c r="AE156" s="44"/>
      <c r="AF156" s="58">
        <f t="shared" si="95"/>
        <v>42590</v>
      </c>
      <c r="AG156" s="14" t="str">
        <f t="shared" ref="AG156:AK156" si="763">B156/$AL156-1</f>
        <v>#REF!</v>
      </c>
      <c r="AH156" s="14" t="str">
        <f t="shared" si="763"/>
        <v>#REF!</v>
      </c>
      <c r="AI156" s="14" t="str">
        <f t="shared" si="763"/>
        <v>#REF!</v>
      </c>
      <c r="AJ156" s="14" t="str">
        <f t="shared" si="763"/>
        <v>#REF!</v>
      </c>
      <c r="AK156" s="14" t="str">
        <f t="shared" si="763"/>
        <v>#REF!</v>
      </c>
      <c r="AL156" s="55" t="str">
        <f>Alkanza!BF151</f>
        <v>#REF!</v>
      </c>
      <c r="AM156" s="44"/>
      <c r="AN156" s="58">
        <f t="shared" si="23"/>
        <v>42590</v>
      </c>
      <c r="AO156" s="55">
        <f t="shared" ref="AO156:AS156" si="764">((B156/B155-1)-$AM$6)/$AM$6</f>
        <v>10.18946296</v>
      </c>
      <c r="AP156" s="55">
        <f t="shared" si="764"/>
        <v>6.91270193</v>
      </c>
      <c r="AQ156" s="55">
        <f t="shared" si="764"/>
        <v>10.17613435</v>
      </c>
      <c r="AR156" s="55">
        <f t="shared" si="764"/>
        <v>2.640864644</v>
      </c>
      <c r="AS156" s="55">
        <f t="shared" si="764"/>
        <v>-1.667611232</v>
      </c>
      <c r="AT156" s="55">
        <f t="shared" si="25"/>
        <v>7.47979097</v>
      </c>
      <c r="AU156" s="55">
        <f t="shared" si="26"/>
        <v>-4.38175241</v>
      </c>
    </row>
    <row r="157">
      <c r="A157" s="58">
        <f>Wealthfront!L154</f>
        <v>42591</v>
      </c>
      <c r="B157" s="30">
        <f>Wealthfront!T154</f>
        <v>108768.4813</v>
      </c>
      <c r="C157" s="30">
        <f>Betterment!AE154</f>
        <v>106042.2424</v>
      </c>
      <c r="D157" s="30">
        <f>Schwab!BK154</f>
        <v>108363.1355</v>
      </c>
      <c r="E157" s="30">
        <f>'T Rowe'!G154</f>
        <v>106095.0413</v>
      </c>
      <c r="F157" s="30">
        <f>Alkanza!BD152</f>
        <v>107475.7861</v>
      </c>
      <c r="G157" s="30">
        <f>$H$7*Prices!BX162</f>
        <v>106741.8809</v>
      </c>
      <c r="H157" s="44"/>
      <c r="I157" s="44"/>
      <c r="J157" s="44"/>
      <c r="K157" s="14">
        <f t="shared" ref="K157:P157" si="765">B157/B156-1</f>
        <v>0.003728648893</v>
      </c>
      <c r="L157" s="14">
        <f t="shared" si="765"/>
        <v>0.003896704618</v>
      </c>
      <c r="M157" s="14">
        <f t="shared" si="765"/>
        <v>0.003680667236</v>
      </c>
      <c r="N157" s="14">
        <f t="shared" si="765"/>
        <v>0.001951219512</v>
      </c>
      <c r="O157" s="14">
        <f t="shared" si="765"/>
        <v>0.003782180256</v>
      </c>
      <c r="P157" s="14">
        <f t="shared" si="765"/>
        <v>0.0003897491391</v>
      </c>
      <c r="Q157" s="44"/>
      <c r="R157" s="14">
        <f t="shared" ref="R157:V157" si="766">abs(K157)/abs($P157)</f>
        <v>9.566791864</v>
      </c>
      <c r="S157" s="14">
        <f t="shared" si="766"/>
        <v>9.997981334</v>
      </c>
      <c r="T157" s="14">
        <f t="shared" si="766"/>
        <v>9.443682787</v>
      </c>
      <c r="U157" s="14">
        <f t="shared" si="766"/>
        <v>5.006347202</v>
      </c>
      <c r="V157" s="14">
        <f t="shared" si="766"/>
        <v>9.704140117</v>
      </c>
      <c r="W157" s="7">
        <f t="shared" si="20"/>
        <v>1</v>
      </c>
      <c r="X157" s="44"/>
      <c r="Y157" s="14">
        <f t="shared" ref="Y157:AD157" si="767">B157/B156-1</f>
        <v>0.003728648893</v>
      </c>
      <c r="Z157" s="14">
        <f t="shared" si="767"/>
        <v>0.003896704618</v>
      </c>
      <c r="AA157" s="14">
        <f t="shared" si="767"/>
        <v>0.003680667236</v>
      </c>
      <c r="AB157" s="14">
        <f t="shared" si="767"/>
        <v>0.001951219512</v>
      </c>
      <c r="AC157" s="14">
        <f t="shared" si="767"/>
        <v>0.003782180256</v>
      </c>
      <c r="AD157" s="14">
        <f t="shared" si="767"/>
        <v>0.0003897491391</v>
      </c>
      <c r="AE157" s="44"/>
      <c r="AF157" s="58">
        <f t="shared" si="95"/>
        <v>42591</v>
      </c>
      <c r="AG157" s="14" t="str">
        <f t="shared" ref="AG157:AK157" si="768">B157/$AL157-1</f>
        <v>#REF!</v>
      </c>
      <c r="AH157" s="14" t="str">
        <f t="shared" si="768"/>
        <v>#REF!</v>
      </c>
      <c r="AI157" s="14" t="str">
        <f t="shared" si="768"/>
        <v>#REF!</v>
      </c>
      <c r="AJ157" s="14" t="str">
        <f t="shared" si="768"/>
        <v>#REF!</v>
      </c>
      <c r="AK157" s="14" t="str">
        <f t="shared" si="768"/>
        <v>#REF!</v>
      </c>
      <c r="AL157" s="55" t="str">
        <f>Alkanza!BF152</f>
        <v>#REF!</v>
      </c>
      <c r="AM157" s="44"/>
      <c r="AN157" s="58">
        <f t="shared" si="23"/>
        <v>42591</v>
      </c>
      <c r="AO157" s="55">
        <f t="shared" ref="AO157:AS157" si="769">((B157/B156-1)-$AM$6)/$AM$6</f>
        <v>12.90131807</v>
      </c>
      <c r="AP157" s="55">
        <f t="shared" si="769"/>
        <v>13.52787105</v>
      </c>
      <c r="AQ157" s="55">
        <f t="shared" si="769"/>
        <v>12.72243068</v>
      </c>
      <c r="AR157" s="55">
        <f t="shared" si="769"/>
        <v>6.274625162</v>
      </c>
      <c r="AS157" s="55">
        <f t="shared" si="769"/>
        <v>13.10089613</v>
      </c>
      <c r="AT157" s="55">
        <f t="shared" si="25"/>
        <v>11.35656124</v>
      </c>
      <c r="AU157" s="55">
        <f t="shared" si="26"/>
        <v>0.4530804332</v>
      </c>
    </row>
    <row r="158">
      <c r="A158" s="58">
        <f>Wealthfront!L155</f>
        <v>42592</v>
      </c>
      <c r="B158" s="30">
        <f>Wealthfront!T155</f>
        <v>108602.2215</v>
      </c>
      <c r="C158" s="30">
        <f>Betterment!AE155</f>
        <v>106011.8649</v>
      </c>
      <c r="D158" s="30">
        <f>Schwab!BK155</f>
        <v>108167.3778</v>
      </c>
      <c r="E158" s="30">
        <f>'T Rowe'!G155</f>
        <v>106095.0413</v>
      </c>
      <c r="F158" s="30">
        <f>Alkanza!BD153</f>
        <v>107602.4002</v>
      </c>
      <c r="G158" s="30">
        <f>$H$7*Prices!BX163</f>
        <v>106436.0989</v>
      </c>
      <c r="H158" s="44"/>
      <c r="I158" s="44"/>
      <c r="J158" s="44"/>
      <c r="K158" s="14">
        <f t="shared" ref="K158:P158" si="770">B158/B157-1</f>
        <v>-0.0015285652</v>
      </c>
      <c r="L158" s="14">
        <f t="shared" si="770"/>
        <v>-0.0002864661819</v>
      </c>
      <c r="M158" s="14">
        <f t="shared" si="770"/>
        <v>-0.001806497955</v>
      </c>
      <c r="N158" s="14">
        <f t="shared" si="770"/>
        <v>0</v>
      </c>
      <c r="O158" s="14">
        <f t="shared" si="770"/>
        <v>0.001178070616</v>
      </c>
      <c r="P158" s="14">
        <f t="shared" si="770"/>
        <v>-0.002864685985</v>
      </c>
      <c r="Q158" s="44"/>
      <c r="R158" s="14">
        <f t="shared" ref="R158:V158" si="771">abs(K158)/abs($P158)</f>
        <v>0.5335890945</v>
      </c>
      <c r="S158" s="14">
        <f t="shared" si="771"/>
        <v>0.09999915643</v>
      </c>
      <c r="T158" s="14">
        <f t="shared" si="771"/>
        <v>0.6306094157</v>
      </c>
      <c r="U158" s="14">
        <f t="shared" si="771"/>
        <v>0</v>
      </c>
      <c r="V158" s="14">
        <f t="shared" si="771"/>
        <v>0.4112390057</v>
      </c>
      <c r="W158" s="7">
        <f t="shared" si="20"/>
        <v>-1</v>
      </c>
      <c r="X158" s="44"/>
      <c r="Y158" s="14">
        <f t="shared" ref="Y158:AD158" si="772">B158/B157-1</f>
        <v>-0.0015285652</v>
      </c>
      <c r="Z158" s="14">
        <f t="shared" si="772"/>
        <v>-0.0002864661819</v>
      </c>
      <c r="AA158" s="14">
        <f t="shared" si="772"/>
        <v>-0.001806497955</v>
      </c>
      <c r="AB158" s="14">
        <f t="shared" si="772"/>
        <v>0</v>
      </c>
      <c r="AC158" s="14">
        <f t="shared" si="772"/>
        <v>0.001178070616</v>
      </c>
      <c r="AD158" s="14">
        <f t="shared" si="772"/>
        <v>-0.002864685985</v>
      </c>
      <c r="AE158" s="44"/>
      <c r="AF158" s="58">
        <f t="shared" si="95"/>
        <v>42592</v>
      </c>
      <c r="AG158" s="14" t="str">
        <f t="shared" ref="AG158:AK158" si="773">B158/$AL158-1</f>
        <v>#REF!</v>
      </c>
      <c r="AH158" s="14" t="str">
        <f t="shared" si="773"/>
        <v>#REF!</v>
      </c>
      <c r="AI158" s="14" t="str">
        <f t="shared" si="773"/>
        <v>#REF!</v>
      </c>
      <c r="AJ158" s="14" t="str">
        <f t="shared" si="773"/>
        <v>#REF!</v>
      </c>
      <c r="AK158" s="14" t="str">
        <f t="shared" si="773"/>
        <v>#REF!</v>
      </c>
      <c r="AL158" s="55" t="str">
        <f>Alkanza!BF153</f>
        <v>#REF!</v>
      </c>
      <c r="AM158" s="44"/>
      <c r="AN158" s="58">
        <f t="shared" si="23"/>
        <v>42592</v>
      </c>
      <c r="AO158" s="55">
        <f t="shared" ref="AO158:AS158" si="774">((B158/B157-1)-$AM$6)/$AM$6</f>
        <v>-6.69886617</v>
      </c>
      <c r="AP158" s="55">
        <f t="shared" si="774"/>
        <v>-2.068016224</v>
      </c>
      <c r="AQ158" s="55">
        <f t="shared" si="774"/>
        <v>-7.735067682</v>
      </c>
      <c r="AR158" s="55">
        <f t="shared" si="774"/>
        <v>-1</v>
      </c>
      <c r="AS158" s="55">
        <f t="shared" si="774"/>
        <v>3.392136349</v>
      </c>
      <c r="AT158" s="55">
        <f t="shared" si="25"/>
        <v>-4.375487519</v>
      </c>
      <c r="AU158" s="55">
        <f t="shared" si="26"/>
        <v>-11.68025233</v>
      </c>
    </row>
    <row r="159">
      <c r="A159" s="58">
        <f>Wealthfront!L156</f>
        <v>42593</v>
      </c>
      <c r="B159" s="30">
        <f>Wealthfront!T156</f>
        <v>109438.2431</v>
      </c>
      <c r="C159" s="30">
        <f>Betterment!AE156</f>
        <v>106664.9231</v>
      </c>
      <c r="D159" s="30">
        <f>Schwab!BK156</f>
        <v>108850.0848</v>
      </c>
      <c r="E159" s="30">
        <f>'T Rowe'!G156</f>
        <v>106508.2645</v>
      </c>
      <c r="F159" s="30">
        <f>Alkanza!BD154</f>
        <v>107653.2896</v>
      </c>
      <c r="G159" s="30">
        <f>$H$7*Prices!BX164</f>
        <v>106940.0276</v>
      </c>
      <c r="H159" s="44"/>
      <c r="I159" s="44"/>
      <c r="J159" s="44"/>
      <c r="K159" s="14">
        <f t="shared" ref="K159:P159" si="775">B159/B158-1</f>
        <v>0.007698015373</v>
      </c>
      <c r="L159" s="14">
        <f t="shared" si="775"/>
        <v>0.006160237551</v>
      </c>
      <c r="M159" s="14">
        <f t="shared" si="775"/>
        <v>0.006311580095</v>
      </c>
      <c r="N159" s="14">
        <f t="shared" si="775"/>
        <v>0.003894839338</v>
      </c>
      <c r="O159" s="14">
        <f t="shared" si="775"/>
        <v>0.0004729393631</v>
      </c>
      <c r="P159" s="14">
        <f t="shared" si="775"/>
        <v>0.004734565546</v>
      </c>
      <c r="Q159" s="44"/>
      <c r="R159" s="14">
        <f t="shared" ref="R159:V159" si="776">abs(K159)/abs($P159)</f>
        <v>1.625918006</v>
      </c>
      <c r="S159" s="14">
        <f t="shared" si="776"/>
        <v>1.301119921</v>
      </c>
      <c r="T159" s="14">
        <f t="shared" si="776"/>
        <v>1.333085377</v>
      </c>
      <c r="U159" s="14">
        <f t="shared" si="776"/>
        <v>0.8226392263</v>
      </c>
      <c r="V159" s="14">
        <f t="shared" si="776"/>
        <v>0.09989076263</v>
      </c>
      <c r="W159" s="7">
        <f t="shared" si="20"/>
        <v>1</v>
      </c>
      <c r="X159" s="44"/>
      <c r="Y159" s="14">
        <f t="shared" ref="Y159:AD159" si="777">B159/B158-1</f>
        <v>0.007698015373</v>
      </c>
      <c r="Z159" s="14">
        <f t="shared" si="777"/>
        <v>0.006160237551</v>
      </c>
      <c r="AA159" s="14">
        <f t="shared" si="777"/>
        <v>0.006311580095</v>
      </c>
      <c r="AB159" s="14">
        <f t="shared" si="777"/>
        <v>0.003894839338</v>
      </c>
      <c r="AC159" s="14">
        <f t="shared" si="777"/>
        <v>0.0004729393631</v>
      </c>
      <c r="AD159" s="14">
        <f t="shared" si="777"/>
        <v>0.004734565546</v>
      </c>
      <c r="AE159" s="44"/>
      <c r="AF159" s="58">
        <f t="shared" si="95"/>
        <v>42593</v>
      </c>
      <c r="AG159" s="14" t="str">
        <f t="shared" ref="AG159:AK159" si="778">B159/$AL159-1</f>
        <v>#REF!</v>
      </c>
      <c r="AH159" s="14" t="str">
        <f t="shared" si="778"/>
        <v>#REF!</v>
      </c>
      <c r="AI159" s="14" t="str">
        <f t="shared" si="778"/>
        <v>#REF!</v>
      </c>
      <c r="AJ159" s="14" t="str">
        <f t="shared" si="778"/>
        <v>#REF!</v>
      </c>
      <c r="AK159" s="14" t="str">
        <f t="shared" si="778"/>
        <v>#REF!</v>
      </c>
      <c r="AL159" s="55" t="str">
        <f>Alkanza!BF154</f>
        <v>#REF!</v>
      </c>
      <c r="AM159" s="44"/>
      <c r="AN159" s="58">
        <f t="shared" si="23"/>
        <v>42593</v>
      </c>
      <c r="AO159" s="55">
        <f t="shared" ref="AO159:AS159" si="779">((B159/B158-1)-$AM$6)/$AM$6</f>
        <v>27.70009037</v>
      </c>
      <c r="AP159" s="55">
        <f t="shared" si="779"/>
        <v>21.96687728</v>
      </c>
      <c r="AQ159" s="55">
        <f t="shared" si="779"/>
        <v>22.53111942</v>
      </c>
      <c r="AR159" s="55">
        <f t="shared" si="779"/>
        <v>13.52091683</v>
      </c>
      <c r="AS159" s="55">
        <f t="shared" si="779"/>
        <v>0.7632340028</v>
      </c>
      <c r="AT159" s="55">
        <f t="shared" si="25"/>
        <v>21.42975098</v>
      </c>
      <c r="AU159" s="55">
        <f t="shared" si="26"/>
        <v>16.6516222</v>
      </c>
    </row>
    <row r="160">
      <c r="A160" s="58">
        <f>Wealthfront!L157</f>
        <v>42594</v>
      </c>
      <c r="B160" s="30">
        <f>Wealthfront!T157</f>
        <v>109254.3511</v>
      </c>
      <c r="C160" s="30">
        <f>Betterment!AE157</f>
        <v>106485.5997</v>
      </c>
      <c r="D160" s="30">
        <f>Schwab!BK157</f>
        <v>108694.016</v>
      </c>
      <c r="E160" s="30">
        <f>'T Rowe'!G157</f>
        <v>106508.2645</v>
      </c>
      <c r="F160" s="30">
        <f>Alkanza!BD155</f>
        <v>107814.071</v>
      </c>
      <c r="G160" s="30">
        <f>$H$7*Prices!BX165</f>
        <v>106854.8979</v>
      </c>
      <c r="H160" s="44"/>
      <c r="I160" s="44"/>
      <c r="J160" s="44"/>
      <c r="K160" s="14">
        <f t="shared" ref="K160:P160" si="780">B160/B159-1</f>
        <v>-0.001680327229</v>
      </c>
      <c r="L160" s="14">
        <f t="shared" si="780"/>
        <v>-0.00168118459</v>
      </c>
      <c r="M160" s="14">
        <f t="shared" si="780"/>
        <v>-0.001433795639</v>
      </c>
      <c r="N160" s="14">
        <f t="shared" si="780"/>
        <v>0</v>
      </c>
      <c r="O160" s="14">
        <f t="shared" si="780"/>
        <v>0.001493511767</v>
      </c>
      <c r="P160" s="14">
        <f t="shared" si="780"/>
        <v>-0.0007960508558</v>
      </c>
      <c r="Q160" s="44"/>
      <c r="R160" s="14">
        <f t="shared" ref="R160:V160" si="781">abs(K160)/abs($P160)</f>
        <v>2.110828996</v>
      </c>
      <c r="S160" s="14">
        <f t="shared" si="781"/>
        <v>2.111906015</v>
      </c>
      <c r="T160" s="14">
        <f t="shared" si="781"/>
        <v>1.80113573</v>
      </c>
      <c r="U160" s="14">
        <f t="shared" si="781"/>
        <v>0</v>
      </c>
      <c r="V160" s="14">
        <f t="shared" si="781"/>
        <v>1.876151198</v>
      </c>
      <c r="W160" s="7">
        <f t="shared" si="20"/>
        <v>-1</v>
      </c>
      <c r="X160" s="44"/>
      <c r="Y160" s="14">
        <f t="shared" ref="Y160:AD160" si="782">B160/B159-1</f>
        <v>-0.001680327229</v>
      </c>
      <c r="Z160" s="14">
        <f t="shared" si="782"/>
        <v>-0.00168118459</v>
      </c>
      <c r="AA160" s="14">
        <f t="shared" si="782"/>
        <v>-0.001433795639</v>
      </c>
      <c r="AB160" s="14">
        <f t="shared" si="782"/>
        <v>0</v>
      </c>
      <c r="AC160" s="14">
        <f t="shared" si="782"/>
        <v>0.001493511767</v>
      </c>
      <c r="AD160" s="14">
        <f t="shared" si="782"/>
        <v>-0.0007960508558</v>
      </c>
      <c r="AE160" s="44"/>
      <c r="AF160" s="58">
        <f t="shared" si="95"/>
        <v>42594</v>
      </c>
      <c r="AG160" s="14" t="str">
        <f t="shared" ref="AG160:AK160" si="783">B160/$AL160-1</f>
        <v>#REF!</v>
      </c>
      <c r="AH160" s="14" t="str">
        <f t="shared" si="783"/>
        <v>#REF!</v>
      </c>
      <c r="AI160" s="14" t="str">
        <f t="shared" si="783"/>
        <v>#REF!</v>
      </c>
      <c r="AJ160" s="14" t="str">
        <f t="shared" si="783"/>
        <v>#REF!</v>
      </c>
      <c r="AK160" s="14" t="str">
        <f t="shared" si="783"/>
        <v>#REF!</v>
      </c>
      <c r="AL160" s="55" t="str">
        <f>Alkanza!BF155</f>
        <v>#REF!</v>
      </c>
      <c r="AM160" s="44"/>
      <c r="AN160" s="58">
        <f t="shared" si="23"/>
        <v>42594</v>
      </c>
      <c r="AO160" s="55">
        <f t="shared" ref="AO160:AS160" si="784">((B160/B159-1)-$AM$6)/$AM$6</f>
        <v>-7.264672253</v>
      </c>
      <c r="AP160" s="55">
        <f t="shared" si="784"/>
        <v>-7.267868708</v>
      </c>
      <c r="AQ160" s="55">
        <f t="shared" si="784"/>
        <v>-6.34554199</v>
      </c>
      <c r="AR160" s="55">
        <f t="shared" si="784"/>
        <v>-1</v>
      </c>
      <c r="AS160" s="55">
        <f t="shared" si="784"/>
        <v>4.568178367</v>
      </c>
      <c r="AT160" s="55">
        <f t="shared" si="25"/>
        <v>-5.469520738</v>
      </c>
      <c r="AU160" s="55">
        <f t="shared" si="26"/>
        <v>-3.967872937</v>
      </c>
    </row>
    <row r="161">
      <c r="A161" s="58">
        <f>Wealthfront!L158</f>
        <v>42597</v>
      </c>
      <c r="B161" s="30">
        <f>Wealthfront!T158</f>
        <v>109896.994</v>
      </c>
      <c r="C161" s="30">
        <f>Betterment!AE158</f>
        <v>106967.9118</v>
      </c>
      <c r="D161" s="30">
        <f>Schwab!BK158</f>
        <v>109347.5681</v>
      </c>
      <c r="E161" s="30">
        <f>'T Rowe'!G158</f>
        <v>106818.1818</v>
      </c>
      <c r="F161" s="30">
        <f>Alkanza!BD156</f>
        <v>107705.3964</v>
      </c>
      <c r="G161" s="30">
        <f>$H$7*Prices!BX166</f>
        <v>107153.3411</v>
      </c>
      <c r="H161" s="44"/>
      <c r="I161" s="44"/>
      <c r="J161" s="44"/>
      <c r="K161" s="14">
        <f t="shared" ref="K161:P161" si="785">B161/B160-1</f>
        <v>0.00588208133</v>
      </c>
      <c r="L161" s="14">
        <f t="shared" si="785"/>
        <v>0.004529364447</v>
      </c>
      <c r="M161" s="14">
        <f t="shared" si="785"/>
        <v>0.006012769351</v>
      </c>
      <c r="N161" s="14">
        <f t="shared" si="785"/>
        <v>0.002909796314</v>
      </c>
      <c r="O161" s="14">
        <f t="shared" si="785"/>
        <v>-0.001007981926</v>
      </c>
      <c r="P161" s="14">
        <f t="shared" si="785"/>
        <v>0.002792976351</v>
      </c>
      <c r="Q161" s="44"/>
      <c r="R161" s="14">
        <f t="shared" ref="R161:V161" si="786">abs(K161)/abs($P161)</f>
        <v>2.106026185</v>
      </c>
      <c r="S161" s="14">
        <f t="shared" si="786"/>
        <v>1.621698102</v>
      </c>
      <c r="T161" s="14">
        <f t="shared" si="786"/>
        <v>2.152817853</v>
      </c>
      <c r="U161" s="14">
        <f t="shared" si="786"/>
        <v>1.041826334</v>
      </c>
      <c r="V161" s="14">
        <f t="shared" si="786"/>
        <v>0.3608988403</v>
      </c>
      <c r="W161" s="7">
        <f t="shared" si="20"/>
        <v>1</v>
      </c>
      <c r="X161" s="44"/>
      <c r="Y161" s="14">
        <f t="shared" ref="Y161:AD161" si="787">B161/B160-1</f>
        <v>0.00588208133</v>
      </c>
      <c r="Z161" s="14">
        <f t="shared" si="787"/>
        <v>0.004529364447</v>
      </c>
      <c r="AA161" s="14">
        <f t="shared" si="787"/>
        <v>0.006012769351</v>
      </c>
      <c r="AB161" s="14">
        <f t="shared" si="787"/>
        <v>0.002909796314</v>
      </c>
      <c r="AC161" s="14">
        <f t="shared" si="787"/>
        <v>-0.001007981926</v>
      </c>
      <c r="AD161" s="14">
        <f t="shared" si="787"/>
        <v>0.002792976351</v>
      </c>
      <c r="AE161" s="44"/>
      <c r="AF161" s="58">
        <f t="shared" si="95"/>
        <v>42597</v>
      </c>
      <c r="AG161" s="14" t="str">
        <f t="shared" ref="AG161:AK161" si="788">B161/$AL161-1</f>
        <v>#REF!</v>
      </c>
      <c r="AH161" s="14" t="str">
        <f t="shared" si="788"/>
        <v>#REF!</v>
      </c>
      <c r="AI161" s="14" t="str">
        <f t="shared" si="788"/>
        <v>#REF!</v>
      </c>
      <c r="AJ161" s="14" t="str">
        <f t="shared" si="788"/>
        <v>#REF!</v>
      </c>
      <c r="AK161" s="14" t="str">
        <f t="shared" si="788"/>
        <v>#REF!</v>
      </c>
      <c r="AL161" s="55" t="str">
        <f>Alkanza!BF156</f>
        <v>#REF!</v>
      </c>
      <c r="AM161" s="44"/>
      <c r="AN161" s="58">
        <f t="shared" si="23"/>
        <v>42597</v>
      </c>
      <c r="AO161" s="55">
        <f t="shared" ref="AO161:AS161" si="789">((B161/B160-1)-$AM$6)/$AM$6</f>
        <v>20.92984263</v>
      </c>
      <c r="AP161" s="55">
        <f t="shared" si="789"/>
        <v>15.88658214</v>
      </c>
      <c r="AQ161" s="55">
        <f t="shared" si="789"/>
        <v>21.41707965</v>
      </c>
      <c r="AR161" s="55">
        <f t="shared" si="789"/>
        <v>9.84843471</v>
      </c>
      <c r="AS161" s="55">
        <f t="shared" si="789"/>
        <v>-4.758003974</v>
      </c>
      <c r="AT161" s="55">
        <f t="shared" si="25"/>
        <v>17.02048478</v>
      </c>
      <c r="AU161" s="55">
        <f t="shared" si="26"/>
        <v>9.412901221</v>
      </c>
    </row>
    <row r="162">
      <c r="A162" s="58">
        <f>Wealthfront!L159</f>
        <v>42598</v>
      </c>
      <c r="B162" s="30">
        <f>Wealthfront!T159</f>
        <v>109429.6792</v>
      </c>
      <c r="C162" s="30">
        <f>Betterment!AE159</f>
        <v>106556.9988</v>
      </c>
      <c r="D162" s="30">
        <f>Schwab!BK159</f>
        <v>108870.18</v>
      </c>
      <c r="E162" s="30">
        <f>'T Rowe'!G159</f>
        <v>106508.2645</v>
      </c>
      <c r="F162" s="30">
        <f>Alkanza!BD157</f>
        <v>107348.0074</v>
      </c>
      <c r="G162" s="30">
        <f>$H$7*Prices!BX167</f>
        <v>106566.2397</v>
      </c>
      <c r="H162" s="44"/>
      <c r="I162" s="44"/>
      <c r="J162" s="44"/>
      <c r="K162" s="14">
        <f t="shared" ref="K162:P162" si="790">B162/B161-1</f>
        <v>-0.00425229837</v>
      </c>
      <c r="L162" s="14">
        <f t="shared" si="790"/>
        <v>-0.003841460585</v>
      </c>
      <c r="M162" s="14">
        <f t="shared" si="790"/>
        <v>-0.004365785987</v>
      </c>
      <c r="N162" s="14">
        <f t="shared" si="790"/>
        <v>-0.002901353965</v>
      </c>
      <c r="O162" s="14">
        <f t="shared" si="790"/>
        <v>-0.003318208749</v>
      </c>
      <c r="P162" s="14">
        <f t="shared" si="790"/>
        <v>-0.005479076776</v>
      </c>
      <c r="Q162" s="44"/>
      <c r="R162" s="14">
        <f t="shared" ref="R162:V162" si="791">abs(K162)/abs($P162)</f>
        <v>0.7760976063</v>
      </c>
      <c r="S162" s="14">
        <f t="shared" si="791"/>
        <v>0.701114575</v>
      </c>
      <c r="T162" s="14">
        <f t="shared" si="791"/>
        <v>0.796810515</v>
      </c>
      <c r="U162" s="14">
        <f t="shared" si="791"/>
        <v>0.5295333656</v>
      </c>
      <c r="V162" s="14">
        <f t="shared" si="791"/>
        <v>0.6056145744</v>
      </c>
      <c r="W162" s="7">
        <f t="shared" si="20"/>
        <v>-1</v>
      </c>
      <c r="X162" s="44"/>
      <c r="Y162" s="14">
        <f t="shared" ref="Y162:AD162" si="792">B162/B161-1</f>
        <v>-0.00425229837</v>
      </c>
      <c r="Z162" s="14">
        <f t="shared" si="792"/>
        <v>-0.003841460585</v>
      </c>
      <c r="AA162" s="14">
        <f t="shared" si="792"/>
        <v>-0.004365785987</v>
      </c>
      <c r="AB162" s="14">
        <f t="shared" si="792"/>
        <v>-0.002901353965</v>
      </c>
      <c r="AC162" s="14">
        <f t="shared" si="792"/>
        <v>-0.003318208749</v>
      </c>
      <c r="AD162" s="14">
        <f t="shared" si="792"/>
        <v>-0.005479076776</v>
      </c>
      <c r="AE162" s="44"/>
      <c r="AF162" s="58">
        <f t="shared" si="95"/>
        <v>42598</v>
      </c>
      <c r="AG162" s="14" t="str">
        <f t="shared" ref="AG162:AK162" si="793">B162/$AL162-1</f>
        <v>#REF!</v>
      </c>
      <c r="AH162" s="14" t="str">
        <f t="shared" si="793"/>
        <v>#REF!</v>
      </c>
      <c r="AI162" s="14" t="str">
        <f t="shared" si="793"/>
        <v>#REF!</v>
      </c>
      <c r="AJ162" s="14" t="str">
        <f t="shared" si="793"/>
        <v>#REF!</v>
      </c>
      <c r="AK162" s="14" t="str">
        <f t="shared" si="793"/>
        <v>#REF!</v>
      </c>
      <c r="AL162" s="55" t="str">
        <f>Alkanza!BF157</f>
        <v>#REF!</v>
      </c>
      <c r="AM162" s="44"/>
      <c r="AN162" s="58">
        <f t="shared" si="23"/>
        <v>42598</v>
      </c>
      <c r="AO162" s="55">
        <f t="shared" ref="AO162:AS162" si="794">((B162/B161-1)-$AM$6)/$AM$6</f>
        <v>-16.85361182</v>
      </c>
      <c r="AP162" s="55">
        <f t="shared" si="794"/>
        <v>-15.32190774</v>
      </c>
      <c r="AQ162" s="55">
        <f t="shared" si="794"/>
        <v>-17.2767215</v>
      </c>
      <c r="AR162" s="55">
        <f t="shared" si="794"/>
        <v>-11.81695956</v>
      </c>
      <c r="AS162" s="55">
        <f t="shared" si="794"/>
        <v>-13.37109649</v>
      </c>
      <c r="AT162" s="55">
        <f t="shared" si="25"/>
        <v>-15.31730016</v>
      </c>
      <c r="AU162" s="55">
        <f t="shared" si="26"/>
        <v>-21.42734276</v>
      </c>
    </row>
    <row r="163">
      <c r="A163" s="58">
        <f>Wealthfront!L160</f>
        <v>42599</v>
      </c>
      <c r="B163" s="30">
        <f>Wealthfront!T160</f>
        <v>109375.7424</v>
      </c>
      <c r="C163" s="30">
        <f>Betterment!AE160</f>
        <v>106570.3363</v>
      </c>
      <c r="D163" s="30">
        <f>Schwab!BK160</f>
        <v>108781.4522</v>
      </c>
      <c r="E163" s="30">
        <f>'T Rowe'!G160</f>
        <v>106508.2645</v>
      </c>
      <c r="F163" s="30">
        <f>Alkanza!BD158</f>
        <v>107471.6547</v>
      </c>
      <c r="G163" s="30">
        <f>$H$7*Prices!BX168</f>
        <v>106765.3649</v>
      </c>
      <c r="H163" s="44"/>
      <c r="I163" s="44"/>
      <c r="J163" s="44"/>
      <c r="K163" s="14">
        <f t="shared" ref="K163:P163" si="795">B163/B162-1</f>
        <v>-0.0004928906862</v>
      </c>
      <c r="L163" s="14">
        <f t="shared" si="795"/>
        <v>0.0001251683247</v>
      </c>
      <c r="M163" s="14">
        <f t="shared" si="795"/>
        <v>-0.0008149877086</v>
      </c>
      <c r="N163" s="14">
        <f t="shared" si="795"/>
        <v>0</v>
      </c>
      <c r="O163" s="14">
        <f t="shared" si="795"/>
        <v>0.001151836281</v>
      </c>
      <c r="P163" s="14">
        <f t="shared" si="795"/>
        <v>0.00186855818</v>
      </c>
      <c r="Q163" s="44"/>
      <c r="R163" s="14">
        <f t="shared" ref="R163:V163" si="796">abs(K163)/abs($P163)</f>
        <v>0.2637812895</v>
      </c>
      <c r="S163" s="14">
        <f t="shared" si="796"/>
        <v>0.06698658146</v>
      </c>
      <c r="T163" s="14">
        <f t="shared" si="796"/>
        <v>0.436158594</v>
      </c>
      <c r="U163" s="14">
        <f t="shared" si="796"/>
        <v>0</v>
      </c>
      <c r="V163" s="14">
        <f t="shared" si="796"/>
        <v>0.6164305149</v>
      </c>
      <c r="W163" s="7">
        <f t="shared" si="20"/>
        <v>1</v>
      </c>
      <c r="X163" s="44"/>
      <c r="Y163" s="14">
        <f t="shared" ref="Y163:AD163" si="797">B163/B162-1</f>
        <v>-0.0004928906862</v>
      </c>
      <c r="Z163" s="14">
        <f t="shared" si="797"/>
        <v>0.0001251683247</v>
      </c>
      <c r="AA163" s="14">
        <f t="shared" si="797"/>
        <v>-0.0008149877086</v>
      </c>
      <c r="AB163" s="14">
        <f t="shared" si="797"/>
        <v>0</v>
      </c>
      <c r="AC163" s="14">
        <f t="shared" si="797"/>
        <v>0.001151836281</v>
      </c>
      <c r="AD163" s="14">
        <f t="shared" si="797"/>
        <v>0.00186855818</v>
      </c>
      <c r="AE163" s="44"/>
      <c r="AF163" s="58">
        <f t="shared" si="95"/>
        <v>42599</v>
      </c>
      <c r="AG163" s="14" t="str">
        <f t="shared" ref="AG163:AK163" si="798">B163/$AL163-1</f>
        <v>#REF!</v>
      </c>
      <c r="AH163" s="14" t="str">
        <f t="shared" si="798"/>
        <v>#REF!</v>
      </c>
      <c r="AI163" s="14" t="str">
        <f t="shared" si="798"/>
        <v>#REF!</v>
      </c>
      <c r="AJ163" s="14" t="str">
        <f t="shared" si="798"/>
        <v>#REF!</v>
      </c>
      <c r="AK163" s="14" t="str">
        <f t="shared" si="798"/>
        <v>#REF!</v>
      </c>
      <c r="AL163" s="55" t="str">
        <f>Alkanza!BF158</f>
        <v>#REF!</v>
      </c>
      <c r="AM163" s="44"/>
      <c r="AN163" s="58">
        <f t="shared" si="23"/>
        <v>42599</v>
      </c>
      <c r="AO163" s="55">
        <f t="shared" ref="AO163:AS163" si="799">((B163/B162-1)-$AM$6)/$AM$6</f>
        <v>-2.837617431</v>
      </c>
      <c r="AP163" s="55">
        <f t="shared" si="799"/>
        <v>-0.5333417697</v>
      </c>
      <c r="AQ163" s="55">
        <f t="shared" si="799"/>
        <v>-4.038474172</v>
      </c>
      <c r="AR163" s="55">
        <f t="shared" si="799"/>
        <v>-1</v>
      </c>
      <c r="AS163" s="55">
        <f t="shared" si="799"/>
        <v>3.294328311</v>
      </c>
      <c r="AT163" s="55">
        <f t="shared" si="25"/>
        <v>-2.102358343</v>
      </c>
      <c r="AU163" s="55">
        <f t="shared" si="26"/>
        <v>5.966443431</v>
      </c>
    </row>
    <row r="164">
      <c r="A164" s="58">
        <f>Wealthfront!L161</f>
        <v>42600</v>
      </c>
      <c r="B164" s="30">
        <f>Wealthfront!T161</f>
        <v>110011.6097</v>
      </c>
      <c r="C164" s="30">
        <f>Betterment!AE161</f>
        <v>107067.6864</v>
      </c>
      <c r="D164" s="30">
        <f>Schwab!BK161</f>
        <v>109358.5527</v>
      </c>
      <c r="E164" s="30">
        <f>'T Rowe'!G161</f>
        <v>106818.1818</v>
      </c>
      <c r="F164" s="30">
        <f>Alkanza!BD159</f>
        <v>107730.4686</v>
      </c>
      <c r="G164" s="30">
        <f>$H$7*Prices!BX169</f>
        <v>107000.2055</v>
      </c>
      <c r="H164" s="44"/>
      <c r="I164" s="44"/>
      <c r="J164" s="44"/>
      <c r="K164" s="14">
        <f t="shared" ref="K164:P164" si="800">B164/B163-1</f>
        <v>0.005813604534</v>
      </c>
      <c r="L164" s="14">
        <f t="shared" si="800"/>
        <v>0.004666871349</v>
      </c>
      <c r="M164" s="14">
        <f t="shared" si="800"/>
        <v>0.005305137024</v>
      </c>
      <c r="N164" s="14">
        <f t="shared" si="800"/>
        <v>0.002909796314</v>
      </c>
      <c r="O164" s="14">
        <f t="shared" si="800"/>
        <v>0.002408205859</v>
      </c>
      <c r="P164" s="14">
        <f t="shared" si="800"/>
        <v>0.002199594908</v>
      </c>
      <c r="Q164" s="44"/>
      <c r="R164" s="14">
        <f t="shared" ref="R164:V164" si="801">abs(K164)/abs($P164)</f>
        <v>2.643034184</v>
      </c>
      <c r="S164" s="14">
        <f t="shared" si="801"/>
        <v>2.121695833</v>
      </c>
      <c r="T164" s="14">
        <f t="shared" si="801"/>
        <v>2.411870024</v>
      </c>
      <c r="U164" s="14">
        <f t="shared" si="801"/>
        <v>1.322878274</v>
      </c>
      <c r="V164" s="14">
        <f t="shared" si="801"/>
        <v>1.094840623</v>
      </c>
      <c r="W164" s="7">
        <f t="shared" si="20"/>
        <v>1</v>
      </c>
      <c r="X164" s="44"/>
      <c r="Y164" s="14">
        <f t="shared" ref="Y164:AD164" si="802">B164/B163-1</f>
        <v>0.005813604534</v>
      </c>
      <c r="Z164" s="14">
        <f t="shared" si="802"/>
        <v>0.004666871349</v>
      </c>
      <c r="AA164" s="14">
        <f t="shared" si="802"/>
        <v>0.005305137024</v>
      </c>
      <c r="AB164" s="14">
        <f t="shared" si="802"/>
        <v>0.002909796314</v>
      </c>
      <c r="AC164" s="14">
        <f t="shared" si="802"/>
        <v>0.002408205859</v>
      </c>
      <c r="AD164" s="14">
        <f t="shared" si="802"/>
        <v>0.002199594908</v>
      </c>
      <c r="AE164" s="44"/>
      <c r="AF164" s="58">
        <f t="shared" si="95"/>
        <v>42600</v>
      </c>
      <c r="AG164" s="14" t="str">
        <f t="shared" ref="AG164:AK164" si="803">B164/$AL164-1</f>
        <v>#REF!</v>
      </c>
      <c r="AH164" s="14" t="str">
        <f t="shared" si="803"/>
        <v>#REF!</v>
      </c>
      <c r="AI164" s="14" t="str">
        <f t="shared" si="803"/>
        <v>#REF!</v>
      </c>
      <c r="AJ164" s="14" t="str">
        <f t="shared" si="803"/>
        <v>#REF!</v>
      </c>
      <c r="AK164" s="14" t="str">
        <f t="shared" si="803"/>
        <v>#REF!</v>
      </c>
      <c r="AL164" s="55" t="str">
        <f>Alkanza!BF159</f>
        <v>#REF!</v>
      </c>
      <c r="AM164" s="44"/>
      <c r="AN164" s="58">
        <f t="shared" si="23"/>
        <v>42600</v>
      </c>
      <c r="AO164" s="55">
        <f t="shared" ref="AO164:AS164" si="804">((B164/B163-1)-$AM$6)/$AM$6</f>
        <v>20.67454433</v>
      </c>
      <c r="AP164" s="55">
        <f t="shared" si="804"/>
        <v>16.39924162</v>
      </c>
      <c r="AQ164" s="55">
        <f t="shared" si="804"/>
        <v>18.77885268</v>
      </c>
      <c r="AR164" s="55">
        <f t="shared" si="804"/>
        <v>9.84843471</v>
      </c>
      <c r="AS164" s="55">
        <f t="shared" si="804"/>
        <v>7.978382405</v>
      </c>
      <c r="AT164" s="55">
        <f t="shared" si="25"/>
        <v>16.42526834</v>
      </c>
      <c r="AU164" s="55">
        <f t="shared" si="26"/>
        <v>7.200629587</v>
      </c>
    </row>
    <row r="165">
      <c r="A165" s="58">
        <f>Wealthfront!L162</f>
        <v>42601</v>
      </c>
      <c r="B165" s="30">
        <f>Wealthfront!T162</f>
        <v>109545.0239</v>
      </c>
      <c r="C165" s="30">
        <f>Betterment!AE162</f>
        <v>106635.406</v>
      </c>
      <c r="D165" s="30">
        <f>Schwab!BK162</f>
        <v>108957.9496</v>
      </c>
      <c r="E165" s="30">
        <f>'T Rowe'!G162</f>
        <v>106508.2645</v>
      </c>
      <c r="F165" s="30">
        <f>Alkanza!BD160</f>
        <v>107413.6907</v>
      </c>
      <c r="G165" s="30">
        <f>$H$7*Prices!BX170</f>
        <v>106846.0914</v>
      </c>
      <c r="H165" s="44"/>
      <c r="I165" s="44"/>
      <c r="J165" s="44"/>
      <c r="K165" s="14">
        <f t="shared" ref="K165:P165" si="805">B165/B164-1</f>
        <v>-0.004241241661</v>
      </c>
      <c r="L165" s="14">
        <f t="shared" si="805"/>
        <v>-0.004037449725</v>
      </c>
      <c r="M165" s="14">
        <f t="shared" si="805"/>
        <v>-0.003663207087</v>
      </c>
      <c r="N165" s="14">
        <f t="shared" si="805"/>
        <v>-0.002901353965</v>
      </c>
      <c r="O165" s="14">
        <f t="shared" si="805"/>
        <v>-0.002940467384</v>
      </c>
      <c r="P165" s="14">
        <f t="shared" si="805"/>
        <v>-0.001440316046</v>
      </c>
      <c r="Q165" s="44"/>
      <c r="R165" s="14">
        <f t="shared" ref="R165:V165" si="806">abs(K165)/abs($P165)</f>
        <v>2.944660425</v>
      </c>
      <c r="S165" s="14">
        <f t="shared" si="806"/>
        <v>2.803169301</v>
      </c>
      <c r="T165" s="14">
        <f t="shared" si="806"/>
        <v>2.543335608</v>
      </c>
      <c r="U165" s="14">
        <f t="shared" si="806"/>
        <v>2.014387031</v>
      </c>
      <c r="V165" s="14">
        <f t="shared" si="806"/>
        <v>2.041543168</v>
      </c>
      <c r="W165" s="7">
        <f t="shared" si="20"/>
        <v>-1</v>
      </c>
      <c r="X165" s="44"/>
      <c r="Y165" s="14">
        <f t="shared" ref="Y165:AD165" si="807">B165/B164-1</f>
        <v>-0.004241241661</v>
      </c>
      <c r="Z165" s="14">
        <f t="shared" si="807"/>
        <v>-0.004037449725</v>
      </c>
      <c r="AA165" s="14">
        <f t="shared" si="807"/>
        <v>-0.003663207087</v>
      </c>
      <c r="AB165" s="14">
        <f t="shared" si="807"/>
        <v>-0.002901353965</v>
      </c>
      <c r="AC165" s="14">
        <f t="shared" si="807"/>
        <v>-0.002940467384</v>
      </c>
      <c r="AD165" s="14">
        <f t="shared" si="807"/>
        <v>-0.001440316046</v>
      </c>
      <c r="AE165" s="44"/>
      <c r="AF165" s="58">
        <f t="shared" si="95"/>
        <v>42601</v>
      </c>
      <c r="AG165" s="14" t="str">
        <f t="shared" ref="AG165:AK165" si="808">B165/$AL165-1</f>
        <v>#REF!</v>
      </c>
      <c r="AH165" s="14" t="str">
        <f t="shared" si="808"/>
        <v>#REF!</v>
      </c>
      <c r="AI165" s="14" t="str">
        <f t="shared" si="808"/>
        <v>#REF!</v>
      </c>
      <c r="AJ165" s="14" t="str">
        <f t="shared" si="808"/>
        <v>#REF!</v>
      </c>
      <c r="AK165" s="14" t="str">
        <f t="shared" si="808"/>
        <v>#REF!</v>
      </c>
      <c r="AL165" s="55" t="str">
        <f>Alkanza!BF160</f>
        <v>#REF!</v>
      </c>
      <c r="AM165" s="44"/>
      <c r="AN165" s="58">
        <f t="shared" si="23"/>
        <v>42601</v>
      </c>
      <c r="AO165" s="55">
        <f t="shared" ref="AO165:AS165" si="809">((B165/B164-1)-$AM$6)/$AM$6</f>
        <v>-16.81238969</v>
      </c>
      <c r="AP165" s="55">
        <f t="shared" si="809"/>
        <v>-16.05260335</v>
      </c>
      <c r="AQ165" s="55">
        <f t="shared" si="809"/>
        <v>-14.65733496</v>
      </c>
      <c r="AR165" s="55">
        <f t="shared" si="809"/>
        <v>-11.81695956</v>
      </c>
      <c r="AS165" s="55">
        <f t="shared" si="809"/>
        <v>-11.96278399</v>
      </c>
      <c r="AT165" s="55">
        <f t="shared" si="25"/>
        <v>-14.83482189</v>
      </c>
      <c r="AU165" s="55">
        <f t="shared" si="26"/>
        <v>-6.369851668</v>
      </c>
    </row>
    <row r="166">
      <c r="A166" s="58">
        <f>Wealthfront!L163</f>
        <v>42604</v>
      </c>
      <c r="B166" s="30">
        <f>Wealthfront!T163</f>
        <v>109101.6688</v>
      </c>
      <c r="C166" s="30">
        <f>Betterment!AE163</f>
        <v>106521.358</v>
      </c>
      <c r="D166" s="30">
        <f>Schwab!BK163</f>
        <v>108741.0497</v>
      </c>
      <c r="E166" s="30">
        <f>'T Rowe'!G163</f>
        <v>106508.2645</v>
      </c>
      <c r="F166" s="30">
        <f>Alkanza!BD161</f>
        <v>107659.3175</v>
      </c>
      <c r="G166" s="30">
        <f>$H$7*Prices!BX171</f>
        <v>106785.9135</v>
      </c>
      <c r="H166" s="44"/>
      <c r="I166" s="44"/>
      <c r="J166" s="44"/>
      <c r="K166" s="14">
        <f t="shared" ref="K166:P166" si="810">B166/B165-1</f>
        <v>-0.004047240528</v>
      </c>
      <c r="L166" s="14">
        <f t="shared" si="810"/>
        <v>-0.001069512921</v>
      </c>
      <c r="M166" s="14">
        <f t="shared" si="810"/>
        <v>-0.001990675196</v>
      </c>
      <c r="N166" s="14">
        <f t="shared" si="810"/>
        <v>0</v>
      </c>
      <c r="O166" s="14">
        <f t="shared" si="810"/>
        <v>0.002286736368</v>
      </c>
      <c r="P166" s="14">
        <f t="shared" si="810"/>
        <v>-0.0005632203382</v>
      </c>
      <c r="Q166" s="44"/>
      <c r="R166" s="14">
        <f t="shared" ref="R166:V166" si="811">abs(K166)/abs($P166)</f>
        <v>7.18589201</v>
      </c>
      <c r="S166" s="14">
        <f t="shared" si="811"/>
        <v>1.898924539</v>
      </c>
      <c r="T166" s="14">
        <f t="shared" si="811"/>
        <v>3.534451903</v>
      </c>
      <c r="U166" s="14">
        <f t="shared" si="811"/>
        <v>0</v>
      </c>
      <c r="V166" s="14">
        <f t="shared" si="811"/>
        <v>4.060109718</v>
      </c>
      <c r="W166" s="7">
        <f t="shared" si="20"/>
        <v>-1</v>
      </c>
      <c r="X166" s="44"/>
      <c r="Y166" s="14">
        <f t="shared" ref="Y166:AD166" si="812">B166/B165-1</f>
        <v>-0.004047240528</v>
      </c>
      <c r="Z166" s="14">
        <f t="shared" si="812"/>
        <v>-0.001069512921</v>
      </c>
      <c r="AA166" s="14">
        <f t="shared" si="812"/>
        <v>-0.001990675196</v>
      </c>
      <c r="AB166" s="14">
        <f t="shared" si="812"/>
        <v>0</v>
      </c>
      <c r="AC166" s="14">
        <f t="shared" si="812"/>
        <v>0.002286736368</v>
      </c>
      <c r="AD166" s="14">
        <f t="shared" si="812"/>
        <v>-0.0005632203382</v>
      </c>
      <c r="AE166" s="44"/>
      <c r="AF166" s="58">
        <f t="shared" si="95"/>
        <v>42604</v>
      </c>
      <c r="AG166" s="14" t="str">
        <f t="shared" ref="AG166:AK166" si="813">B166/$AL166-1</f>
        <v>#REF!</v>
      </c>
      <c r="AH166" s="14" t="str">
        <f t="shared" si="813"/>
        <v>#REF!</v>
      </c>
      <c r="AI166" s="14" t="str">
        <f t="shared" si="813"/>
        <v>#REF!</v>
      </c>
      <c r="AJ166" s="14" t="str">
        <f t="shared" si="813"/>
        <v>#REF!</v>
      </c>
      <c r="AK166" s="14" t="str">
        <f t="shared" si="813"/>
        <v>#REF!</v>
      </c>
      <c r="AL166" s="55" t="str">
        <f>Alkanza!BF161</f>
        <v>#REF!</v>
      </c>
      <c r="AM166" s="44"/>
      <c r="AN166" s="58">
        <f t="shared" si="23"/>
        <v>42604</v>
      </c>
      <c r="AO166" s="55">
        <f t="shared" ref="AO166:AS166" si="814">((B166/B165-1)-$AM$6)/$AM$6</f>
        <v>-16.08910586</v>
      </c>
      <c r="AP166" s="55">
        <f t="shared" si="814"/>
        <v>-4.987406623</v>
      </c>
      <c r="AQ166" s="55">
        <f t="shared" si="814"/>
        <v>-8.421725634</v>
      </c>
      <c r="AR166" s="55">
        <f t="shared" si="814"/>
        <v>-1</v>
      </c>
      <c r="AS166" s="55">
        <f t="shared" si="814"/>
        <v>7.525514335</v>
      </c>
      <c r="AT166" s="55">
        <f t="shared" si="25"/>
        <v>-7.62455953</v>
      </c>
      <c r="AU166" s="55">
        <f t="shared" si="26"/>
        <v>-3.099823633</v>
      </c>
    </row>
    <row r="167">
      <c r="A167" s="58">
        <f>Wealthfront!L164</f>
        <v>42605</v>
      </c>
      <c r="B167" s="30">
        <f>Wealthfront!T164</f>
        <v>109181.5593</v>
      </c>
      <c r="C167" s="30">
        <f>Betterment!AE164</f>
        <v>106752.7536</v>
      </c>
      <c r="D167" s="30">
        <f>Schwab!BK164</f>
        <v>109119.8358</v>
      </c>
      <c r="E167" s="30">
        <f>'T Rowe'!G164</f>
        <v>106921.4876</v>
      </c>
      <c r="F167" s="30">
        <f>Alkanza!BD162</f>
        <v>107714.2191</v>
      </c>
      <c r="G167" s="30">
        <f>$H$7*Prices!BX172</f>
        <v>106994.3345</v>
      </c>
      <c r="H167" s="44"/>
      <c r="I167" s="44"/>
      <c r="J167" s="44"/>
      <c r="K167" s="14">
        <f t="shared" ref="K167:P167" si="815">B167/B166-1</f>
        <v>0.0007322570804</v>
      </c>
      <c r="L167" s="14">
        <f t="shared" si="815"/>
        <v>0.002172292628</v>
      </c>
      <c r="M167" s="14">
        <f t="shared" si="815"/>
        <v>0.003483376432</v>
      </c>
      <c r="N167" s="14">
        <f t="shared" si="815"/>
        <v>0.003879728419</v>
      </c>
      <c r="O167" s="14">
        <f t="shared" si="815"/>
        <v>0.0005099570947</v>
      </c>
      <c r="P167" s="14">
        <f t="shared" si="815"/>
        <v>0.001951764835</v>
      </c>
      <c r="Q167" s="44"/>
      <c r="R167" s="14">
        <f t="shared" ref="R167:V167" si="816">abs(K167)/abs($P167)</f>
        <v>0.3751769</v>
      </c>
      <c r="S167" s="14">
        <f t="shared" si="816"/>
        <v>1.112988916</v>
      </c>
      <c r="T167" s="14">
        <f t="shared" si="816"/>
        <v>1.784731628</v>
      </c>
      <c r="U167" s="14">
        <f t="shared" si="816"/>
        <v>1.987805267</v>
      </c>
      <c r="V167" s="14">
        <f t="shared" si="816"/>
        <v>0.261279989</v>
      </c>
      <c r="W167" s="7">
        <f t="shared" si="20"/>
        <v>1</v>
      </c>
      <c r="X167" s="44"/>
      <c r="Y167" s="14">
        <f t="shared" ref="Y167:AD167" si="817">B167/B166-1</f>
        <v>0.0007322570804</v>
      </c>
      <c r="Z167" s="14">
        <f t="shared" si="817"/>
        <v>0.002172292628</v>
      </c>
      <c r="AA167" s="14">
        <f t="shared" si="817"/>
        <v>0.003483376432</v>
      </c>
      <c r="AB167" s="14">
        <f t="shared" si="817"/>
        <v>0.003879728419</v>
      </c>
      <c r="AC167" s="14">
        <f t="shared" si="817"/>
        <v>0.0005099570947</v>
      </c>
      <c r="AD167" s="14">
        <f t="shared" si="817"/>
        <v>0.001951764835</v>
      </c>
      <c r="AE167" s="44"/>
      <c r="AF167" s="58">
        <f t="shared" si="95"/>
        <v>42605</v>
      </c>
      <c r="AG167" s="14" t="str">
        <f t="shared" ref="AG167:AK167" si="818">B167/$AL167-1</f>
        <v>#REF!</v>
      </c>
      <c r="AH167" s="14" t="str">
        <f t="shared" si="818"/>
        <v>#REF!</v>
      </c>
      <c r="AI167" s="14" t="str">
        <f t="shared" si="818"/>
        <v>#REF!</v>
      </c>
      <c r="AJ167" s="14" t="str">
        <f t="shared" si="818"/>
        <v>#REF!</v>
      </c>
      <c r="AK167" s="14" t="str">
        <f t="shared" si="818"/>
        <v>#REF!</v>
      </c>
      <c r="AL167" s="55" t="str">
        <f>Alkanza!BF162</f>
        <v>#REF!</v>
      </c>
      <c r="AM167" s="44"/>
      <c r="AN167" s="58">
        <f t="shared" si="23"/>
        <v>42605</v>
      </c>
      <c r="AO167" s="55">
        <f t="shared" ref="AO167:AS167" si="819">((B167/B166-1)-$AM$6)/$AM$6</f>
        <v>1.730034088</v>
      </c>
      <c r="AP167" s="55">
        <f t="shared" si="819"/>
        <v>7.098839989</v>
      </c>
      <c r="AQ167" s="55">
        <f t="shared" si="819"/>
        <v>11.98688214</v>
      </c>
      <c r="AR167" s="55">
        <f t="shared" si="819"/>
        <v>13.46457961</v>
      </c>
      <c r="AS167" s="55">
        <f t="shared" si="819"/>
        <v>0.9012451901</v>
      </c>
      <c r="AT167" s="55">
        <f t="shared" si="25"/>
        <v>8.570083958</v>
      </c>
      <c r="AU167" s="55">
        <f t="shared" si="26"/>
        <v>6.27665826</v>
      </c>
    </row>
    <row r="168">
      <c r="A168" s="58">
        <f>Wealthfront!L165</f>
        <v>42606</v>
      </c>
      <c r="B168" s="30">
        <f>Wealthfront!T165</f>
        <v>108954.0253</v>
      </c>
      <c r="C168" s="30">
        <f>Betterment!AE165</f>
        <v>106431.3194</v>
      </c>
      <c r="D168" s="30">
        <f>Schwab!BK165</f>
        <v>108606.4492</v>
      </c>
      <c r="E168" s="30">
        <f>'T Rowe'!G165</f>
        <v>106301.6529</v>
      </c>
      <c r="F168" s="30">
        <f>Alkanza!BD163</f>
        <v>107297.8239</v>
      </c>
      <c r="G168" s="30">
        <f>$H$7*Prices!BX173</f>
        <v>106433.6527</v>
      </c>
      <c r="H168" s="44"/>
      <c r="I168" s="44"/>
      <c r="J168" s="44"/>
      <c r="K168" s="14">
        <f t="shared" ref="K168:P168" si="820">B168/B167-1</f>
        <v>-0.002083996384</v>
      </c>
      <c r="L168" s="14">
        <f t="shared" si="820"/>
        <v>-0.00301101592</v>
      </c>
      <c r="M168" s="14">
        <f t="shared" si="820"/>
        <v>-0.004704795719</v>
      </c>
      <c r="N168" s="14">
        <f t="shared" si="820"/>
        <v>-0.005797101449</v>
      </c>
      <c r="O168" s="14">
        <f t="shared" si="820"/>
        <v>-0.003865740154</v>
      </c>
      <c r="P168" s="14">
        <f t="shared" si="820"/>
        <v>-0.005240294481</v>
      </c>
      <c r="Q168" s="44"/>
      <c r="R168" s="14">
        <f t="shared" ref="R168:V168" si="821">abs(K168)/abs($P168)</f>
        <v>0.3976868841</v>
      </c>
      <c r="S168" s="14">
        <f t="shared" si="821"/>
        <v>0.5745890676</v>
      </c>
      <c r="T168" s="14">
        <f t="shared" si="821"/>
        <v>0.8978113226</v>
      </c>
      <c r="U168" s="14">
        <f t="shared" si="821"/>
        <v>1.1062549</v>
      </c>
      <c r="V168" s="14">
        <f t="shared" si="821"/>
        <v>0.7376952131</v>
      </c>
      <c r="W168" s="7">
        <f t="shared" si="20"/>
        <v>-1</v>
      </c>
      <c r="X168" s="44"/>
      <c r="Y168" s="14">
        <f t="shared" ref="Y168:AD168" si="822">B168/B167-1</f>
        <v>-0.002083996384</v>
      </c>
      <c r="Z168" s="14">
        <f t="shared" si="822"/>
        <v>-0.00301101592</v>
      </c>
      <c r="AA168" s="14">
        <f t="shared" si="822"/>
        <v>-0.004704795719</v>
      </c>
      <c r="AB168" s="14">
        <f t="shared" si="822"/>
        <v>-0.005797101449</v>
      </c>
      <c r="AC168" s="14">
        <f t="shared" si="822"/>
        <v>-0.003865740154</v>
      </c>
      <c r="AD168" s="14">
        <f t="shared" si="822"/>
        <v>-0.005240294481</v>
      </c>
      <c r="AE168" s="44"/>
      <c r="AF168" s="58">
        <f t="shared" si="95"/>
        <v>42606</v>
      </c>
      <c r="AG168" s="14" t="str">
        <f t="shared" ref="AG168:AK168" si="823">B168/$AL168-1</f>
        <v>#REF!</v>
      </c>
      <c r="AH168" s="14" t="str">
        <f t="shared" si="823"/>
        <v>#REF!</v>
      </c>
      <c r="AI168" s="14" t="str">
        <f t="shared" si="823"/>
        <v>#REF!</v>
      </c>
      <c r="AJ168" s="14" t="str">
        <f t="shared" si="823"/>
        <v>#REF!</v>
      </c>
      <c r="AK168" s="14" t="str">
        <f t="shared" si="823"/>
        <v>#REF!</v>
      </c>
      <c r="AL168" s="55" t="str">
        <f>Alkanza!BF163</f>
        <v>#REF!</v>
      </c>
      <c r="AM168" s="44"/>
      <c r="AN168" s="58">
        <f t="shared" si="23"/>
        <v>42606</v>
      </c>
      <c r="AO168" s="55">
        <f t="shared" ref="AO168:AS168" si="824">((B168/B167-1)-$AM$6)/$AM$6</f>
        <v>-8.769649922</v>
      </c>
      <c r="AP168" s="55">
        <f t="shared" si="824"/>
        <v>-12.22580624</v>
      </c>
      <c r="AQ168" s="55">
        <f t="shared" si="824"/>
        <v>-18.54063297</v>
      </c>
      <c r="AR168" s="55">
        <f t="shared" si="824"/>
        <v>-22.61301678</v>
      </c>
      <c r="AS168" s="55">
        <f t="shared" si="824"/>
        <v>-15.41242793</v>
      </c>
      <c r="AT168" s="55">
        <f t="shared" si="25"/>
        <v>-15.53727648</v>
      </c>
      <c r="AU168" s="55">
        <f t="shared" si="26"/>
        <v>-20.53710377</v>
      </c>
    </row>
    <row r="169">
      <c r="A169" s="58">
        <f>Wealthfront!L166</f>
        <v>42607</v>
      </c>
      <c r="B169" s="30">
        <f>Wealthfront!T166</f>
        <v>108822.5325</v>
      </c>
      <c r="C169" s="30">
        <f>Betterment!AE166</f>
        <v>106307.0882</v>
      </c>
      <c r="D169" s="30">
        <f>Schwab!BK166</f>
        <v>108560.0976</v>
      </c>
      <c r="E169" s="30">
        <f>'T Rowe'!G166</f>
        <v>106198.3471</v>
      </c>
      <c r="F169" s="30">
        <f>Alkanza!BD164</f>
        <v>107076.8732</v>
      </c>
      <c r="G169" s="30">
        <f>$H$7*Prices!BX174</f>
        <v>106288.3451</v>
      </c>
      <c r="H169" s="44"/>
      <c r="I169" s="44"/>
      <c r="J169" s="44"/>
      <c r="K169" s="14">
        <f t="shared" ref="K169:P169" si="825">B169/B168-1</f>
        <v>-0.001206864965</v>
      </c>
      <c r="L169" s="14">
        <f t="shared" si="825"/>
        <v>-0.001167242121</v>
      </c>
      <c r="M169" s="14">
        <f t="shared" si="825"/>
        <v>-0.0004267848127</v>
      </c>
      <c r="N169" s="14">
        <f t="shared" si="825"/>
        <v>-0.0009718172983</v>
      </c>
      <c r="O169" s="14">
        <f t="shared" si="825"/>
        <v>-0.002059228247</v>
      </c>
      <c r="P169" s="14">
        <f t="shared" si="825"/>
        <v>-0.001365241055</v>
      </c>
      <c r="Q169" s="44"/>
      <c r="R169" s="14">
        <f t="shared" ref="R169:V169" si="826">abs(K169)/abs($P169)</f>
        <v>0.8839940467</v>
      </c>
      <c r="S169" s="14">
        <f t="shared" si="826"/>
        <v>0.8549714477</v>
      </c>
      <c r="T169" s="14">
        <f t="shared" si="826"/>
        <v>0.312607661</v>
      </c>
      <c r="U169" s="14">
        <f t="shared" si="826"/>
        <v>0.7118283581</v>
      </c>
      <c r="V169" s="14">
        <f t="shared" si="826"/>
        <v>1.508325757</v>
      </c>
      <c r="W169" s="7">
        <f t="shared" si="20"/>
        <v>-1</v>
      </c>
      <c r="X169" s="44"/>
      <c r="Y169" s="14">
        <f t="shared" ref="Y169:AD169" si="827">B169/B168-1</f>
        <v>-0.001206864965</v>
      </c>
      <c r="Z169" s="14">
        <f t="shared" si="827"/>
        <v>-0.001167242121</v>
      </c>
      <c r="AA169" s="14">
        <f t="shared" si="827"/>
        <v>-0.0004267848127</v>
      </c>
      <c r="AB169" s="14">
        <f t="shared" si="827"/>
        <v>-0.0009718172983</v>
      </c>
      <c r="AC169" s="14">
        <f t="shared" si="827"/>
        <v>-0.002059228247</v>
      </c>
      <c r="AD169" s="14">
        <f t="shared" si="827"/>
        <v>-0.001365241055</v>
      </c>
      <c r="AE169" s="44"/>
      <c r="AF169" s="58">
        <f t="shared" si="95"/>
        <v>42607</v>
      </c>
      <c r="AG169" s="14" t="str">
        <f t="shared" ref="AG169:AK169" si="828">B169/$AL169-1</f>
        <v>#REF!</v>
      </c>
      <c r="AH169" s="14" t="str">
        <f t="shared" si="828"/>
        <v>#REF!</v>
      </c>
      <c r="AI169" s="14" t="str">
        <f t="shared" si="828"/>
        <v>#REF!</v>
      </c>
      <c r="AJ169" s="14" t="str">
        <f t="shared" si="828"/>
        <v>#REF!</v>
      </c>
      <c r="AK169" s="14" t="str">
        <f t="shared" si="828"/>
        <v>#REF!</v>
      </c>
      <c r="AL169" s="55" t="str">
        <f>Alkanza!BF164</f>
        <v>#REF!</v>
      </c>
      <c r="AM169" s="44"/>
      <c r="AN169" s="58">
        <f t="shared" si="23"/>
        <v>42607</v>
      </c>
      <c r="AO169" s="55">
        <f t="shared" ref="AO169:AS169" si="829">((B169/B168-1)-$AM$6)/$AM$6</f>
        <v>-5.499488747</v>
      </c>
      <c r="AP169" s="55">
        <f t="shared" si="829"/>
        <v>-5.351765063</v>
      </c>
      <c r="AQ169" s="55">
        <f t="shared" si="829"/>
        <v>-2.591158513</v>
      </c>
      <c r="AR169" s="55">
        <f t="shared" si="829"/>
        <v>-4.623173368</v>
      </c>
      <c r="AS169" s="55">
        <f t="shared" si="829"/>
        <v>-8.677308229</v>
      </c>
      <c r="AT169" s="55">
        <f t="shared" si="25"/>
        <v>-4.516396423</v>
      </c>
      <c r="AU169" s="55">
        <f t="shared" si="26"/>
        <v>-6.089953676</v>
      </c>
    </row>
    <row r="170">
      <c r="A170" s="58">
        <f>Wealthfront!L167</f>
        <v>42608</v>
      </c>
      <c r="B170" s="30">
        <f>Wealthfront!T167</f>
        <v>108292.2194</v>
      </c>
      <c r="C170" s="30">
        <f>Betterment!AE167</f>
        <v>105812.5973</v>
      </c>
      <c r="D170" s="30">
        <f>Schwab!BK167</f>
        <v>108066.8126</v>
      </c>
      <c r="E170" s="30">
        <f>'T Rowe'!G167</f>
        <v>105888.4298</v>
      </c>
      <c r="F170" s="30">
        <f>Alkanza!BD165</f>
        <v>106790.2217</v>
      </c>
      <c r="G170" s="30">
        <f>$H$7*Prices!BX175</f>
        <v>106120.5319</v>
      </c>
      <c r="H170" s="44"/>
      <c r="I170" s="44"/>
      <c r="J170" s="44"/>
      <c r="K170" s="14">
        <f t="shared" ref="K170:P170" si="830">B170/B169-1</f>
        <v>-0.004873192294</v>
      </c>
      <c r="L170" s="14">
        <f t="shared" si="830"/>
        <v>-0.004651532776</v>
      </c>
      <c r="M170" s="14">
        <f t="shared" si="830"/>
        <v>-0.00454388866</v>
      </c>
      <c r="N170" s="14">
        <f t="shared" si="830"/>
        <v>-0.002918287938</v>
      </c>
      <c r="O170" s="14">
        <f t="shared" si="830"/>
        <v>-0.002677062684</v>
      </c>
      <c r="P170" s="14">
        <f t="shared" si="830"/>
        <v>-0.001578848039</v>
      </c>
      <c r="Q170" s="44"/>
      <c r="R170" s="14">
        <f t="shared" ref="R170:V170" si="831">abs(K170)/abs($P170)</f>
        <v>3.086549289</v>
      </c>
      <c r="S170" s="14">
        <f t="shared" si="831"/>
        <v>2.946156096</v>
      </c>
      <c r="T170" s="14">
        <f t="shared" si="831"/>
        <v>2.8779772</v>
      </c>
      <c r="U170" s="14">
        <f t="shared" si="831"/>
        <v>1.848365305</v>
      </c>
      <c r="V170" s="14">
        <f t="shared" si="831"/>
        <v>1.695579699</v>
      </c>
      <c r="W170" s="7">
        <f t="shared" si="20"/>
        <v>-1</v>
      </c>
      <c r="X170" s="44"/>
      <c r="Y170" s="14">
        <f t="shared" ref="Y170:AD170" si="832">B170/B169-1</f>
        <v>-0.004873192294</v>
      </c>
      <c r="Z170" s="14">
        <f t="shared" si="832"/>
        <v>-0.004651532776</v>
      </c>
      <c r="AA170" s="14">
        <f t="shared" si="832"/>
        <v>-0.00454388866</v>
      </c>
      <c r="AB170" s="14">
        <f t="shared" si="832"/>
        <v>-0.002918287938</v>
      </c>
      <c r="AC170" s="14">
        <f t="shared" si="832"/>
        <v>-0.002677062684</v>
      </c>
      <c r="AD170" s="14">
        <f t="shared" si="832"/>
        <v>-0.001578848039</v>
      </c>
      <c r="AE170" s="44"/>
      <c r="AF170" s="58">
        <f t="shared" si="95"/>
        <v>42608</v>
      </c>
      <c r="AG170" s="14" t="str">
        <f t="shared" ref="AG170:AK170" si="833">B170/$AL170-1</f>
        <v>#REF!</v>
      </c>
      <c r="AH170" s="14" t="str">
        <f t="shared" si="833"/>
        <v>#REF!</v>
      </c>
      <c r="AI170" s="14" t="str">
        <f t="shared" si="833"/>
        <v>#REF!</v>
      </c>
      <c r="AJ170" s="14" t="str">
        <f t="shared" si="833"/>
        <v>#REF!</v>
      </c>
      <c r="AK170" s="14" t="str">
        <f t="shared" si="833"/>
        <v>#REF!</v>
      </c>
      <c r="AL170" s="55" t="str">
        <f>Alkanza!BF165</f>
        <v>#REF!</v>
      </c>
      <c r="AM170" s="44"/>
      <c r="AN170" s="58">
        <f t="shared" si="23"/>
        <v>42608</v>
      </c>
      <c r="AO170" s="55">
        <f t="shared" ref="AO170:AS170" si="834">((B170/B169-1)-$AM$6)/$AM$6</f>
        <v>-19.16845673</v>
      </c>
      <c r="AP170" s="55">
        <f t="shared" si="834"/>
        <v>-18.34205565</v>
      </c>
      <c r="AQ170" s="55">
        <f t="shared" si="834"/>
        <v>-17.94073197</v>
      </c>
      <c r="AR170" s="55">
        <f t="shared" si="834"/>
        <v>-11.88009357</v>
      </c>
      <c r="AS170" s="55">
        <f t="shared" si="834"/>
        <v>-10.98074662</v>
      </c>
      <c r="AT170" s="55">
        <f t="shared" si="25"/>
        <v>-16.83283448</v>
      </c>
      <c r="AU170" s="55">
        <f t="shared" si="26"/>
        <v>-6.886332933</v>
      </c>
    </row>
    <row r="171">
      <c r="A171" s="58">
        <f>Wealthfront!L168</f>
        <v>42611</v>
      </c>
      <c r="B171" s="30">
        <f>Wealthfront!T168</f>
        <v>108895.7746</v>
      </c>
      <c r="C171" s="30">
        <f>Betterment!AE168</f>
        <v>106344.7616</v>
      </c>
      <c r="D171" s="30">
        <f>Schwab!BK168</f>
        <v>108704.008</v>
      </c>
      <c r="E171" s="30">
        <f>'T Rowe'!G168</f>
        <v>106301.6529</v>
      </c>
      <c r="F171" s="30">
        <f>Alkanza!BD166</f>
        <v>107306.4951</v>
      </c>
      <c r="G171" s="30">
        <f>$H$7*Prices!BX176</f>
        <v>106675.3427</v>
      </c>
      <c r="H171" s="44"/>
      <c r="I171" s="44"/>
      <c r="J171" s="44"/>
      <c r="K171" s="14">
        <f t="shared" ref="K171:P171" si="835">B171/B170-1</f>
        <v>0.005573394717</v>
      </c>
      <c r="L171" s="14">
        <f t="shared" si="835"/>
        <v>0.005029309298</v>
      </c>
      <c r="M171" s="14">
        <f t="shared" si="835"/>
        <v>0.005896309293</v>
      </c>
      <c r="N171" s="14">
        <f t="shared" si="835"/>
        <v>0.003902439024</v>
      </c>
      <c r="O171" s="14">
        <f t="shared" si="835"/>
        <v>0.004834462888</v>
      </c>
      <c r="P171" s="14">
        <f t="shared" si="835"/>
        <v>0.005228119352</v>
      </c>
      <c r="Q171" s="44"/>
      <c r="R171" s="14">
        <f t="shared" ref="R171:V171" si="836">abs(K171)/abs($P171)</f>
        <v>1.066041982</v>
      </c>
      <c r="S171" s="14">
        <f t="shared" si="836"/>
        <v>0.9619729312</v>
      </c>
      <c r="T171" s="14">
        <f t="shared" si="836"/>
        <v>1.127806941</v>
      </c>
      <c r="U171" s="14">
        <f t="shared" si="836"/>
        <v>0.746432658</v>
      </c>
      <c r="V171" s="14">
        <f t="shared" si="836"/>
        <v>0.924704002</v>
      </c>
      <c r="W171" s="7">
        <f t="shared" si="20"/>
        <v>1</v>
      </c>
      <c r="X171" s="44"/>
      <c r="Y171" s="14">
        <f t="shared" ref="Y171:AD171" si="837">B171/B170-1</f>
        <v>0.005573394717</v>
      </c>
      <c r="Z171" s="14">
        <f t="shared" si="837"/>
        <v>0.005029309298</v>
      </c>
      <c r="AA171" s="14">
        <f t="shared" si="837"/>
        <v>0.005896309293</v>
      </c>
      <c r="AB171" s="14">
        <f t="shared" si="837"/>
        <v>0.003902439024</v>
      </c>
      <c r="AC171" s="14">
        <f t="shared" si="837"/>
        <v>0.004834462888</v>
      </c>
      <c r="AD171" s="14">
        <f t="shared" si="837"/>
        <v>0.005228119352</v>
      </c>
      <c r="AE171" s="44"/>
      <c r="AF171" s="58">
        <f t="shared" si="95"/>
        <v>42611</v>
      </c>
      <c r="AG171" s="14" t="str">
        <f t="shared" ref="AG171:AK171" si="838">B171/$AL171-1</f>
        <v>#REF!</v>
      </c>
      <c r="AH171" s="14" t="str">
        <f t="shared" si="838"/>
        <v>#REF!</v>
      </c>
      <c r="AI171" s="14" t="str">
        <f t="shared" si="838"/>
        <v>#REF!</v>
      </c>
      <c r="AJ171" s="14" t="str">
        <f t="shared" si="838"/>
        <v>#REF!</v>
      </c>
      <c r="AK171" s="14" t="str">
        <f t="shared" si="838"/>
        <v>#REF!</v>
      </c>
      <c r="AL171" s="55" t="str">
        <f>Alkanza!BF166</f>
        <v>#REF!</v>
      </c>
      <c r="AM171" s="44"/>
      <c r="AN171" s="58">
        <f t="shared" si="23"/>
        <v>42611</v>
      </c>
      <c r="AO171" s="55">
        <f t="shared" ref="AO171:AS171" si="839">((B171/B170-1)-$AM$6)/$AM$6</f>
        <v>19.77898319</v>
      </c>
      <c r="AP171" s="55">
        <f t="shared" si="839"/>
        <v>17.75049923</v>
      </c>
      <c r="AQ171" s="55">
        <f t="shared" si="839"/>
        <v>20.98288797</v>
      </c>
      <c r="AR171" s="55">
        <f t="shared" si="839"/>
        <v>13.54925032</v>
      </c>
      <c r="AS171" s="55">
        <f t="shared" si="839"/>
        <v>17.024064</v>
      </c>
      <c r="AT171" s="55">
        <f t="shared" si="25"/>
        <v>18.01540518</v>
      </c>
      <c r="AU171" s="55">
        <f t="shared" si="26"/>
        <v>18.4917119</v>
      </c>
    </row>
    <row r="172">
      <c r="A172" s="58">
        <f>Wealthfront!L169</f>
        <v>42612</v>
      </c>
      <c r="B172" s="30">
        <f>Wealthfront!T169</f>
        <v>108695.4885</v>
      </c>
      <c r="C172" s="30">
        <f>Betterment!AE169</f>
        <v>106198.6841</v>
      </c>
      <c r="D172" s="30">
        <f>Schwab!BK169</f>
        <v>108512.7328</v>
      </c>
      <c r="E172" s="30">
        <f>'T Rowe'!G169</f>
        <v>106198.3471</v>
      </c>
      <c r="F172" s="30">
        <f>Alkanza!BD167</f>
        <v>107018.4781</v>
      </c>
      <c r="G172" s="30">
        <f>$H$7*Prices!BX177</f>
        <v>106466.9217</v>
      </c>
      <c r="H172" s="44"/>
      <c r="I172" s="44"/>
      <c r="J172" s="44"/>
      <c r="K172" s="14">
        <f t="shared" ref="K172:P172" si="840">B172/B171-1</f>
        <v>-0.00183924601</v>
      </c>
      <c r="L172" s="14">
        <f t="shared" si="840"/>
        <v>-0.001373622309</v>
      </c>
      <c r="M172" s="14">
        <f t="shared" si="840"/>
        <v>-0.001759596636</v>
      </c>
      <c r="N172" s="14">
        <f t="shared" si="840"/>
        <v>-0.0009718172983</v>
      </c>
      <c r="O172" s="14">
        <f t="shared" si="840"/>
        <v>-0.002684059199</v>
      </c>
      <c r="P172" s="14">
        <f t="shared" si="840"/>
        <v>-0.001953787872</v>
      </c>
      <c r="Q172" s="44"/>
      <c r="R172" s="14">
        <f t="shared" ref="R172:V172" si="841">abs(K172)/abs($P172)</f>
        <v>0.9413744636</v>
      </c>
      <c r="S172" s="14">
        <f t="shared" si="841"/>
        <v>0.7030560118</v>
      </c>
      <c r="T172" s="14">
        <f t="shared" si="841"/>
        <v>0.9006078202</v>
      </c>
      <c r="U172" s="14">
        <f t="shared" si="841"/>
        <v>0.4974016434</v>
      </c>
      <c r="V172" s="14">
        <f t="shared" si="841"/>
        <v>1.373772065</v>
      </c>
      <c r="W172" s="7">
        <f t="shared" si="20"/>
        <v>-1</v>
      </c>
      <c r="X172" s="44"/>
      <c r="Y172" s="14">
        <f t="shared" ref="Y172:AD172" si="842">B172/B171-1</f>
        <v>-0.00183924601</v>
      </c>
      <c r="Z172" s="14">
        <f t="shared" si="842"/>
        <v>-0.001373622309</v>
      </c>
      <c r="AA172" s="14">
        <f t="shared" si="842"/>
        <v>-0.001759596636</v>
      </c>
      <c r="AB172" s="14">
        <f t="shared" si="842"/>
        <v>-0.0009718172983</v>
      </c>
      <c r="AC172" s="14">
        <f t="shared" si="842"/>
        <v>-0.002684059199</v>
      </c>
      <c r="AD172" s="14">
        <f t="shared" si="842"/>
        <v>-0.001953787872</v>
      </c>
      <c r="AE172" s="44"/>
      <c r="AF172" s="58">
        <f t="shared" si="95"/>
        <v>42612</v>
      </c>
      <c r="AG172" s="14" t="str">
        <f t="shared" ref="AG172:AK172" si="843">B172/$AL172-1</f>
        <v>#REF!</v>
      </c>
      <c r="AH172" s="14" t="str">
        <f t="shared" si="843"/>
        <v>#REF!</v>
      </c>
      <c r="AI172" s="14" t="str">
        <f t="shared" si="843"/>
        <v>#REF!</v>
      </c>
      <c r="AJ172" s="14" t="str">
        <f t="shared" si="843"/>
        <v>#REF!</v>
      </c>
      <c r="AK172" s="14" t="str">
        <f t="shared" si="843"/>
        <v>#REF!</v>
      </c>
      <c r="AL172" s="55" t="str">
        <f>Alkanza!BF167</f>
        <v>#REF!</v>
      </c>
      <c r="AM172" s="44"/>
      <c r="AN172" s="58">
        <f t="shared" si="23"/>
        <v>42612</v>
      </c>
      <c r="AO172" s="55">
        <f t="shared" ref="AO172:AS172" si="844">((B172/B171-1)-$AM$6)/$AM$6</f>
        <v>-7.857160467</v>
      </c>
      <c r="AP172" s="55">
        <f t="shared" si="844"/>
        <v>-6.121201049</v>
      </c>
      <c r="AQ172" s="55">
        <f t="shared" si="844"/>
        <v>-7.560208057</v>
      </c>
      <c r="AR172" s="55">
        <f t="shared" si="844"/>
        <v>-4.623173368</v>
      </c>
      <c r="AS172" s="55">
        <f t="shared" si="844"/>
        <v>-11.00683135</v>
      </c>
      <c r="AT172" s="55">
        <f t="shared" si="25"/>
        <v>-6.540435735</v>
      </c>
      <c r="AU172" s="55">
        <f t="shared" si="26"/>
        <v>-8.284200637</v>
      </c>
    </row>
    <row r="173">
      <c r="A173" s="58">
        <f>Wealthfront!L170</f>
        <v>42613</v>
      </c>
      <c r="B173" s="30">
        <f>Wealthfront!T170</f>
        <v>108099.3526</v>
      </c>
      <c r="C173" s="30">
        <f>Betterment!AE170</f>
        <v>105823.7039</v>
      </c>
      <c r="D173" s="30">
        <f>Schwab!BK170</f>
        <v>108100.6551</v>
      </c>
      <c r="E173" s="30">
        <f>'T Rowe'!G170</f>
        <v>105991.7355</v>
      </c>
      <c r="F173" s="30">
        <f>Alkanza!BD168</f>
        <v>106903.6526</v>
      </c>
      <c r="G173" s="30">
        <f>$H$7*Prices!BX178</f>
        <v>106213.9789</v>
      </c>
      <c r="H173" s="44"/>
      <c r="I173" s="44"/>
      <c r="J173" s="44"/>
      <c r="K173" s="14">
        <f t="shared" ref="K173:P173" si="845">B173/B172-1</f>
        <v>-0.005484458576</v>
      </c>
      <c r="L173" s="14">
        <f t="shared" si="845"/>
        <v>-0.003530930632</v>
      </c>
      <c r="M173" s="14">
        <f t="shared" si="845"/>
        <v>-0.003797505308</v>
      </c>
      <c r="N173" s="14">
        <f t="shared" si="845"/>
        <v>-0.001945525292</v>
      </c>
      <c r="O173" s="14">
        <f t="shared" si="845"/>
        <v>-0.001072949974</v>
      </c>
      <c r="P173" s="14">
        <f t="shared" si="845"/>
        <v>-0.0023757881</v>
      </c>
      <c r="Q173" s="44"/>
      <c r="R173" s="14">
        <f t="shared" ref="R173:V173" si="846">abs(K173)/abs($P173)</f>
        <v>2.30847969</v>
      </c>
      <c r="S173" s="14">
        <f t="shared" si="846"/>
        <v>1.486214462</v>
      </c>
      <c r="T173" s="14">
        <f t="shared" si="846"/>
        <v>1.598419197</v>
      </c>
      <c r="U173" s="14">
        <f t="shared" si="846"/>
        <v>0.8188968081</v>
      </c>
      <c r="V173" s="14">
        <f t="shared" si="846"/>
        <v>0.451618549</v>
      </c>
      <c r="W173" s="7">
        <f t="shared" si="20"/>
        <v>-1</v>
      </c>
      <c r="X173" s="44"/>
      <c r="Y173" s="14">
        <f t="shared" ref="Y173:AD173" si="847">B173/B172-1</f>
        <v>-0.005484458576</v>
      </c>
      <c r="Z173" s="14">
        <f t="shared" si="847"/>
        <v>-0.003530930632</v>
      </c>
      <c r="AA173" s="14">
        <f t="shared" si="847"/>
        <v>-0.003797505308</v>
      </c>
      <c r="AB173" s="14">
        <f t="shared" si="847"/>
        <v>-0.001945525292</v>
      </c>
      <c r="AC173" s="14">
        <f t="shared" si="847"/>
        <v>-0.001072949974</v>
      </c>
      <c r="AD173" s="14">
        <f t="shared" si="847"/>
        <v>-0.0023757881</v>
      </c>
      <c r="AE173" s="44"/>
      <c r="AF173" s="58">
        <f t="shared" si="95"/>
        <v>42613</v>
      </c>
      <c r="AG173" s="14" t="str">
        <f t="shared" ref="AG173:AK173" si="848">B173/$AL173-1</f>
        <v>#REF!</v>
      </c>
      <c r="AH173" s="14" t="str">
        <f t="shared" si="848"/>
        <v>#REF!</v>
      </c>
      <c r="AI173" s="14" t="str">
        <f t="shared" si="848"/>
        <v>#REF!</v>
      </c>
      <c r="AJ173" s="14" t="str">
        <f t="shared" si="848"/>
        <v>#REF!</v>
      </c>
      <c r="AK173" s="14" t="str">
        <f t="shared" si="848"/>
        <v>#REF!</v>
      </c>
      <c r="AL173" s="55" t="str">
        <f>Alkanza!BF168</f>
        <v>#REF!</v>
      </c>
      <c r="AM173" s="44"/>
      <c r="AN173" s="58">
        <f t="shared" si="23"/>
        <v>42613</v>
      </c>
      <c r="AO173" s="55">
        <f t="shared" ref="AO173:AS173" si="849">((B173/B172-1)-$AM$6)/$AM$6</f>
        <v>-21.44740743</v>
      </c>
      <c r="AP173" s="55">
        <f t="shared" si="849"/>
        <v>-14.16417587</v>
      </c>
      <c r="AQ173" s="55">
        <f t="shared" si="849"/>
        <v>-15.15803168</v>
      </c>
      <c r="AR173" s="55">
        <f t="shared" si="849"/>
        <v>-8.253395711</v>
      </c>
      <c r="AS173" s="55">
        <f t="shared" si="849"/>
        <v>-5.000220801</v>
      </c>
      <c r="AT173" s="55">
        <f t="shared" si="25"/>
        <v>-14.75575267</v>
      </c>
      <c r="AU173" s="55">
        <f t="shared" si="26"/>
        <v>-9.857521044</v>
      </c>
    </row>
    <row r="174">
      <c r="A174" s="58">
        <f>Wealthfront!L171</f>
        <v>42614</v>
      </c>
      <c r="B174" s="30">
        <f>Wealthfront!T171</f>
        <v>108450.6008</v>
      </c>
      <c r="C174" s="30">
        <f>Betterment!AE171</f>
        <v>106152.9863</v>
      </c>
      <c r="D174" s="30">
        <f>Schwab!BK171</f>
        <v>108415.6052</v>
      </c>
      <c r="E174" s="30">
        <f>'T Rowe'!G171</f>
        <v>106198.3471</v>
      </c>
      <c r="F174" s="30">
        <f>Alkanza!BD169</f>
        <v>106810.2329</v>
      </c>
      <c r="G174" s="30">
        <f>$H$7*Prices!BX179</f>
        <v>106209.5756</v>
      </c>
      <c r="H174" s="44"/>
      <c r="I174" s="44"/>
      <c r="J174" s="44"/>
      <c r="K174" s="14">
        <f t="shared" ref="K174:P174" si="850">B174/B173-1</f>
        <v>0.003249309111</v>
      </c>
      <c r="L174" s="14">
        <f t="shared" si="850"/>
        <v>0.003111612857</v>
      </c>
      <c r="M174" s="14">
        <f t="shared" si="850"/>
        <v>0.002913488893</v>
      </c>
      <c r="N174" s="14">
        <f t="shared" si="850"/>
        <v>0.001949317739</v>
      </c>
      <c r="O174" s="14">
        <f t="shared" si="850"/>
        <v>-0.0008738679619</v>
      </c>
      <c r="P174" s="14">
        <f t="shared" si="850"/>
        <v>-0.00004145650522</v>
      </c>
      <c r="Q174" s="44"/>
      <c r="R174" s="14">
        <f t="shared" ref="R174:V174" si="851">abs(K174)/abs($P174)</f>
        <v>78.37875127</v>
      </c>
      <c r="S174" s="14">
        <f t="shared" si="851"/>
        <v>75.05728813</v>
      </c>
      <c r="T174" s="14">
        <f t="shared" si="851"/>
        <v>70.2782079</v>
      </c>
      <c r="U174" s="14">
        <f t="shared" si="851"/>
        <v>47.02079272</v>
      </c>
      <c r="V174" s="14">
        <f t="shared" si="851"/>
        <v>21.07915169</v>
      </c>
      <c r="W174" s="7">
        <f t="shared" si="20"/>
        <v>-1</v>
      </c>
      <c r="X174" s="44"/>
      <c r="Y174" s="14">
        <f t="shared" ref="Y174:AD174" si="852">B174/B173-1</f>
        <v>0.003249309111</v>
      </c>
      <c r="Z174" s="14">
        <f t="shared" si="852"/>
        <v>0.003111612857</v>
      </c>
      <c r="AA174" s="14">
        <f t="shared" si="852"/>
        <v>0.002913488893</v>
      </c>
      <c r="AB174" s="14">
        <f t="shared" si="852"/>
        <v>0.001949317739</v>
      </c>
      <c r="AC174" s="14">
        <f t="shared" si="852"/>
        <v>-0.0008738679619</v>
      </c>
      <c r="AD174" s="14">
        <f t="shared" si="852"/>
        <v>-0.00004145650522</v>
      </c>
      <c r="AE174" s="44"/>
      <c r="AF174" s="58">
        <f t="shared" si="95"/>
        <v>42614</v>
      </c>
      <c r="AG174" s="14" t="str">
        <f t="shared" ref="AG174:AK174" si="853">B174/$AL174-1</f>
        <v>#REF!</v>
      </c>
      <c r="AH174" s="14" t="str">
        <f t="shared" si="853"/>
        <v>#REF!</v>
      </c>
      <c r="AI174" s="14" t="str">
        <f t="shared" si="853"/>
        <v>#REF!</v>
      </c>
      <c r="AJ174" s="14" t="str">
        <f t="shared" si="853"/>
        <v>#REF!</v>
      </c>
      <c r="AK174" s="14" t="str">
        <f t="shared" si="853"/>
        <v>#REF!</v>
      </c>
      <c r="AL174" s="55" t="str">
        <f>Alkanza!BF169</f>
        <v>#REF!</v>
      </c>
      <c r="AM174" s="44"/>
      <c r="AN174" s="58">
        <f t="shared" si="23"/>
        <v>42614</v>
      </c>
      <c r="AO174" s="55">
        <f t="shared" ref="AO174:AS174" si="854">((B174/B173-1)-$AM$6)/$AM$6</f>
        <v>11.11422173</v>
      </c>
      <c r="AP174" s="55">
        <f t="shared" si="854"/>
        <v>10.60085631</v>
      </c>
      <c r="AQ174" s="55">
        <f t="shared" si="854"/>
        <v>9.862201548</v>
      </c>
      <c r="AR174" s="55">
        <f t="shared" si="854"/>
        <v>6.267534884</v>
      </c>
      <c r="AS174" s="55">
        <f t="shared" si="854"/>
        <v>-4.257994205</v>
      </c>
      <c r="AT174" s="55">
        <f t="shared" si="25"/>
        <v>9.461203617</v>
      </c>
      <c r="AU174" s="55">
        <f t="shared" si="26"/>
        <v>-1.154560025</v>
      </c>
    </row>
    <row r="175">
      <c r="A175" s="58">
        <f>Wealthfront!L172</f>
        <v>42615</v>
      </c>
      <c r="B175" s="30">
        <f>Wealthfront!T172</f>
        <v>108709.3504</v>
      </c>
      <c r="C175" s="30">
        <f>Betterment!AE172</f>
        <v>106409.7572</v>
      </c>
      <c r="D175" s="30">
        <f>Schwab!BK172</f>
        <v>108971.7443</v>
      </c>
      <c r="E175" s="30">
        <f>'T Rowe'!G172</f>
        <v>106921.4876</v>
      </c>
      <c r="F175" s="30">
        <f>Alkanza!BD170</f>
        <v>106806.2977</v>
      </c>
      <c r="G175" s="30">
        <f>$H$7*Prices!BX180</f>
        <v>106655.7727</v>
      </c>
      <c r="H175" s="44"/>
      <c r="I175" s="44"/>
      <c r="J175" s="44"/>
      <c r="K175" s="14">
        <f t="shared" ref="K175:P175" si="855">B175/B174-1</f>
        <v>0.00238587498</v>
      </c>
      <c r="L175" s="14">
        <f t="shared" si="855"/>
        <v>0.002418876074</v>
      </c>
      <c r="M175" s="14">
        <f t="shared" si="855"/>
        <v>0.005129696378</v>
      </c>
      <c r="N175" s="14">
        <f t="shared" si="855"/>
        <v>0.006809338521</v>
      </c>
      <c r="O175" s="14">
        <f t="shared" si="855"/>
        <v>-0.00003684347091</v>
      </c>
      <c r="P175" s="14">
        <f t="shared" si="855"/>
        <v>0.004201100025</v>
      </c>
      <c r="Q175" s="44"/>
      <c r="R175" s="14">
        <f t="shared" ref="R175:V175" si="856">abs(K175)/abs($P175)</f>
        <v>0.5679167279</v>
      </c>
      <c r="S175" s="14">
        <f t="shared" si="856"/>
        <v>0.5757720738</v>
      </c>
      <c r="T175" s="14">
        <f t="shared" si="856"/>
        <v>1.221036478</v>
      </c>
      <c r="U175" s="14">
        <f t="shared" si="856"/>
        <v>1.620846559</v>
      </c>
      <c r="V175" s="14">
        <f t="shared" si="856"/>
        <v>0.008769958033</v>
      </c>
      <c r="W175" s="7">
        <f t="shared" si="20"/>
        <v>1</v>
      </c>
      <c r="X175" s="44"/>
      <c r="Y175" s="14">
        <f t="shared" ref="Y175:AD175" si="857">B175/B174-1</f>
        <v>0.00238587498</v>
      </c>
      <c r="Z175" s="14">
        <f t="shared" si="857"/>
        <v>0.002418876074</v>
      </c>
      <c r="AA175" s="14">
        <f t="shared" si="857"/>
        <v>0.005129696378</v>
      </c>
      <c r="AB175" s="14">
        <f t="shared" si="857"/>
        <v>0.006809338521</v>
      </c>
      <c r="AC175" s="14">
        <f t="shared" si="857"/>
        <v>-0.00003684347091</v>
      </c>
      <c r="AD175" s="14">
        <f t="shared" si="857"/>
        <v>0.004201100025</v>
      </c>
      <c r="AE175" s="44"/>
      <c r="AF175" s="58">
        <f t="shared" si="95"/>
        <v>42615</v>
      </c>
      <c r="AG175" s="14" t="str">
        <f t="shared" ref="AG175:AK175" si="858">B175/$AL175-1</f>
        <v>#REF!</v>
      </c>
      <c r="AH175" s="14" t="str">
        <f t="shared" si="858"/>
        <v>#REF!</v>
      </c>
      <c r="AI175" s="14" t="str">
        <f t="shared" si="858"/>
        <v>#REF!</v>
      </c>
      <c r="AJ175" s="14" t="str">
        <f t="shared" si="858"/>
        <v>#REF!</v>
      </c>
      <c r="AK175" s="14" t="str">
        <f t="shared" si="858"/>
        <v>#REF!</v>
      </c>
      <c r="AL175" s="55" t="str">
        <f>Alkanza!BF170</f>
        <v>#REF!</v>
      </c>
      <c r="AM175" s="44"/>
      <c r="AN175" s="58">
        <f t="shared" si="23"/>
        <v>42615</v>
      </c>
      <c r="AO175" s="55">
        <f t="shared" ref="AO175:AS175" si="859">((B175/B174-1)-$AM$6)/$AM$6</f>
        <v>7.895127408</v>
      </c>
      <c r="AP175" s="55">
        <f t="shared" si="859"/>
        <v>8.018163584</v>
      </c>
      <c r="AQ175" s="55">
        <f t="shared" si="859"/>
        <v>18.1247669</v>
      </c>
      <c r="AR175" s="55">
        <f t="shared" si="859"/>
        <v>24.38688499</v>
      </c>
      <c r="AS175" s="55">
        <f t="shared" si="859"/>
        <v>-1.137361501</v>
      </c>
      <c r="AT175" s="55">
        <f t="shared" si="25"/>
        <v>14.60623572</v>
      </c>
      <c r="AU175" s="55">
        <f t="shared" si="26"/>
        <v>14.66273182</v>
      </c>
    </row>
    <row r="176">
      <c r="A176" s="58">
        <f>Wealthfront!L173</f>
        <v>42619</v>
      </c>
      <c r="B176" s="30">
        <f>Wealthfront!T173</f>
        <v>109679.2477</v>
      </c>
      <c r="C176" s="30">
        <f>Betterment!AE173</f>
        <v>107089.886</v>
      </c>
      <c r="D176" s="30">
        <f>Schwab!BK173</f>
        <v>109748.9029</v>
      </c>
      <c r="E176" s="30">
        <f>'T Rowe'!G173</f>
        <v>107644.6281</v>
      </c>
      <c r="F176" s="30">
        <f>Alkanza!BD171</f>
        <v>107294.3707</v>
      </c>
      <c r="G176" s="30">
        <f>$H$7*Prices!BX181</f>
        <v>106973.7859</v>
      </c>
      <c r="H176" s="44"/>
      <c r="I176" s="44"/>
      <c r="J176" s="44"/>
      <c r="K176" s="14">
        <f t="shared" ref="K176:P176" si="860">B176/B175-1</f>
        <v>0.008921930557</v>
      </c>
      <c r="L176" s="14">
        <f t="shared" si="860"/>
        <v>0.006391601655</v>
      </c>
      <c r="M176" s="14">
        <f t="shared" si="860"/>
        <v>0.007131744066</v>
      </c>
      <c r="N176" s="14">
        <f t="shared" si="860"/>
        <v>0.006763285024</v>
      </c>
      <c r="O176" s="14">
        <f t="shared" si="860"/>
        <v>0.004569702418</v>
      </c>
      <c r="P176" s="14">
        <f t="shared" si="860"/>
        <v>0.002981678731</v>
      </c>
      <c r="Q176" s="44"/>
      <c r="R176" s="14">
        <f t="shared" ref="R176:V176" si="861">abs(K176)/abs($P176)</f>
        <v>2.992250796</v>
      </c>
      <c r="S176" s="14">
        <f t="shared" si="861"/>
        <v>2.143625196</v>
      </c>
      <c r="T176" s="14">
        <f t="shared" si="861"/>
        <v>2.391855297</v>
      </c>
      <c r="U176" s="14">
        <f t="shared" si="861"/>
        <v>2.268280936</v>
      </c>
      <c r="V176" s="14">
        <f t="shared" si="861"/>
        <v>1.532593827</v>
      </c>
      <c r="W176" s="7">
        <f t="shared" si="20"/>
        <v>1</v>
      </c>
      <c r="X176" s="44"/>
      <c r="Y176" s="14">
        <f t="shared" ref="Y176:AD176" si="862">B176/B175-1</f>
        <v>0.008921930557</v>
      </c>
      <c r="Z176" s="14">
        <f t="shared" si="862"/>
        <v>0.006391601655</v>
      </c>
      <c r="AA176" s="14">
        <f t="shared" si="862"/>
        <v>0.007131744066</v>
      </c>
      <c r="AB176" s="14">
        <f t="shared" si="862"/>
        <v>0.006763285024</v>
      </c>
      <c r="AC176" s="14">
        <f t="shared" si="862"/>
        <v>0.004569702418</v>
      </c>
      <c r="AD176" s="14">
        <f t="shared" si="862"/>
        <v>0.002981678731</v>
      </c>
      <c r="AE176" s="44"/>
      <c r="AF176" s="58">
        <f t="shared" si="95"/>
        <v>42619</v>
      </c>
      <c r="AG176" s="14" t="str">
        <f t="shared" ref="AG176:AK176" si="863">B176/$AL176-1</f>
        <v>#REF!</v>
      </c>
      <c r="AH176" s="14" t="str">
        <f t="shared" si="863"/>
        <v>#REF!</v>
      </c>
      <c r="AI176" s="14" t="str">
        <f t="shared" si="863"/>
        <v>#REF!</v>
      </c>
      <c r="AJ176" s="14" t="str">
        <f t="shared" si="863"/>
        <v>#REF!</v>
      </c>
      <c r="AK176" s="14" t="str">
        <f t="shared" si="863"/>
        <v>#REF!</v>
      </c>
      <c r="AL176" s="55" t="str">
        <f>Alkanza!BF171</f>
        <v>#REF!</v>
      </c>
      <c r="AM176" s="44"/>
      <c r="AN176" s="58">
        <f t="shared" si="23"/>
        <v>42619</v>
      </c>
      <c r="AO176" s="55">
        <f t="shared" ref="AO176:AS176" si="864">((B176/B175-1)-$AM$6)/$AM$6</f>
        <v>32.26314652</v>
      </c>
      <c r="AP176" s="55">
        <f t="shared" si="864"/>
        <v>22.82945944</v>
      </c>
      <c r="AQ176" s="55">
        <f t="shared" si="864"/>
        <v>25.58889197</v>
      </c>
      <c r="AR176" s="55">
        <f t="shared" si="864"/>
        <v>24.21518625</v>
      </c>
      <c r="AS176" s="55">
        <f t="shared" si="864"/>
        <v>16.036972</v>
      </c>
      <c r="AT176" s="55">
        <f t="shared" si="25"/>
        <v>26.22417104</v>
      </c>
      <c r="AU176" s="55">
        <f t="shared" si="26"/>
        <v>10.11643</v>
      </c>
    </row>
    <row r="177">
      <c r="A177" s="58">
        <f>Wealthfront!L174</f>
        <v>42620</v>
      </c>
      <c r="B177" s="30">
        <f>Wealthfront!T174</f>
        <v>109702.4109</v>
      </c>
      <c r="C177" s="30">
        <f>Betterment!AE174</f>
        <v>107165.8764</v>
      </c>
      <c r="D177" s="30">
        <f>Schwab!BK174</f>
        <v>109944.0659</v>
      </c>
      <c r="E177" s="30">
        <f>'T Rowe'!G174</f>
        <v>107644.6281</v>
      </c>
      <c r="F177" s="30">
        <f>Alkanza!BD172</f>
        <v>107174.102</v>
      </c>
      <c r="G177" s="30">
        <f>$H$7*Prices!BX182</f>
        <v>106958.1299</v>
      </c>
      <c r="H177" s="44"/>
      <c r="I177" s="44"/>
      <c r="J177" s="44"/>
      <c r="K177" s="14">
        <f t="shared" ref="K177:P177" si="865">B177/B176-1</f>
        <v>0.0002111907001</v>
      </c>
      <c r="L177" s="14">
        <f t="shared" si="865"/>
        <v>0.0007095949321</v>
      </c>
      <c r="M177" s="14">
        <f t="shared" si="865"/>
        <v>0.00177826831</v>
      </c>
      <c r="N177" s="14">
        <f t="shared" si="865"/>
        <v>0</v>
      </c>
      <c r="O177" s="14">
        <f t="shared" si="865"/>
        <v>-0.001120922509</v>
      </c>
      <c r="P177" s="14">
        <f t="shared" si="865"/>
        <v>-0.000146353957</v>
      </c>
      <c r="Q177" s="44"/>
      <c r="R177" s="14">
        <f t="shared" ref="R177:V177" si="866">abs(K177)/abs($P177)</f>
        <v>1.443013256</v>
      </c>
      <c r="S177" s="14">
        <f t="shared" si="866"/>
        <v>4.848484773</v>
      </c>
      <c r="T177" s="14">
        <f t="shared" si="866"/>
        <v>12.1504628</v>
      </c>
      <c r="U177" s="14">
        <f t="shared" si="866"/>
        <v>0</v>
      </c>
      <c r="V177" s="14">
        <f t="shared" si="866"/>
        <v>7.658983274</v>
      </c>
      <c r="W177" s="7">
        <f t="shared" si="20"/>
        <v>-1</v>
      </c>
      <c r="X177" s="44"/>
      <c r="Y177" s="14">
        <f t="shared" ref="Y177:AD177" si="867">B177/B176-1</f>
        <v>0.0002111907001</v>
      </c>
      <c r="Z177" s="14">
        <f t="shared" si="867"/>
        <v>0.0007095949321</v>
      </c>
      <c r="AA177" s="14">
        <f t="shared" si="867"/>
        <v>0.00177826831</v>
      </c>
      <c r="AB177" s="14">
        <f t="shared" si="867"/>
        <v>0</v>
      </c>
      <c r="AC177" s="14">
        <f t="shared" si="867"/>
        <v>-0.001120922509</v>
      </c>
      <c r="AD177" s="14">
        <f t="shared" si="867"/>
        <v>-0.000146353957</v>
      </c>
      <c r="AE177" s="44"/>
      <c r="AF177" s="58">
        <f t="shared" si="95"/>
        <v>42620</v>
      </c>
      <c r="AG177" s="14" t="str">
        <f t="shared" ref="AG177:AK177" si="868">B177/$AL177-1</f>
        <v>#REF!</v>
      </c>
      <c r="AH177" s="14" t="str">
        <f t="shared" si="868"/>
        <v>#REF!</v>
      </c>
      <c r="AI177" s="14" t="str">
        <f t="shared" si="868"/>
        <v>#REF!</v>
      </c>
      <c r="AJ177" s="14" t="str">
        <f t="shared" si="868"/>
        <v>#REF!</v>
      </c>
      <c r="AK177" s="14" t="str">
        <f t="shared" si="868"/>
        <v>#REF!</v>
      </c>
      <c r="AL177" s="55" t="str">
        <f>Alkanza!BF172</f>
        <v>#REF!</v>
      </c>
      <c r="AM177" s="44"/>
      <c r="AN177" s="58">
        <f t="shared" si="23"/>
        <v>42620</v>
      </c>
      <c r="AO177" s="55">
        <f t="shared" ref="AO177:AS177" si="869">((B177/B176-1)-$AM$6)/$AM$6</f>
        <v>-0.2126292447</v>
      </c>
      <c r="AP177" s="55">
        <f t="shared" si="869"/>
        <v>1.645544038</v>
      </c>
      <c r="AQ177" s="55">
        <f t="shared" si="869"/>
        <v>5.629820639</v>
      </c>
      <c r="AR177" s="55">
        <f t="shared" si="869"/>
        <v>-1</v>
      </c>
      <c r="AS177" s="55">
        <f t="shared" si="869"/>
        <v>-5.179074183</v>
      </c>
      <c r="AT177" s="55">
        <f t="shared" si="25"/>
        <v>1.515683858</v>
      </c>
      <c r="AU177" s="55">
        <f t="shared" si="26"/>
        <v>-1.545643466</v>
      </c>
    </row>
    <row r="178">
      <c r="A178" s="58">
        <f>Wealthfront!L175</f>
        <v>42621</v>
      </c>
      <c r="B178" s="30">
        <f>Wealthfront!T175</f>
        <v>109565.072</v>
      </c>
      <c r="C178" s="30">
        <f>Betterment!AE175</f>
        <v>106962.9762</v>
      </c>
      <c r="D178" s="30">
        <f>Schwab!BK175</f>
        <v>109756.5752</v>
      </c>
      <c r="E178" s="30">
        <f>'T Rowe'!G175</f>
        <v>107541.3223</v>
      </c>
      <c r="F178" s="30">
        <f>Alkanza!BD173</f>
        <v>106777.0114</v>
      </c>
      <c r="G178" s="30">
        <f>$H$7*Prices!BX183</f>
        <v>106720.3538</v>
      </c>
      <c r="H178" s="44"/>
      <c r="I178" s="44"/>
      <c r="J178" s="44"/>
      <c r="K178" s="14">
        <f t="shared" ref="K178:P178" si="870">B178/B177-1</f>
        <v>-0.001251922316</v>
      </c>
      <c r="L178" s="14">
        <f t="shared" si="870"/>
        <v>-0.001893328673</v>
      </c>
      <c r="M178" s="14">
        <f t="shared" si="870"/>
        <v>-0.001705328354</v>
      </c>
      <c r="N178" s="14">
        <f t="shared" si="870"/>
        <v>-0.0009596928983</v>
      </c>
      <c r="O178" s="14">
        <f t="shared" si="870"/>
        <v>-0.003705098439</v>
      </c>
      <c r="P178" s="14">
        <f t="shared" si="870"/>
        <v>-0.002223076079</v>
      </c>
      <c r="Q178" s="44"/>
      <c r="R178" s="14">
        <f t="shared" ref="R178:V178" si="871">abs(K178)/abs($P178)</f>
        <v>0.5631486607</v>
      </c>
      <c r="S178" s="14">
        <f t="shared" si="871"/>
        <v>0.8516706607</v>
      </c>
      <c r="T178" s="14">
        <f t="shared" si="871"/>
        <v>0.7671030114</v>
      </c>
      <c r="U178" s="14">
        <f t="shared" si="871"/>
        <v>0.4316959314</v>
      </c>
      <c r="V178" s="14">
        <f t="shared" si="871"/>
        <v>1.66665391</v>
      </c>
      <c r="W178" s="7">
        <f t="shared" si="20"/>
        <v>-1</v>
      </c>
      <c r="X178" s="44"/>
      <c r="Y178" s="14">
        <f t="shared" ref="Y178:AD178" si="872">B178/B177-1</f>
        <v>-0.001251922316</v>
      </c>
      <c r="Z178" s="14">
        <f t="shared" si="872"/>
        <v>-0.001893328673</v>
      </c>
      <c r="AA178" s="14">
        <f t="shared" si="872"/>
        <v>-0.001705328354</v>
      </c>
      <c r="AB178" s="14">
        <f t="shared" si="872"/>
        <v>-0.0009596928983</v>
      </c>
      <c r="AC178" s="14">
        <f t="shared" si="872"/>
        <v>-0.003705098439</v>
      </c>
      <c r="AD178" s="14">
        <f t="shared" si="872"/>
        <v>-0.002223076079</v>
      </c>
      <c r="AE178" s="44"/>
      <c r="AF178" s="58">
        <f t="shared" si="95"/>
        <v>42621</v>
      </c>
      <c r="AG178" s="14" t="str">
        <f t="shared" ref="AG178:AK178" si="873">B178/$AL178-1</f>
        <v>#REF!</v>
      </c>
      <c r="AH178" s="14" t="str">
        <f t="shared" si="873"/>
        <v>#REF!</v>
      </c>
      <c r="AI178" s="14" t="str">
        <f t="shared" si="873"/>
        <v>#REF!</v>
      </c>
      <c r="AJ178" s="14" t="str">
        <f t="shared" si="873"/>
        <v>#REF!</v>
      </c>
      <c r="AK178" s="14" t="str">
        <f t="shared" si="873"/>
        <v>#REF!</v>
      </c>
      <c r="AL178" s="55" t="str">
        <f>Alkanza!BF173</f>
        <v>#REF!</v>
      </c>
      <c r="AM178" s="44"/>
      <c r="AN178" s="58">
        <f t="shared" si="23"/>
        <v>42621</v>
      </c>
      <c r="AO178" s="55">
        <f t="shared" ref="AO178:AS178" si="874">((B178/B177-1)-$AM$6)/$AM$6</f>
        <v>-5.667473611</v>
      </c>
      <c r="AP178" s="55">
        <f t="shared" si="874"/>
        <v>-8.058793906</v>
      </c>
      <c r="AQ178" s="55">
        <f t="shared" si="874"/>
        <v>-7.357882585</v>
      </c>
      <c r="AR178" s="55">
        <f t="shared" si="874"/>
        <v>-4.577970629</v>
      </c>
      <c r="AS178" s="55">
        <f t="shared" si="874"/>
        <v>-14.81351619</v>
      </c>
      <c r="AT178" s="55">
        <f t="shared" si="25"/>
        <v>-6.415530183</v>
      </c>
      <c r="AU178" s="55">
        <f t="shared" si="26"/>
        <v>-9.288173154</v>
      </c>
    </row>
    <row r="179">
      <c r="A179" s="58">
        <f>Wealthfront!L176</f>
        <v>42622</v>
      </c>
      <c r="B179" s="30">
        <f>Wealthfront!T176</f>
        <v>106796.1354</v>
      </c>
      <c r="C179" s="30">
        <f>Betterment!AE176</f>
        <v>104583.2942</v>
      </c>
      <c r="D179" s="30">
        <f>Schwab!BK176</f>
        <v>106823.8164</v>
      </c>
      <c r="E179" s="30">
        <f>'T Rowe'!G176</f>
        <v>105165.2893</v>
      </c>
      <c r="F179" s="30">
        <f>Alkanza!BD174</f>
        <v>105118.2076</v>
      </c>
      <c r="G179" s="30">
        <f>$H$7*Prices!BX184</f>
        <v>104103.3494</v>
      </c>
      <c r="H179" s="44"/>
      <c r="I179" s="44"/>
      <c r="J179" s="44"/>
      <c r="K179" s="14">
        <f t="shared" ref="K179:P179" si="875">B179/B178-1</f>
        <v>-0.02527207385</v>
      </c>
      <c r="L179" s="14">
        <f t="shared" si="875"/>
        <v>-0.02224771703</v>
      </c>
      <c r="M179" s="14">
        <f t="shared" si="875"/>
        <v>-0.0267205747</v>
      </c>
      <c r="N179" s="14">
        <f t="shared" si="875"/>
        <v>-0.02209414025</v>
      </c>
      <c r="O179" s="14">
        <f t="shared" si="875"/>
        <v>-0.01553521509</v>
      </c>
      <c r="P179" s="14">
        <f t="shared" si="875"/>
        <v>-0.02452207399</v>
      </c>
      <c r="Q179" s="44"/>
      <c r="R179" s="14">
        <f t="shared" ref="R179:V179" si="876">abs(K179)/abs($P179)</f>
        <v>1.030584683</v>
      </c>
      <c r="S179" s="14">
        <f t="shared" si="876"/>
        <v>0.9072526672</v>
      </c>
      <c r="T179" s="14">
        <f t="shared" si="876"/>
        <v>1.089653946</v>
      </c>
      <c r="U179" s="14">
        <f t="shared" si="876"/>
        <v>0.9009898696</v>
      </c>
      <c r="V179" s="14">
        <f t="shared" si="876"/>
        <v>0.6335196237</v>
      </c>
      <c r="W179" s="7">
        <f t="shared" si="20"/>
        <v>-1</v>
      </c>
      <c r="X179" s="44"/>
      <c r="Y179" s="14">
        <f t="shared" ref="Y179:AD179" si="877">B179/B178-1</f>
        <v>-0.02527207385</v>
      </c>
      <c r="Z179" s="14">
        <f t="shared" si="877"/>
        <v>-0.02224771703</v>
      </c>
      <c r="AA179" s="14">
        <f t="shared" si="877"/>
        <v>-0.0267205747</v>
      </c>
      <c r="AB179" s="14">
        <f t="shared" si="877"/>
        <v>-0.02209414025</v>
      </c>
      <c r="AC179" s="14">
        <f t="shared" si="877"/>
        <v>-0.01553521509</v>
      </c>
      <c r="AD179" s="14">
        <f t="shared" si="877"/>
        <v>-0.02452207399</v>
      </c>
      <c r="AE179" s="44"/>
      <c r="AF179" s="58">
        <f t="shared" si="95"/>
        <v>42622</v>
      </c>
      <c r="AG179" s="14" t="str">
        <f t="shared" ref="AG179:AK179" si="878">B179/$AL179-1</f>
        <v>#REF!</v>
      </c>
      <c r="AH179" s="14" t="str">
        <f t="shared" si="878"/>
        <v>#REF!</v>
      </c>
      <c r="AI179" s="14" t="str">
        <f t="shared" si="878"/>
        <v>#REF!</v>
      </c>
      <c r="AJ179" s="14" t="str">
        <f t="shared" si="878"/>
        <v>#REF!</v>
      </c>
      <c r="AK179" s="14" t="str">
        <f t="shared" si="878"/>
        <v>#REF!</v>
      </c>
      <c r="AL179" s="55" t="str">
        <f>Alkanza!BF174</f>
        <v>#REF!</v>
      </c>
      <c r="AM179" s="44"/>
      <c r="AN179" s="58">
        <f t="shared" si="23"/>
        <v>42622</v>
      </c>
      <c r="AO179" s="55">
        <f t="shared" ref="AO179:AS179" si="879">((B179/B178-1)-$AM$6)/$AM$6</f>
        <v>-95.22049295</v>
      </c>
      <c r="AP179" s="55">
        <f t="shared" si="879"/>
        <v>-83.94494859</v>
      </c>
      <c r="AQ179" s="55">
        <f t="shared" si="879"/>
        <v>-100.6208596</v>
      </c>
      <c r="AR179" s="55">
        <f t="shared" si="879"/>
        <v>-83.37237665</v>
      </c>
      <c r="AS179" s="55">
        <f t="shared" si="879"/>
        <v>-58.91909412</v>
      </c>
      <c r="AT179" s="55">
        <f t="shared" si="25"/>
        <v>-90.78966945</v>
      </c>
      <c r="AU179" s="55">
        <f t="shared" si="26"/>
        <v>-92.42430945</v>
      </c>
    </row>
    <row r="180">
      <c r="A180" s="58">
        <f>Wealthfront!L177</f>
        <v>42625</v>
      </c>
      <c r="B180" s="30">
        <f>Wealthfront!T177</f>
        <v>107867.2703</v>
      </c>
      <c r="C180" s="30">
        <f>Betterment!AE177</f>
        <v>105550.2578</v>
      </c>
      <c r="D180" s="30">
        <f>Schwab!BK177</f>
        <v>107917.3277</v>
      </c>
      <c r="E180" s="30">
        <f>'T Rowe'!G177</f>
        <v>106301.6529</v>
      </c>
      <c r="F180" s="30">
        <f>Alkanza!BD175</f>
        <v>105751.7316</v>
      </c>
      <c r="G180" s="30">
        <f>$H$7*Prices!BX185</f>
        <v>105631.2808</v>
      </c>
      <c r="H180" s="44"/>
      <c r="I180" s="44"/>
      <c r="J180" s="44"/>
      <c r="K180" s="14">
        <f t="shared" ref="K180:P180" si="880">B180/B179-1</f>
        <v>0.0100297159</v>
      </c>
      <c r="L180" s="14">
        <f t="shared" si="880"/>
        <v>0.009245870522</v>
      </c>
      <c r="M180" s="14">
        <f t="shared" si="880"/>
        <v>0.01023658685</v>
      </c>
      <c r="N180" s="14">
        <f t="shared" si="880"/>
        <v>0.01080550098</v>
      </c>
      <c r="O180" s="14">
        <f t="shared" si="880"/>
        <v>0.006026777413</v>
      </c>
      <c r="P180" s="14">
        <f t="shared" si="880"/>
        <v>0.01467706233</v>
      </c>
      <c r="Q180" s="44"/>
      <c r="R180" s="14">
        <f t="shared" ref="R180:V180" si="881">abs(K180)/abs($P180)</f>
        <v>0.6833599039</v>
      </c>
      <c r="S180" s="14">
        <f t="shared" si="881"/>
        <v>0.6299537545</v>
      </c>
      <c r="T180" s="14">
        <f t="shared" si="881"/>
        <v>0.6974547504</v>
      </c>
      <c r="U180" s="14">
        <f t="shared" si="881"/>
        <v>0.7362168762</v>
      </c>
      <c r="V180" s="14">
        <f t="shared" si="881"/>
        <v>0.4106255923</v>
      </c>
      <c r="W180" s="7">
        <f t="shared" si="20"/>
        <v>1</v>
      </c>
      <c r="X180" s="44"/>
      <c r="Y180" s="14">
        <f t="shared" ref="Y180:AD180" si="882">B180/B179-1</f>
        <v>0.0100297159</v>
      </c>
      <c r="Z180" s="14">
        <f t="shared" si="882"/>
        <v>0.009245870522</v>
      </c>
      <c r="AA180" s="14">
        <f t="shared" si="882"/>
        <v>0.01023658685</v>
      </c>
      <c r="AB180" s="14">
        <f t="shared" si="882"/>
        <v>0.01080550098</v>
      </c>
      <c r="AC180" s="14">
        <f t="shared" si="882"/>
        <v>0.006026777413</v>
      </c>
      <c r="AD180" s="14">
        <f t="shared" si="882"/>
        <v>0.01467706233</v>
      </c>
      <c r="AE180" s="44"/>
      <c r="AF180" s="58">
        <f t="shared" si="95"/>
        <v>42625</v>
      </c>
      <c r="AG180" s="14" t="str">
        <f t="shared" ref="AG180:AK180" si="883">B180/$AL180-1</f>
        <v>#REF!</v>
      </c>
      <c r="AH180" s="14" t="str">
        <f t="shared" si="883"/>
        <v>#REF!</v>
      </c>
      <c r="AI180" s="14" t="str">
        <f t="shared" si="883"/>
        <v>#REF!</v>
      </c>
      <c r="AJ180" s="14" t="str">
        <f t="shared" si="883"/>
        <v>#REF!</v>
      </c>
      <c r="AK180" s="14" t="str">
        <f t="shared" si="883"/>
        <v>#REF!</v>
      </c>
      <c r="AL180" s="55" t="str">
        <f>Alkanza!BF175</f>
        <v>#REF!</v>
      </c>
      <c r="AM180" s="44"/>
      <c r="AN180" s="58">
        <f t="shared" si="23"/>
        <v>42625</v>
      </c>
      <c r="AO180" s="55">
        <f t="shared" ref="AO180:AS180" si="884">((B180/B179-1)-$AM$6)/$AM$6</f>
        <v>36.39324214</v>
      </c>
      <c r="AP180" s="55">
        <f t="shared" si="884"/>
        <v>33.4708742</v>
      </c>
      <c r="AQ180" s="55">
        <f t="shared" si="884"/>
        <v>37.16450777</v>
      </c>
      <c r="AR180" s="55">
        <f t="shared" si="884"/>
        <v>39.28555928</v>
      </c>
      <c r="AS180" s="55">
        <f t="shared" si="884"/>
        <v>21.46930514</v>
      </c>
      <c r="AT180" s="55">
        <f t="shared" si="25"/>
        <v>36.57854585</v>
      </c>
      <c r="AU180" s="55">
        <f t="shared" si="26"/>
        <v>53.71969006</v>
      </c>
    </row>
    <row r="181">
      <c r="A181" s="58">
        <f>Wealthfront!L178</f>
        <v>42626</v>
      </c>
      <c r="B181" s="30">
        <f>Wealthfront!T178</f>
        <v>105772.4558</v>
      </c>
      <c r="C181" s="30">
        <f>Betterment!AE178</f>
        <v>103680.2114</v>
      </c>
      <c r="D181" s="30">
        <f>Schwab!BK178</f>
        <v>105615.4523</v>
      </c>
      <c r="E181" s="30">
        <f>'T Rowe'!G178</f>
        <v>104752.0661</v>
      </c>
      <c r="F181" s="30">
        <f>Alkanza!BD176</f>
        <v>104820.3283</v>
      </c>
      <c r="G181" s="30">
        <f>$H$7*Prices!BX186</f>
        <v>104064.6986</v>
      </c>
      <c r="H181" s="44"/>
      <c r="I181" s="44"/>
      <c r="J181" s="44"/>
      <c r="K181" s="14">
        <f t="shared" ref="K181:P181" si="885">B181/B180-1</f>
        <v>-0.01942029785</v>
      </c>
      <c r="L181" s="14">
        <f t="shared" si="885"/>
        <v>-0.01771711791</v>
      </c>
      <c r="M181" s="14">
        <f t="shared" si="885"/>
        <v>-0.02132998885</v>
      </c>
      <c r="N181" s="14">
        <f t="shared" si="885"/>
        <v>-0.01457725948</v>
      </c>
      <c r="O181" s="14">
        <f t="shared" si="885"/>
        <v>-0.008807452307</v>
      </c>
      <c r="P181" s="14">
        <f t="shared" si="885"/>
        <v>-0.01483066548</v>
      </c>
      <c r="Q181" s="44"/>
      <c r="R181" s="14">
        <f t="shared" ref="R181:V181" si="886">abs(K181)/abs($P181)</f>
        <v>1.309469078</v>
      </c>
      <c r="S181" s="14">
        <f t="shared" si="886"/>
        <v>1.194627303</v>
      </c>
      <c r="T181" s="14">
        <f t="shared" si="886"/>
        <v>1.438235451</v>
      </c>
      <c r="U181" s="14">
        <f t="shared" si="886"/>
        <v>0.9829133759</v>
      </c>
      <c r="V181" s="14">
        <f t="shared" si="886"/>
        <v>0.5938676399</v>
      </c>
      <c r="W181" s="7">
        <f t="shared" si="20"/>
        <v>-1</v>
      </c>
      <c r="X181" s="44"/>
      <c r="Y181" s="14">
        <f t="shared" ref="Y181:AD181" si="887">B181/B180-1</f>
        <v>-0.01942029785</v>
      </c>
      <c r="Z181" s="14">
        <f t="shared" si="887"/>
        <v>-0.01771711791</v>
      </c>
      <c r="AA181" s="14">
        <f t="shared" si="887"/>
        <v>-0.02132998885</v>
      </c>
      <c r="AB181" s="14">
        <f t="shared" si="887"/>
        <v>-0.01457725948</v>
      </c>
      <c r="AC181" s="14">
        <f t="shared" si="887"/>
        <v>-0.008807452307</v>
      </c>
      <c r="AD181" s="14">
        <f t="shared" si="887"/>
        <v>-0.01483066548</v>
      </c>
      <c r="AE181" s="44"/>
      <c r="AF181" s="58">
        <f t="shared" si="95"/>
        <v>42626</v>
      </c>
      <c r="AG181" s="14" t="str">
        <f t="shared" ref="AG181:AK181" si="888">B181/$AL181-1</f>
        <v>#REF!</v>
      </c>
      <c r="AH181" s="14" t="str">
        <f t="shared" si="888"/>
        <v>#REF!</v>
      </c>
      <c r="AI181" s="14" t="str">
        <f t="shared" si="888"/>
        <v>#REF!</v>
      </c>
      <c r="AJ181" s="14" t="str">
        <f t="shared" si="888"/>
        <v>#REF!</v>
      </c>
      <c r="AK181" s="14" t="str">
        <f t="shared" si="888"/>
        <v>#REF!</v>
      </c>
      <c r="AL181" s="55" t="str">
        <f>Alkanza!BF176</f>
        <v>#REF!</v>
      </c>
      <c r="AM181" s="44"/>
      <c r="AN181" s="58">
        <f t="shared" si="23"/>
        <v>42626</v>
      </c>
      <c r="AO181" s="55">
        <f t="shared" ref="AO181:AS181" si="889">((B181/B180-1)-$AM$6)/$AM$6</f>
        <v>-73.40363603</v>
      </c>
      <c r="AP181" s="55">
        <f t="shared" si="889"/>
        <v>-67.05376327</v>
      </c>
      <c r="AQ181" s="55">
        <f t="shared" si="889"/>
        <v>-80.52343273</v>
      </c>
      <c r="AR181" s="55">
        <f t="shared" si="889"/>
        <v>-55.34760052</v>
      </c>
      <c r="AS181" s="55">
        <f t="shared" si="889"/>
        <v>-33.83634351</v>
      </c>
      <c r="AT181" s="55">
        <f t="shared" si="25"/>
        <v>-69.08210814</v>
      </c>
      <c r="AU181" s="55">
        <f t="shared" si="26"/>
        <v>-56.29236029</v>
      </c>
    </row>
    <row r="182">
      <c r="A182" s="58">
        <f>Wealthfront!L179</f>
        <v>42627</v>
      </c>
      <c r="B182" s="30">
        <f>Wealthfront!T179</f>
        <v>105793.6609</v>
      </c>
      <c r="C182" s="30">
        <f>Betterment!AE179</f>
        <v>103603.813</v>
      </c>
      <c r="D182" s="30">
        <f>Schwab!BK179</f>
        <v>105552.4917</v>
      </c>
      <c r="E182" s="30">
        <f>'T Rowe'!G179</f>
        <v>104648.7603</v>
      </c>
      <c r="F182" s="30">
        <f>Alkanza!BD177</f>
        <v>104881.2963</v>
      </c>
      <c r="G182" s="30">
        <f>$H$7*Prices!BX187</f>
        <v>104003.5422</v>
      </c>
      <c r="H182" s="44"/>
      <c r="I182" s="44"/>
      <c r="J182" s="44"/>
      <c r="K182" s="14">
        <f t="shared" ref="K182:P182" si="890">B182/B181-1</f>
        <v>0.000200478701</v>
      </c>
      <c r="L182" s="14">
        <f t="shared" si="890"/>
        <v>-0.0007368661093</v>
      </c>
      <c r="M182" s="14">
        <f t="shared" si="890"/>
        <v>-0.0005961300869</v>
      </c>
      <c r="N182" s="14">
        <f t="shared" si="890"/>
        <v>-0.0009861932939</v>
      </c>
      <c r="O182" s="14">
        <f t="shared" si="890"/>
        <v>0.0005816435616</v>
      </c>
      <c r="P182" s="14">
        <f t="shared" si="890"/>
        <v>-0.0005876766556</v>
      </c>
      <c r="Q182" s="44"/>
      <c r="R182" s="14">
        <f t="shared" ref="R182:V182" si="891">abs(K182)/abs($P182)</f>
        <v>0.3411377652</v>
      </c>
      <c r="S182" s="14">
        <f t="shared" si="891"/>
        <v>1.253863161</v>
      </c>
      <c r="T182" s="14">
        <f t="shared" si="891"/>
        <v>1.014384494</v>
      </c>
      <c r="U182" s="14">
        <f t="shared" si="891"/>
        <v>1.678122288</v>
      </c>
      <c r="V182" s="14">
        <f t="shared" si="891"/>
        <v>0.9897339908</v>
      </c>
      <c r="W182" s="7">
        <f t="shared" si="20"/>
        <v>-1</v>
      </c>
      <c r="X182" s="44"/>
      <c r="Y182" s="14">
        <f t="shared" ref="Y182:AD182" si="892">B182/B181-1</f>
        <v>0.000200478701</v>
      </c>
      <c r="Z182" s="14">
        <f t="shared" si="892"/>
        <v>-0.0007368661093</v>
      </c>
      <c r="AA182" s="14">
        <f t="shared" si="892"/>
        <v>-0.0005961300869</v>
      </c>
      <c r="AB182" s="14">
        <f t="shared" si="892"/>
        <v>-0.0009861932939</v>
      </c>
      <c r="AC182" s="14">
        <f t="shared" si="892"/>
        <v>0.0005816435616</v>
      </c>
      <c r="AD182" s="14">
        <f t="shared" si="892"/>
        <v>-0.0005876766556</v>
      </c>
      <c r="AE182" s="44"/>
      <c r="AF182" s="58">
        <f t="shared" si="95"/>
        <v>42627</v>
      </c>
      <c r="AG182" s="14" t="str">
        <f t="shared" ref="AG182:AK182" si="893">B182/$AL182-1</f>
        <v>#REF!</v>
      </c>
      <c r="AH182" s="14" t="str">
        <f t="shared" si="893"/>
        <v>#REF!</v>
      </c>
      <c r="AI182" s="14" t="str">
        <f t="shared" si="893"/>
        <v>#REF!</v>
      </c>
      <c r="AJ182" s="14" t="str">
        <f t="shared" si="893"/>
        <v>#REF!</v>
      </c>
      <c r="AK182" s="14" t="str">
        <f t="shared" si="893"/>
        <v>#REF!</v>
      </c>
      <c r="AL182" s="55" t="str">
        <f>Alkanza!BF177</f>
        <v>#REF!</v>
      </c>
      <c r="AM182" s="44"/>
      <c r="AN182" s="58">
        <f t="shared" si="23"/>
        <v>42627</v>
      </c>
      <c r="AO182" s="55">
        <f t="shared" ref="AO182:AS182" si="894">((B182/B181-1)-$AM$6)/$AM$6</f>
        <v>-0.2525662062</v>
      </c>
      <c r="AP182" s="55">
        <f t="shared" si="894"/>
        <v>-3.747217679</v>
      </c>
      <c r="AQ182" s="55">
        <f t="shared" si="894"/>
        <v>-3.222519251</v>
      </c>
      <c r="AR182" s="55">
        <f t="shared" si="894"/>
        <v>-4.676770607</v>
      </c>
      <c r="AS182" s="55">
        <f t="shared" si="894"/>
        <v>1.16850993</v>
      </c>
      <c r="AT182" s="55">
        <f t="shared" si="25"/>
        <v>-2.974768436</v>
      </c>
      <c r="AU182" s="55">
        <f t="shared" si="26"/>
        <v>-3.191002785</v>
      </c>
    </row>
    <row r="183">
      <c r="A183" s="58">
        <f>Wealthfront!L180</f>
        <v>42628</v>
      </c>
      <c r="B183" s="30">
        <f>Wealthfront!T180</f>
        <v>106973.9751</v>
      </c>
      <c r="C183" s="30">
        <f>Betterment!AE180</f>
        <v>104561.8706</v>
      </c>
      <c r="D183" s="30">
        <f>Schwab!BK180</f>
        <v>106649.3223</v>
      </c>
      <c r="E183" s="30">
        <f>'T Rowe'!G180</f>
        <v>105578.5124</v>
      </c>
      <c r="F183" s="30">
        <f>Alkanza!BD178</f>
        <v>105325.6371</v>
      </c>
      <c r="G183" s="30">
        <f>$H$7*Prices!BX188</f>
        <v>105054.9429</v>
      </c>
      <c r="H183" s="44"/>
      <c r="I183" s="44"/>
      <c r="J183" s="44"/>
      <c r="K183" s="14">
        <f t="shared" ref="K183:P183" si="895">B183/B182-1</f>
        <v>0.0111567572</v>
      </c>
      <c r="L183" s="14">
        <f t="shared" si="895"/>
        <v>0.009247320112</v>
      </c>
      <c r="M183" s="14">
        <f t="shared" si="895"/>
        <v>0.01039132845</v>
      </c>
      <c r="N183" s="14">
        <f t="shared" si="895"/>
        <v>0.008884501481</v>
      </c>
      <c r="O183" s="14">
        <f t="shared" si="895"/>
        <v>0.004236606773</v>
      </c>
      <c r="P183" s="14">
        <f t="shared" si="895"/>
        <v>0.01010927805</v>
      </c>
      <c r="Q183" s="44"/>
      <c r="R183" s="14">
        <f t="shared" ref="R183:V183" si="896">abs(K183)/abs($P183)</f>
        <v>1.103615624</v>
      </c>
      <c r="S183" s="14">
        <f t="shared" si="896"/>
        <v>0.9147359551</v>
      </c>
      <c r="T183" s="14">
        <f t="shared" si="896"/>
        <v>1.027900152</v>
      </c>
      <c r="U183" s="14">
        <f t="shared" si="896"/>
        <v>0.8788462872</v>
      </c>
      <c r="V183" s="14">
        <f t="shared" si="896"/>
        <v>0.4190810414</v>
      </c>
      <c r="W183" s="7">
        <f t="shared" si="20"/>
        <v>1</v>
      </c>
      <c r="X183" s="44"/>
      <c r="Y183" s="14">
        <f t="shared" ref="Y183:AD183" si="897">B183/B182-1</f>
        <v>0.0111567572</v>
      </c>
      <c r="Z183" s="14">
        <f t="shared" si="897"/>
        <v>0.009247320112</v>
      </c>
      <c r="AA183" s="14">
        <f t="shared" si="897"/>
        <v>0.01039132845</v>
      </c>
      <c r="AB183" s="14">
        <f t="shared" si="897"/>
        <v>0.008884501481</v>
      </c>
      <c r="AC183" s="14">
        <f t="shared" si="897"/>
        <v>0.004236606773</v>
      </c>
      <c r="AD183" s="14">
        <f t="shared" si="897"/>
        <v>0.01010927805</v>
      </c>
      <c r="AE183" s="44"/>
      <c r="AF183" s="58">
        <f t="shared" si="95"/>
        <v>42628</v>
      </c>
      <c r="AG183" s="14" t="str">
        <f t="shared" ref="AG183:AK183" si="898">B183/$AL183-1</f>
        <v>#REF!</v>
      </c>
      <c r="AH183" s="14" t="str">
        <f t="shared" si="898"/>
        <v>#REF!</v>
      </c>
      <c r="AI183" s="14" t="str">
        <f t="shared" si="898"/>
        <v>#REF!</v>
      </c>
      <c r="AJ183" s="14" t="str">
        <f t="shared" si="898"/>
        <v>#REF!</v>
      </c>
      <c r="AK183" s="14" t="str">
        <f t="shared" si="898"/>
        <v>#REF!</v>
      </c>
      <c r="AL183" s="55" t="str">
        <f>Alkanza!BF178</f>
        <v>#REF!</v>
      </c>
      <c r="AM183" s="44"/>
      <c r="AN183" s="58">
        <f t="shared" si="23"/>
        <v>42628</v>
      </c>
      <c r="AO183" s="55">
        <f t="shared" ref="AO183:AS183" si="899">((B183/B182-1)-$AM$6)/$AM$6</f>
        <v>40.59512865</v>
      </c>
      <c r="AP183" s="55">
        <f t="shared" si="899"/>
        <v>33.47627863</v>
      </c>
      <c r="AQ183" s="55">
        <f t="shared" si="899"/>
        <v>37.74142243</v>
      </c>
      <c r="AR183" s="55">
        <f t="shared" si="899"/>
        <v>32.12360174</v>
      </c>
      <c r="AS183" s="55">
        <f t="shared" si="899"/>
        <v>14.79510969</v>
      </c>
      <c r="AT183" s="55">
        <f t="shared" si="25"/>
        <v>35.98410786</v>
      </c>
      <c r="AU183" s="55">
        <f t="shared" si="26"/>
        <v>36.68986934</v>
      </c>
    </row>
    <row r="184">
      <c r="A184" s="58">
        <f>Wealthfront!L181</f>
        <v>42629</v>
      </c>
      <c r="B184" s="30">
        <f>Wealthfront!T181</f>
        <v>106278.8129</v>
      </c>
      <c r="C184" s="30">
        <f>Betterment!AE181</f>
        <v>103846.5472</v>
      </c>
      <c r="D184" s="30">
        <f>Schwab!BK181</f>
        <v>105987.9495</v>
      </c>
      <c r="E184" s="30">
        <f>'T Rowe'!G181</f>
        <v>104958.6777</v>
      </c>
      <c r="F184" s="30">
        <f>Alkanza!BD179</f>
        <v>105311.378</v>
      </c>
      <c r="G184" s="30">
        <f>$H$7*Prices!BX189</f>
        <v>104658.6495</v>
      </c>
      <c r="H184" s="44"/>
      <c r="I184" s="44"/>
      <c r="J184" s="44"/>
      <c r="K184" s="14">
        <f t="shared" ref="K184:P184" si="900">B184/B183-1</f>
        <v>-0.006498423602</v>
      </c>
      <c r="L184" s="14">
        <f t="shared" si="900"/>
        <v>-0.00684114932</v>
      </c>
      <c r="M184" s="14">
        <f t="shared" si="900"/>
        <v>-0.006201378904</v>
      </c>
      <c r="N184" s="14">
        <f t="shared" si="900"/>
        <v>-0.005870841487</v>
      </c>
      <c r="O184" s="14">
        <f t="shared" si="900"/>
        <v>-0.000135381587</v>
      </c>
      <c r="P184" s="14">
        <f t="shared" si="900"/>
        <v>-0.003772249285</v>
      </c>
      <c r="Q184" s="44"/>
      <c r="R184" s="14">
        <f t="shared" ref="R184:V184" si="901">abs(K184)/abs($P184)</f>
        <v>1.722691983</v>
      </c>
      <c r="S184" s="14">
        <f t="shared" si="901"/>
        <v>1.813546455</v>
      </c>
      <c r="T184" s="14">
        <f t="shared" si="901"/>
        <v>1.643947267</v>
      </c>
      <c r="U184" s="14">
        <f t="shared" si="901"/>
        <v>1.556323839</v>
      </c>
      <c r="V184" s="14">
        <f t="shared" si="901"/>
        <v>0.03588882302</v>
      </c>
      <c r="W184" s="7">
        <f t="shared" si="20"/>
        <v>-1</v>
      </c>
      <c r="X184" s="44"/>
      <c r="Y184" s="14">
        <f t="shared" ref="Y184:AD184" si="902">B184/B183-1</f>
        <v>-0.006498423602</v>
      </c>
      <c r="Z184" s="14">
        <f t="shared" si="902"/>
        <v>-0.00684114932</v>
      </c>
      <c r="AA184" s="14">
        <f t="shared" si="902"/>
        <v>-0.006201378904</v>
      </c>
      <c r="AB184" s="14">
        <f t="shared" si="902"/>
        <v>-0.005870841487</v>
      </c>
      <c r="AC184" s="14">
        <f t="shared" si="902"/>
        <v>-0.000135381587</v>
      </c>
      <c r="AD184" s="14">
        <f t="shared" si="902"/>
        <v>-0.003772249285</v>
      </c>
      <c r="AE184" s="44"/>
      <c r="AF184" s="58">
        <f t="shared" si="95"/>
        <v>42629</v>
      </c>
      <c r="AG184" s="14" t="str">
        <f t="shared" ref="AG184:AK184" si="903">B184/$AL184-1</f>
        <v>#REF!</v>
      </c>
      <c r="AH184" s="14" t="str">
        <f t="shared" si="903"/>
        <v>#REF!</v>
      </c>
      <c r="AI184" s="14" t="str">
        <f t="shared" si="903"/>
        <v>#REF!</v>
      </c>
      <c r="AJ184" s="14" t="str">
        <f t="shared" si="903"/>
        <v>#REF!</v>
      </c>
      <c r="AK184" s="14" t="str">
        <f t="shared" si="903"/>
        <v>#REF!</v>
      </c>
      <c r="AL184" s="55" t="str">
        <f>Alkanza!BF179</f>
        <v>#REF!</v>
      </c>
      <c r="AM184" s="44"/>
      <c r="AN184" s="58">
        <f t="shared" si="23"/>
        <v>42629</v>
      </c>
      <c r="AO184" s="55">
        <f t="shared" ref="AO184:AS184" si="904">((B184/B183-1)-$AM$6)/$AM$6</f>
        <v>-25.22771787</v>
      </c>
      <c r="AP184" s="55">
        <f t="shared" si="904"/>
        <v>-26.50548345</v>
      </c>
      <c r="AQ184" s="55">
        <f t="shared" si="904"/>
        <v>-24.12026234</v>
      </c>
      <c r="AR184" s="55">
        <f t="shared" si="904"/>
        <v>-22.88793774</v>
      </c>
      <c r="AS184" s="55">
        <f t="shared" si="904"/>
        <v>-1.504735778</v>
      </c>
      <c r="AT184" s="55">
        <f t="shared" si="25"/>
        <v>-24.68535035</v>
      </c>
      <c r="AU184" s="55">
        <f t="shared" si="26"/>
        <v>-15.06387103</v>
      </c>
    </row>
    <row r="185">
      <c r="A185" s="58">
        <f>Wealthfront!L182</f>
        <v>42632</v>
      </c>
      <c r="B185" s="30">
        <f>Wealthfront!T182</f>
        <v>106744.5155</v>
      </c>
      <c r="C185" s="30">
        <f>Betterment!AE182</f>
        <v>104298.3805</v>
      </c>
      <c r="D185" s="30">
        <f>Schwab!BK182</f>
        <v>106480.2501</v>
      </c>
      <c r="E185" s="30">
        <f>'T Rowe'!G182</f>
        <v>105371.9008</v>
      </c>
      <c r="F185" s="30">
        <f>Alkanza!BD180</f>
        <v>105337.1937</v>
      </c>
      <c r="G185" s="30">
        <f>$H$7*Prices!BX190</f>
        <v>104656.6925</v>
      </c>
      <c r="H185" s="44"/>
      <c r="I185" s="44"/>
      <c r="J185" s="44"/>
      <c r="K185" s="14">
        <f t="shared" ref="K185:P185" si="905">B185/B184-1</f>
        <v>0.004381894938</v>
      </c>
      <c r="L185" s="14">
        <f t="shared" si="905"/>
        <v>0.004350970279</v>
      </c>
      <c r="M185" s="14">
        <f t="shared" si="905"/>
        <v>0.004644873162</v>
      </c>
      <c r="N185" s="14">
        <f t="shared" si="905"/>
        <v>0.003937007874</v>
      </c>
      <c r="O185" s="14">
        <f t="shared" si="905"/>
        <v>0.0002451365502</v>
      </c>
      <c r="P185" s="14">
        <f t="shared" si="905"/>
        <v>-0.00001869892855</v>
      </c>
      <c r="Q185" s="44"/>
      <c r="R185" s="14">
        <f t="shared" ref="R185:V185" si="906">abs(K185)/abs($P185)</f>
        <v>234.3393594</v>
      </c>
      <c r="S185" s="14">
        <f t="shared" si="906"/>
        <v>232.6855396</v>
      </c>
      <c r="T185" s="14">
        <f t="shared" si="906"/>
        <v>248.4031719</v>
      </c>
      <c r="U185" s="14">
        <f t="shared" si="906"/>
        <v>210.5472441</v>
      </c>
      <c r="V185" s="14">
        <f t="shared" si="906"/>
        <v>13.10965757</v>
      </c>
      <c r="W185" s="7">
        <f t="shared" si="20"/>
        <v>-1</v>
      </c>
      <c r="X185" s="44"/>
      <c r="Y185" s="14">
        <f t="shared" ref="Y185:AD185" si="907">B185/B184-1</f>
        <v>0.004381894938</v>
      </c>
      <c r="Z185" s="14">
        <f t="shared" si="907"/>
        <v>0.004350970279</v>
      </c>
      <c r="AA185" s="14">
        <f t="shared" si="907"/>
        <v>0.004644873162</v>
      </c>
      <c r="AB185" s="14">
        <f t="shared" si="907"/>
        <v>0.003937007874</v>
      </c>
      <c r="AC185" s="14">
        <f t="shared" si="907"/>
        <v>0.0002451365502</v>
      </c>
      <c r="AD185" s="14">
        <f t="shared" si="907"/>
        <v>-0.00001869892855</v>
      </c>
      <c r="AE185" s="44"/>
      <c r="AF185" s="58">
        <f t="shared" si="95"/>
        <v>42632</v>
      </c>
      <c r="AG185" s="14" t="str">
        <f t="shared" ref="AG185:AK185" si="908">B185/$AL185-1</f>
        <v>#REF!</v>
      </c>
      <c r="AH185" s="14" t="str">
        <f t="shared" si="908"/>
        <v>#REF!</v>
      </c>
      <c r="AI185" s="14" t="str">
        <f t="shared" si="908"/>
        <v>#REF!</v>
      </c>
      <c r="AJ185" s="14" t="str">
        <f t="shared" si="908"/>
        <v>#REF!</v>
      </c>
      <c r="AK185" s="14" t="str">
        <f t="shared" si="908"/>
        <v>#REF!</v>
      </c>
      <c r="AL185" s="55" t="str">
        <f>Alkanza!BF180</f>
        <v>#REF!</v>
      </c>
      <c r="AM185" s="44"/>
      <c r="AN185" s="58">
        <f t="shared" si="23"/>
        <v>42632</v>
      </c>
      <c r="AO185" s="55">
        <f t="shared" ref="AO185:AS185" si="909">((B185/B184-1)-$AM$6)/$AM$6</f>
        <v>15.33677962</v>
      </c>
      <c r="AP185" s="55">
        <f t="shared" si="909"/>
        <v>15.22148491</v>
      </c>
      <c r="AQ185" s="55">
        <f t="shared" si="909"/>
        <v>16.31722698</v>
      </c>
      <c r="AR185" s="55">
        <f t="shared" si="909"/>
        <v>13.67813148</v>
      </c>
      <c r="AS185" s="55">
        <f t="shared" si="909"/>
        <v>-0.08607078532</v>
      </c>
      <c r="AT185" s="55">
        <f t="shared" si="25"/>
        <v>15.13840575</v>
      </c>
      <c r="AU185" s="55">
        <f t="shared" si="26"/>
        <v>-1.069714194</v>
      </c>
    </row>
    <row r="186">
      <c r="A186" s="58">
        <f>Wealthfront!L183</f>
        <v>42633</v>
      </c>
      <c r="B186" s="30">
        <f>Wealthfront!T183</f>
        <v>106801.0373</v>
      </c>
      <c r="C186" s="30">
        <f>Betterment!AE183</f>
        <v>104393.0678</v>
      </c>
      <c r="D186" s="30">
        <f>Schwab!BK183</f>
        <v>106530.0683</v>
      </c>
      <c r="E186" s="30">
        <f>'T Rowe'!G183</f>
        <v>105371.9008</v>
      </c>
      <c r="F186" s="30">
        <f>Alkanza!BD181</f>
        <v>105506.8922</v>
      </c>
      <c r="G186" s="30">
        <f>$H$7*Prices!BX191</f>
        <v>104688.0045</v>
      </c>
      <c r="H186" s="44"/>
      <c r="I186" s="44"/>
      <c r="J186" s="44"/>
      <c r="K186" s="14">
        <f t="shared" ref="K186:P186" si="910">B186/B185-1</f>
        <v>0.0005295052035</v>
      </c>
      <c r="L186" s="14">
        <f t="shared" si="910"/>
        <v>0.0009078509026</v>
      </c>
      <c r="M186" s="14">
        <f t="shared" si="910"/>
        <v>0.000467863374</v>
      </c>
      <c r="N186" s="14">
        <f t="shared" si="910"/>
        <v>0</v>
      </c>
      <c r="O186" s="14">
        <f t="shared" si="910"/>
        <v>0.001611002582</v>
      </c>
      <c r="P186" s="14">
        <f t="shared" si="910"/>
        <v>0.0002991884513</v>
      </c>
      <c r="Q186" s="44"/>
      <c r="R186" s="14">
        <f t="shared" ref="R186:V186" si="911">abs(K186)/abs($P186)</f>
        <v>1.769804954</v>
      </c>
      <c r="S186" s="14">
        <f t="shared" si="911"/>
        <v>3.034378161</v>
      </c>
      <c r="T186" s="14">
        <f t="shared" si="911"/>
        <v>1.563774845</v>
      </c>
      <c r="U186" s="14">
        <f t="shared" si="911"/>
        <v>0</v>
      </c>
      <c r="V186" s="14">
        <f t="shared" si="911"/>
        <v>5.384574756</v>
      </c>
      <c r="W186" s="7">
        <f t="shared" si="20"/>
        <v>1</v>
      </c>
      <c r="X186" s="44"/>
      <c r="Y186" s="14">
        <f t="shared" ref="Y186:AD186" si="912">B186/B185-1</f>
        <v>0.0005295052035</v>
      </c>
      <c r="Z186" s="14">
        <f t="shared" si="912"/>
        <v>0.0009078509026</v>
      </c>
      <c r="AA186" s="14">
        <f t="shared" si="912"/>
        <v>0.000467863374</v>
      </c>
      <c r="AB186" s="14">
        <f t="shared" si="912"/>
        <v>0</v>
      </c>
      <c r="AC186" s="14">
        <f t="shared" si="912"/>
        <v>0.001611002582</v>
      </c>
      <c r="AD186" s="14">
        <f t="shared" si="912"/>
        <v>0.0002991884513</v>
      </c>
      <c r="AE186" s="44"/>
      <c r="AF186" s="58">
        <f t="shared" si="95"/>
        <v>42633</v>
      </c>
      <c r="AG186" s="14" t="str">
        <f t="shared" ref="AG186:AK186" si="913">B186/$AL186-1</f>
        <v>#REF!</v>
      </c>
      <c r="AH186" s="14" t="str">
        <f t="shared" si="913"/>
        <v>#REF!</v>
      </c>
      <c r="AI186" s="14" t="str">
        <f t="shared" si="913"/>
        <v>#REF!</v>
      </c>
      <c r="AJ186" s="14" t="str">
        <f t="shared" si="913"/>
        <v>#REF!</v>
      </c>
      <c r="AK186" s="14" t="str">
        <f t="shared" si="913"/>
        <v>#REF!</v>
      </c>
      <c r="AL186" s="55" t="str">
        <f>Alkanza!BF181</f>
        <v>#REF!</v>
      </c>
      <c r="AM186" s="44"/>
      <c r="AN186" s="58">
        <f t="shared" si="23"/>
        <v>42633</v>
      </c>
      <c r="AO186" s="55">
        <f t="shared" ref="AO186:AS186" si="914">((B186/B185-1)-$AM$6)/$AM$6</f>
        <v>0.9741253366</v>
      </c>
      <c r="AP186" s="55">
        <f t="shared" si="914"/>
        <v>2.384690947</v>
      </c>
      <c r="AQ186" s="55">
        <f t="shared" si="914"/>
        <v>0.7443094696</v>
      </c>
      <c r="AR186" s="55">
        <f t="shared" si="914"/>
        <v>-1</v>
      </c>
      <c r="AS186" s="55">
        <f t="shared" si="914"/>
        <v>5.00621296</v>
      </c>
      <c r="AT186" s="55">
        <f t="shared" si="25"/>
        <v>0.7757814384</v>
      </c>
      <c r="AU186" s="55">
        <f t="shared" si="26"/>
        <v>0.115447966</v>
      </c>
    </row>
    <row r="187">
      <c r="A187" s="58">
        <f>Wealthfront!L184</f>
        <v>42634</v>
      </c>
      <c r="B187" s="30">
        <f>Wealthfront!T184</f>
        <v>108606.7067</v>
      </c>
      <c r="C187" s="30">
        <f>Betterment!AE184</f>
        <v>105976.212</v>
      </c>
      <c r="D187" s="30">
        <f>Schwab!BK184</f>
        <v>108363.0902</v>
      </c>
      <c r="E187" s="30">
        <f>'T Rowe'!G184</f>
        <v>106611.5702</v>
      </c>
      <c r="F187" s="30">
        <f>Alkanza!BD182</f>
        <v>106181.7104</v>
      </c>
      <c r="G187" s="30">
        <f>$H$7*Prices!BX192</f>
        <v>105830.8952</v>
      </c>
      <c r="H187" s="44"/>
      <c r="I187" s="44"/>
      <c r="J187" s="44"/>
      <c r="K187" s="14">
        <f t="shared" ref="K187:P187" si="915">B187/B186-1</f>
        <v>0.01690685271</v>
      </c>
      <c r="L187" s="14">
        <f t="shared" si="915"/>
        <v>0.01516522302</v>
      </c>
      <c r="M187" s="14">
        <f t="shared" si="915"/>
        <v>0.01720661568</v>
      </c>
      <c r="N187" s="14">
        <f t="shared" si="915"/>
        <v>0.01176470588</v>
      </c>
      <c r="O187" s="14">
        <f t="shared" si="915"/>
        <v>0.006395963592</v>
      </c>
      <c r="P187" s="14">
        <f t="shared" si="915"/>
        <v>0.0109171122</v>
      </c>
      <c r="Q187" s="44"/>
      <c r="R187" s="14">
        <f t="shared" ref="R187:V187" si="916">abs(K187)/abs($P187)</f>
        <v>1.548656128</v>
      </c>
      <c r="S187" s="14">
        <f t="shared" si="916"/>
        <v>1.389124041</v>
      </c>
      <c r="T187" s="14">
        <f t="shared" si="916"/>
        <v>1.576114211</v>
      </c>
      <c r="U187" s="14">
        <f t="shared" si="916"/>
        <v>1.077639001</v>
      </c>
      <c r="V187" s="14">
        <f t="shared" si="916"/>
        <v>0.5858658842</v>
      </c>
      <c r="W187" s="7">
        <f t="shared" si="20"/>
        <v>1</v>
      </c>
      <c r="X187" s="44"/>
      <c r="Y187" s="14">
        <f t="shared" ref="Y187:AD187" si="917">B187/B186-1</f>
        <v>0.01690685271</v>
      </c>
      <c r="Z187" s="14">
        <f t="shared" si="917"/>
        <v>0.01516522302</v>
      </c>
      <c r="AA187" s="14">
        <f t="shared" si="917"/>
        <v>0.01720661568</v>
      </c>
      <c r="AB187" s="14">
        <f t="shared" si="917"/>
        <v>0.01176470588</v>
      </c>
      <c r="AC187" s="14">
        <f t="shared" si="917"/>
        <v>0.006395963592</v>
      </c>
      <c r="AD187" s="14">
        <f t="shared" si="917"/>
        <v>0.0109171122</v>
      </c>
      <c r="AE187" s="44"/>
      <c r="AF187" s="58">
        <f t="shared" si="95"/>
        <v>42634</v>
      </c>
      <c r="AG187" s="14" t="str">
        <f t="shared" ref="AG187:AK187" si="918">B187/$AL187-1</f>
        <v>#REF!</v>
      </c>
      <c r="AH187" s="14" t="str">
        <f t="shared" si="918"/>
        <v>#REF!</v>
      </c>
      <c r="AI187" s="14" t="str">
        <f t="shared" si="918"/>
        <v>#REF!</v>
      </c>
      <c r="AJ187" s="14" t="str">
        <f t="shared" si="918"/>
        <v>#REF!</v>
      </c>
      <c r="AK187" s="14" t="str">
        <f t="shared" si="918"/>
        <v>#REF!</v>
      </c>
      <c r="AL187" s="55" t="str">
        <f>Alkanza!BF182</f>
        <v>#REF!</v>
      </c>
      <c r="AM187" s="44"/>
      <c r="AN187" s="58">
        <f t="shared" si="23"/>
        <v>42634</v>
      </c>
      <c r="AO187" s="55">
        <f t="shared" ref="AO187:AS187" si="919">((B187/B186-1)-$AM$6)/$AM$6</f>
        <v>62.03289576</v>
      </c>
      <c r="AP187" s="55">
        <f t="shared" si="919"/>
        <v>55.53967288</v>
      </c>
      <c r="AQ187" s="55">
        <f t="shared" si="919"/>
        <v>63.15048567</v>
      </c>
      <c r="AR187" s="55">
        <f t="shared" si="919"/>
        <v>42.86171053</v>
      </c>
      <c r="AS187" s="55">
        <f t="shared" si="919"/>
        <v>22.84572181</v>
      </c>
      <c r="AT187" s="55">
        <f t="shared" si="25"/>
        <v>55.89619121</v>
      </c>
      <c r="AU187" s="55">
        <f t="shared" si="26"/>
        <v>39.70167329</v>
      </c>
    </row>
    <row r="188">
      <c r="A188" s="58">
        <f>Wealthfront!L185</f>
        <v>42635</v>
      </c>
      <c r="B188" s="30">
        <f>Wealthfront!T185</f>
        <v>109293.273</v>
      </c>
      <c r="C188" s="30">
        <f>Betterment!AE185</f>
        <v>106758.5616</v>
      </c>
      <c r="D188" s="30">
        <f>Schwab!BK185</f>
        <v>109408.1144</v>
      </c>
      <c r="E188" s="30">
        <f>'T Rowe'!G185</f>
        <v>107541.3223</v>
      </c>
      <c r="F188" s="30">
        <f>Alkanza!BD183</f>
        <v>106760.62</v>
      </c>
      <c r="G188" s="30">
        <f>$H$7*Prices!BX193</f>
        <v>106518.7824</v>
      </c>
      <c r="H188" s="44"/>
      <c r="I188" s="44"/>
      <c r="J188" s="44"/>
      <c r="K188" s="14">
        <f t="shared" ref="K188:P188" si="920">B188/B187-1</f>
        <v>0.006321582532</v>
      </c>
      <c r="L188" s="14">
        <f t="shared" si="920"/>
        <v>0.007382313746</v>
      </c>
      <c r="M188" s="14">
        <f t="shared" si="920"/>
        <v>0.009643728602</v>
      </c>
      <c r="N188" s="14">
        <f t="shared" si="920"/>
        <v>0.008720930233</v>
      </c>
      <c r="O188" s="14">
        <f t="shared" si="920"/>
        <v>0.005452065539</v>
      </c>
      <c r="P188" s="14">
        <f t="shared" si="920"/>
        <v>0.006499870557</v>
      </c>
      <c r="Q188" s="44"/>
      <c r="R188" s="14">
        <f t="shared" ref="R188:V188" si="921">abs(K188)/abs($P188)</f>
        <v>0.9725705267</v>
      </c>
      <c r="S188" s="14">
        <f t="shared" si="921"/>
        <v>1.135763194</v>
      </c>
      <c r="T188" s="14">
        <f t="shared" si="921"/>
        <v>1.4836801</v>
      </c>
      <c r="U188" s="14">
        <f t="shared" si="921"/>
        <v>1.341708293</v>
      </c>
      <c r="V188" s="14">
        <f t="shared" si="921"/>
        <v>0.8387960177</v>
      </c>
      <c r="W188" s="7">
        <f t="shared" si="20"/>
        <v>1</v>
      </c>
      <c r="X188" s="44"/>
      <c r="Y188" s="14">
        <f t="shared" ref="Y188:AD188" si="922">B188/B187-1</f>
        <v>0.006321582532</v>
      </c>
      <c r="Z188" s="14">
        <f t="shared" si="922"/>
        <v>0.007382313746</v>
      </c>
      <c r="AA188" s="14">
        <f t="shared" si="922"/>
        <v>0.009643728602</v>
      </c>
      <c r="AB188" s="14">
        <f t="shared" si="922"/>
        <v>0.008720930233</v>
      </c>
      <c r="AC188" s="14">
        <f t="shared" si="922"/>
        <v>0.005452065539</v>
      </c>
      <c r="AD188" s="14">
        <f t="shared" si="922"/>
        <v>0.006499870557</v>
      </c>
      <c r="AE188" s="44"/>
      <c r="AF188" s="58">
        <f t="shared" si="95"/>
        <v>42635</v>
      </c>
      <c r="AG188" s="14" t="str">
        <f t="shared" ref="AG188:AK188" si="923">B188/$AL188-1</f>
        <v>#REF!</v>
      </c>
      <c r="AH188" s="14" t="str">
        <f t="shared" si="923"/>
        <v>#REF!</v>
      </c>
      <c r="AI188" s="14" t="str">
        <f t="shared" si="923"/>
        <v>#REF!</v>
      </c>
      <c r="AJ188" s="14" t="str">
        <f t="shared" si="923"/>
        <v>#REF!</v>
      </c>
      <c r="AK188" s="14" t="str">
        <f t="shared" si="923"/>
        <v>#REF!</v>
      </c>
      <c r="AL188" s="55" t="str">
        <f>Alkanza!BF183</f>
        <v>#REF!</v>
      </c>
      <c r="AM188" s="44"/>
      <c r="AN188" s="58">
        <f t="shared" si="23"/>
        <v>42635</v>
      </c>
      <c r="AO188" s="55">
        <f t="shared" ref="AO188:AS188" si="924">((B188/B187-1)-$AM$6)/$AM$6</f>
        <v>22.56841096</v>
      </c>
      <c r="AP188" s="55">
        <f t="shared" si="924"/>
        <v>26.52307723</v>
      </c>
      <c r="AQ188" s="55">
        <f t="shared" si="924"/>
        <v>34.95418675</v>
      </c>
      <c r="AR188" s="55">
        <f t="shared" si="924"/>
        <v>31.51376798</v>
      </c>
      <c r="AS188" s="55">
        <f t="shared" si="924"/>
        <v>19.32663824</v>
      </c>
      <c r="AT188" s="55">
        <f t="shared" si="25"/>
        <v>28.88986073</v>
      </c>
      <c r="AU188" s="55">
        <f t="shared" si="26"/>
        <v>23.23311248</v>
      </c>
    </row>
    <row r="189">
      <c r="A189" s="58">
        <f>Wealthfront!L186</f>
        <v>42636</v>
      </c>
      <c r="B189" s="30">
        <f>Wealthfront!T186</f>
        <v>108315.0647</v>
      </c>
      <c r="C189" s="30">
        <f>Betterment!AE186</f>
        <v>105942.448</v>
      </c>
      <c r="D189" s="30">
        <f>Schwab!BK186</f>
        <v>108550.0221</v>
      </c>
      <c r="E189" s="30">
        <f>'T Rowe'!G186</f>
        <v>107024.7934</v>
      </c>
      <c r="F189" s="30">
        <f>Alkanza!BD184</f>
        <v>106391.1214</v>
      </c>
      <c r="G189" s="30">
        <f>$H$7*Prices!BX194</f>
        <v>105907.7077</v>
      </c>
      <c r="H189" s="44"/>
      <c r="I189" s="44"/>
      <c r="J189" s="44"/>
      <c r="K189" s="14">
        <f t="shared" ref="K189:P189" si="925">B189/B188-1</f>
        <v>-0.008950306596</v>
      </c>
      <c r="L189" s="14">
        <f t="shared" si="925"/>
        <v>-0.007644479694</v>
      </c>
      <c r="M189" s="14">
        <f t="shared" si="925"/>
        <v>-0.00784304114</v>
      </c>
      <c r="N189" s="14">
        <f t="shared" si="925"/>
        <v>-0.004803073967</v>
      </c>
      <c r="O189" s="14">
        <f t="shared" si="925"/>
        <v>-0.003461001222</v>
      </c>
      <c r="P189" s="14">
        <f t="shared" si="925"/>
        <v>-0.005736778769</v>
      </c>
      <c r="Q189" s="44"/>
      <c r="R189" s="14">
        <f t="shared" ref="R189:V189" si="926">abs(K189)/abs($P189)</f>
        <v>1.560162411</v>
      </c>
      <c r="S189" s="14">
        <f t="shared" si="926"/>
        <v>1.332538695</v>
      </c>
      <c r="T189" s="14">
        <f t="shared" si="926"/>
        <v>1.367150705</v>
      </c>
      <c r="U189" s="14">
        <f t="shared" si="926"/>
        <v>0.8372423203</v>
      </c>
      <c r="V189" s="14">
        <f t="shared" si="926"/>
        <v>0.6033004516</v>
      </c>
      <c r="W189" s="7">
        <f t="shared" si="20"/>
        <v>-1</v>
      </c>
      <c r="X189" s="44"/>
      <c r="Y189" s="14">
        <f t="shared" ref="Y189:AD189" si="927">B189/B188-1</f>
        <v>-0.008950306596</v>
      </c>
      <c r="Z189" s="14">
        <f t="shared" si="927"/>
        <v>-0.007644479694</v>
      </c>
      <c r="AA189" s="14">
        <f t="shared" si="927"/>
        <v>-0.00784304114</v>
      </c>
      <c r="AB189" s="14">
        <f t="shared" si="927"/>
        <v>-0.004803073967</v>
      </c>
      <c r="AC189" s="14">
        <f t="shared" si="927"/>
        <v>-0.003461001222</v>
      </c>
      <c r="AD189" s="14">
        <f t="shared" si="927"/>
        <v>-0.005736778769</v>
      </c>
      <c r="AE189" s="44"/>
      <c r="AF189" s="58">
        <f t="shared" si="95"/>
        <v>42636</v>
      </c>
      <c r="AG189" s="14" t="str">
        <f t="shared" ref="AG189:AK189" si="928">B189/$AL189-1</f>
        <v>#REF!</v>
      </c>
      <c r="AH189" s="14" t="str">
        <f t="shared" si="928"/>
        <v>#REF!</v>
      </c>
      <c r="AI189" s="14" t="str">
        <f t="shared" si="928"/>
        <v>#REF!</v>
      </c>
      <c r="AJ189" s="14" t="str">
        <f t="shared" si="928"/>
        <v>#REF!</v>
      </c>
      <c r="AK189" s="14" t="str">
        <f t="shared" si="928"/>
        <v>#REF!</v>
      </c>
      <c r="AL189" s="55" t="str">
        <f>Alkanza!BF184</f>
        <v>#REF!</v>
      </c>
      <c r="AM189" s="44"/>
      <c r="AN189" s="58">
        <f t="shared" si="23"/>
        <v>42636</v>
      </c>
      <c r="AO189" s="55">
        <f t="shared" ref="AO189:AS189" si="929">((B189/B188-1)-$AM$6)/$AM$6</f>
        <v>-34.36893935</v>
      </c>
      <c r="AP189" s="55">
        <f t="shared" si="929"/>
        <v>-29.50049622</v>
      </c>
      <c r="AQ189" s="55">
        <f t="shared" si="929"/>
        <v>-30.24078202</v>
      </c>
      <c r="AR189" s="55">
        <f t="shared" si="929"/>
        <v>-18.9070384</v>
      </c>
      <c r="AS189" s="55">
        <f t="shared" si="929"/>
        <v>-13.90346187</v>
      </c>
      <c r="AT189" s="55">
        <f t="shared" si="25"/>
        <v>-28.254314</v>
      </c>
      <c r="AU189" s="55">
        <f t="shared" si="26"/>
        <v>-22.38811903</v>
      </c>
    </row>
    <row r="190">
      <c r="A190" s="58">
        <f>Wealthfront!L187</f>
        <v>42639</v>
      </c>
      <c r="B190" s="30">
        <f>Wealthfront!T187</f>
        <v>107361.8652</v>
      </c>
      <c r="C190" s="30">
        <f>Betterment!AE187</f>
        <v>105099.7699</v>
      </c>
      <c r="D190" s="30">
        <f>Schwab!BK187</f>
        <v>107591.1657</v>
      </c>
      <c r="E190" s="30">
        <f>'T Rowe'!G187</f>
        <v>105991.7355</v>
      </c>
      <c r="F190" s="30">
        <f>Alkanza!BD185</f>
        <v>106086.4259</v>
      </c>
      <c r="G190" s="30">
        <f>$H$7*Prices!BX195</f>
        <v>104998.1898</v>
      </c>
      <c r="H190" s="44"/>
      <c r="I190" s="44"/>
      <c r="J190" s="44"/>
      <c r="K190" s="14">
        <f t="shared" ref="K190:P190" si="930">B190/B189-1</f>
        <v>-0.008800248305</v>
      </c>
      <c r="L190" s="14">
        <f t="shared" si="930"/>
        <v>-0.00795411203</v>
      </c>
      <c r="M190" s="14">
        <f t="shared" si="930"/>
        <v>-0.008833313338</v>
      </c>
      <c r="N190" s="14">
        <f t="shared" si="930"/>
        <v>-0.009652509653</v>
      </c>
      <c r="O190" s="14">
        <f t="shared" si="930"/>
        <v>-0.002863918872</v>
      </c>
      <c r="P190" s="14">
        <f t="shared" si="930"/>
        <v>-0.008587834748</v>
      </c>
      <c r="Q190" s="44"/>
      <c r="R190" s="14">
        <f t="shared" ref="R190:V190" si="931">abs(K190)/abs($P190)</f>
        <v>1.024734239</v>
      </c>
      <c r="S190" s="14">
        <f t="shared" si="931"/>
        <v>0.9262069268</v>
      </c>
      <c r="T190" s="14">
        <f t="shared" si="931"/>
        <v>1.028584457</v>
      </c>
      <c r="U190" s="14">
        <f t="shared" si="931"/>
        <v>1.123974778</v>
      </c>
      <c r="V190" s="14">
        <f t="shared" si="931"/>
        <v>0.3334855591</v>
      </c>
      <c r="W190" s="7">
        <f t="shared" si="20"/>
        <v>-1</v>
      </c>
      <c r="X190" s="44"/>
      <c r="Y190" s="14">
        <f t="shared" ref="Y190:AD190" si="932">B190/B189-1</f>
        <v>-0.008800248305</v>
      </c>
      <c r="Z190" s="14">
        <f t="shared" si="932"/>
        <v>-0.00795411203</v>
      </c>
      <c r="AA190" s="14">
        <f t="shared" si="932"/>
        <v>-0.008833313338</v>
      </c>
      <c r="AB190" s="14">
        <f t="shared" si="932"/>
        <v>-0.009652509653</v>
      </c>
      <c r="AC190" s="14">
        <f t="shared" si="932"/>
        <v>-0.002863918872</v>
      </c>
      <c r="AD190" s="14">
        <f t="shared" si="932"/>
        <v>-0.008587834748</v>
      </c>
      <c r="AE190" s="44"/>
      <c r="AF190" s="58">
        <f t="shared" si="95"/>
        <v>42639</v>
      </c>
      <c r="AG190" s="14" t="str">
        <f t="shared" ref="AG190:AK190" si="933">B190/$AL190-1</f>
        <v>#REF!</v>
      </c>
      <c r="AH190" s="14" t="str">
        <f t="shared" si="933"/>
        <v>#REF!</v>
      </c>
      <c r="AI190" s="14" t="str">
        <f t="shared" si="933"/>
        <v>#REF!</v>
      </c>
      <c r="AJ190" s="14" t="str">
        <f t="shared" si="933"/>
        <v>#REF!</v>
      </c>
      <c r="AK190" s="14" t="str">
        <f t="shared" si="933"/>
        <v>#REF!</v>
      </c>
      <c r="AL190" s="55" t="str">
        <f>Alkanza!BF185</f>
        <v>#REF!</v>
      </c>
      <c r="AM190" s="44"/>
      <c r="AN190" s="58">
        <f t="shared" si="23"/>
        <v>42639</v>
      </c>
      <c r="AO190" s="55">
        <f t="shared" ref="AO190:AS190" si="934">((B190/B189-1)-$AM$6)/$AM$6</f>
        <v>-33.80948522</v>
      </c>
      <c r="AP190" s="55">
        <f t="shared" si="934"/>
        <v>-30.65488155</v>
      </c>
      <c r="AQ190" s="55">
        <f t="shared" si="934"/>
        <v>-33.93275978</v>
      </c>
      <c r="AR190" s="55">
        <f t="shared" si="934"/>
        <v>-36.98692467</v>
      </c>
      <c r="AS190" s="55">
        <f t="shared" si="934"/>
        <v>-11.67739235</v>
      </c>
      <c r="AT190" s="55">
        <f t="shared" si="25"/>
        <v>-33.8460128</v>
      </c>
      <c r="AU190" s="55">
        <f t="shared" si="26"/>
        <v>-33.01755535</v>
      </c>
    </row>
    <row r="191">
      <c r="A191" s="58">
        <f>Wealthfront!L188</f>
        <v>42640</v>
      </c>
      <c r="B191" s="30">
        <f>Wealthfront!T188</f>
        <v>108020.9344</v>
      </c>
      <c r="C191" s="30">
        <f>Betterment!AE188</f>
        <v>105648.0494</v>
      </c>
      <c r="D191" s="30">
        <f>Schwab!BK188</f>
        <v>107991.1289</v>
      </c>
      <c r="E191" s="30">
        <f>'T Rowe'!G188</f>
        <v>106508.2645</v>
      </c>
      <c r="F191" s="30">
        <f>Alkanza!BD186</f>
        <v>106587.0574</v>
      </c>
      <c r="G191" s="30">
        <f>$H$7*Prices!BX196</f>
        <v>105674.8241</v>
      </c>
      <c r="H191" s="44"/>
      <c r="I191" s="44"/>
      <c r="J191" s="44"/>
      <c r="K191" s="14">
        <f t="shared" ref="K191:P191" si="935">B191/B190-1</f>
        <v>0.006138764372</v>
      </c>
      <c r="L191" s="14">
        <f t="shared" si="935"/>
        <v>0.005216752777</v>
      </c>
      <c r="M191" s="14">
        <f t="shared" si="935"/>
        <v>0.003717434931</v>
      </c>
      <c r="N191" s="14">
        <f t="shared" si="935"/>
        <v>0.004873294347</v>
      </c>
      <c r="O191" s="14">
        <f t="shared" si="935"/>
        <v>0.004719091633</v>
      </c>
      <c r="P191" s="14">
        <f t="shared" si="935"/>
        <v>0.006444247705</v>
      </c>
      <c r="Q191" s="44"/>
      <c r="R191" s="14">
        <f t="shared" ref="R191:V191" si="936">abs(K191)/abs($P191)</f>
        <v>0.9525959667</v>
      </c>
      <c r="S191" s="14">
        <f t="shared" si="936"/>
        <v>0.809520834</v>
      </c>
      <c r="T191" s="14">
        <f t="shared" si="936"/>
        <v>0.5768609621</v>
      </c>
      <c r="U191" s="14">
        <f t="shared" si="936"/>
        <v>0.7562239333</v>
      </c>
      <c r="V191" s="14">
        <f t="shared" si="936"/>
        <v>0.7322951955</v>
      </c>
      <c r="W191" s="7">
        <f t="shared" si="20"/>
        <v>1</v>
      </c>
      <c r="X191" s="44"/>
      <c r="Y191" s="14">
        <f t="shared" ref="Y191:AD191" si="937">B191/B190-1</f>
        <v>0.006138764372</v>
      </c>
      <c r="Z191" s="14">
        <f t="shared" si="937"/>
        <v>0.005216752777</v>
      </c>
      <c r="AA191" s="14">
        <f t="shared" si="937"/>
        <v>0.003717434931</v>
      </c>
      <c r="AB191" s="14">
        <f t="shared" si="937"/>
        <v>0.004873294347</v>
      </c>
      <c r="AC191" s="14">
        <f t="shared" si="937"/>
        <v>0.004719091633</v>
      </c>
      <c r="AD191" s="14">
        <f t="shared" si="937"/>
        <v>0.006444247705</v>
      </c>
      <c r="AE191" s="44"/>
      <c r="AF191" s="58">
        <f t="shared" si="95"/>
        <v>42640</v>
      </c>
      <c r="AG191" s="14" t="str">
        <f t="shared" ref="AG191:AK191" si="938">B191/$AL191-1</f>
        <v>#REF!</v>
      </c>
      <c r="AH191" s="14" t="str">
        <f t="shared" si="938"/>
        <v>#REF!</v>
      </c>
      <c r="AI191" s="14" t="str">
        <f t="shared" si="938"/>
        <v>#REF!</v>
      </c>
      <c r="AJ191" s="14" t="str">
        <f t="shared" si="938"/>
        <v>#REF!</v>
      </c>
      <c r="AK191" s="14" t="str">
        <f t="shared" si="938"/>
        <v>#REF!</v>
      </c>
      <c r="AL191" s="55" t="str">
        <f>Alkanza!BF186</f>
        <v>#REF!</v>
      </c>
      <c r="AM191" s="44"/>
      <c r="AN191" s="58">
        <f t="shared" si="23"/>
        <v>42640</v>
      </c>
      <c r="AO191" s="55">
        <f t="shared" ref="AO191:AS191" si="939">((B191/B190-1)-$AM$6)/$AM$6</f>
        <v>21.88682</v>
      </c>
      <c r="AP191" s="55">
        <f t="shared" si="939"/>
        <v>18.44933452</v>
      </c>
      <c r="AQ191" s="55">
        <f t="shared" si="939"/>
        <v>12.85950967</v>
      </c>
      <c r="AR191" s="55">
        <f t="shared" si="939"/>
        <v>17.16883721</v>
      </c>
      <c r="AS191" s="55">
        <f t="shared" si="939"/>
        <v>16.59393165</v>
      </c>
      <c r="AT191" s="55">
        <f t="shared" si="25"/>
        <v>17.59112535</v>
      </c>
      <c r="AU191" s="55">
        <f t="shared" si="26"/>
        <v>23.02573683</v>
      </c>
    </row>
    <row r="192">
      <c r="A192" s="58">
        <f>Wealthfront!L189</f>
        <v>42641</v>
      </c>
      <c r="B192" s="30">
        <f>Wealthfront!T189</f>
        <v>109003.7753</v>
      </c>
      <c r="C192" s="30">
        <f>Betterment!AE189</f>
        <v>106443.0114</v>
      </c>
      <c r="D192" s="30">
        <f>Schwab!BK189</f>
        <v>109075.2022</v>
      </c>
      <c r="E192" s="30">
        <f>'T Rowe'!G189</f>
        <v>107128.0992</v>
      </c>
      <c r="F192" s="30">
        <f>Alkanza!BD187</f>
        <v>106638.1655</v>
      </c>
      <c r="G192" s="30">
        <f>$H$7*Prices!BX197</f>
        <v>106234.5274</v>
      </c>
      <c r="H192" s="44"/>
      <c r="I192" s="44"/>
      <c r="J192" s="44"/>
      <c r="K192" s="14">
        <f t="shared" ref="K192:P192" si="940">B192/B191-1</f>
        <v>0.009098615258</v>
      </c>
      <c r="L192" s="14">
        <f t="shared" si="940"/>
        <v>0.007524625592</v>
      </c>
      <c r="M192" s="14">
        <f t="shared" si="940"/>
        <v>0.01003854031</v>
      </c>
      <c r="N192" s="14">
        <f t="shared" si="940"/>
        <v>0.005819592629</v>
      </c>
      <c r="O192" s="14">
        <f t="shared" si="940"/>
        <v>0.0004794958753</v>
      </c>
      <c r="P192" s="14">
        <f t="shared" si="940"/>
        <v>0.005296467941</v>
      </c>
      <c r="Q192" s="44"/>
      <c r="R192" s="14">
        <f t="shared" ref="R192:V192" si="941">abs(K192)/abs($P192)</f>
        <v>1.71786469</v>
      </c>
      <c r="S192" s="14">
        <f t="shared" si="941"/>
        <v>1.420687461</v>
      </c>
      <c r="T192" s="14">
        <f t="shared" si="941"/>
        <v>1.895327305</v>
      </c>
      <c r="U192" s="14">
        <f t="shared" si="941"/>
        <v>1.098768593</v>
      </c>
      <c r="V192" s="14">
        <f t="shared" si="941"/>
        <v>0.09053125227</v>
      </c>
      <c r="W192" s="7">
        <f t="shared" si="20"/>
        <v>1</v>
      </c>
      <c r="X192" s="44"/>
      <c r="Y192" s="14">
        <f t="shared" ref="Y192:AD192" si="942">B192/B191-1</f>
        <v>0.009098615258</v>
      </c>
      <c r="Z192" s="14">
        <f t="shared" si="942"/>
        <v>0.007524625592</v>
      </c>
      <c r="AA192" s="14">
        <f t="shared" si="942"/>
        <v>0.01003854031</v>
      </c>
      <c r="AB192" s="14">
        <f t="shared" si="942"/>
        <v>0.005819592629</v>
      </c>
      <c r="AC192" s="14">
        <f t="shared" si="942"/>
        <v>0.0004794958753</v>
      </c>
      <c r="AD192" s="14">
        <f t="shared" si="942"/>
        <v>0.005296467941</v>
      </c>
      <c r="AE192" s="44"/>
      <c r="AF192" s="58">
        <f t="shared" si="95"/>
        <v>42641</v>
      </c>
      <c r="AG192" s="14" t="str">
        <f t="shared" ref="AG192:AK192" si="943">B192/$AL192-1</f>
        <v>#REF!</v>
      </c>
      <c r="AH192" s="14" t="str">
        <f t="shared" si="943"/>
        <v>#REF!</v>
      </c>
      <c r="AI192" s="14" t="str">
        <f t="shared" si="943"/>
        <v>#REF!</v>
      </c>
      <c r="AJ192" s="14" t="str">
        <f t="shared" si="943"/>
        <v>#REF!</v>
      </c>
      <c r="AK192" s="14" t="str">
        <f t="shared" si="943"/>
        <v>#REF!</v>
      </c>
      <c r="AL192" s="55" t="str">
        <f>Alkanza!BF187</f>
        <v>#REF!</v>
      </c>
      <c r="AM192" s="44"/>
      <c r="AN192" s="58">
        <f t="shared" si="23"/>
        <v>42641</v>
      </c>
      <c r="AO192" s="55">
        <f t="shared" ref="AO192:AS192" si="944">((B192/B191-1)-$AM$6)/$AM$6</f>
        <v>32.92187044</v>
      </c>
      <c r="AP192" s="55">
        <f t="shared" si="944"/>
        <v>27.05365072</v>
      </c>
      <c r="AQ192" s="55">
        <f t="shared" si="944"/>
        <v>36.42614168</v>
      </c>
      <c r="AR192" s="55">
        <f t="shared" si="944"/>
        <v>20.69686942</v>
      </c>
      <c r="AS192" s="55">
        <f t="shared" si="944"/>
        <v>0.7876782892</v>
      </c>
      <c r="AT192" s="55">
        <f t="shared" si="25"/>
        <v>29.27463306</v>
      </c>
      <c r="AU192" s="55">
        <f t="shared" si="26"/>
        <v>18.74653221</v>
      </c>
    </row>
    <row r="193">
      <c r="A193" s="58">
        <f>Wealthfront!L190</f>
        <v>42642</v>
      </c>
      <c r="B193" s="30">
        <f>Wealthfront!T190</f>
        <v>107766.5542</v>
      </c>
      <c r="C193" s="30">
        <f>Betterment!AE190</f>
        <v>105328.5824</v>
      </c>
      <c r="D193" s="30">
        <f>Schwab!BK190</f>
        <v>107942.2062</v>
      </c>
      <c r="E193" s="30">
        <f>'T Rowe'!G190</f>
        <v>106301.6529</v>
      </c>
      <c r="F193" s="30">
        <f>Alkanza!BD188</f>
        <v>106105.804</v>
      </c>
      <c r="G193" s="30">
        <f>$H$7*Prices!BX198</f>
        <v>105244.2831</v>
      </c>
      <c r="H193" s="44"/>
      <c r="I193" s="44"/>
      <c r="J193" s="44"/>
      <c r="K193" s="14">
        <f t="shared" ref="K193:P193" si="945">B193/B192-1</f>
        <v>-0.01135025886</v>
      </c>
      <c r="L193" s="14">
        <f t="shared" si="945"/>
        <v>-0.01046972496</v>
      </c>
      <c r="M193" s="14">
        <f t="shared" si="945"/>
        <v>-0.01038729211</v>
      </c>
      <c r="N193" s="14">
        <f t="shared" si="945"/>
        <v>-0.007714561234</v>
      </c>
      <c r="O193" s="14">
        <f t="shared" si="945"/>
        <v>-0.004992223075</v>
      </c>
      <c r="P193" s="14">
        <f t="shared" si="945"/>
        <v>-0.009321304061</v>
      </c>
      <c r="Q193" s="44"/>
      <c r="R193" s="14">
        <f t="shared" ref="R193:V193" si="946">abs(K193)/abs($P193)</f>
        <v>1.217668556</v>
      </c>
      <c r="S193" s="14">
        <f t="shared" si="946"/>
        <v>1.123203888</v>
      </c>
      <c r="T193" s="14">
        <f t="shared" si="946"/>
        <v>1.114360399</v>
      </c>
      <c r="U193" s="14">
        <f t="shared" si="946"/>
        <v>0.8276268195</v>
      </c>
      <c r="V193" s="14">
        <f t="shared" si="946"/>
        <v>0.5355713152</v>
      </c>
      <c r="W193" s="7">
        <f t="shared" si="20"/>
        <v>-1</v>
      </c>
      <c r="X193" s="44"/>
      <c r="Y193" s="14">
        <f t="shared" ref="Y193:AD193" si="947">B193/B192-1</f>
        <v>-0.01135025886</v>
      </c>
      <c r="Z193" s="14">
        <f t="shared" si="947"/>
        <v>-0.01046972496</v>
      </c>
      <c r="AA193" s="14">
        <f t="shared" si="947"/>
        <v>-0.01038729211</v>
      </c>
      <c r="AB193" s="14">
        <f t="shared" si="947"/>
        <v>-0.007714561234</v>
      </c>
      <c r="AC193" s="14">
        <f t="shared" si="947"/>
        <v>-0.004992223075</v>
      </c>
      <c r="AD193" s="14">
        <f t="shared" si="947"/>
        <v>-0.009321304061</v>
      </c>
      <c r="AE193" s="44"/>
      <c r="AF193" s="58">
        <f t="shared" si="95"/>
        <v>42642</v>
      </c>
      <c r="AG193" s="14" t="str">
        <f t="shared" ref="AG193:AK193" si="948">B193/$AL193-1</f>
        <v>#REF!</v>
      </c>
      <c r="AH193" s="14" t="str">
        <f t="shared" si="948"/>
        <v>#REF!</v>
      </c>
      <c r="AI193" s="14" t="str">
        <f t="shared" si="948"/>
        <v>#REF!</v>
      </c>
      <c r="AJ193" s="14" t="str">
        <f t="shared" si="948"/>
        <v>#REF!</v>
      </c>
      <c r="AK193" s="14" t="str">
        <f t="shared" si="948"/>
        <v>#REF!</v>
      </c>
      <c r="AL193" s="55" t="str">
        <f>Alkanza!BF188</f>
        <v>#REF!</v>
      </c>
      <c r="AM193" s="44"/>
      <c r="AN193" s="58">
        <f t="shared" si="23"/>
        <v>42642</v>
      </c>
      <c r="AO193" s="55">
        <f t="shared" ref="AO193:AS193" si="949">((B193/B192-1)-$AM$6)/$AM$6</f>
        <v>-43.31655033</v>
      </c>
      <c r="AP193" s="55">
        <f t="shared" si="949"/>
        <v>-40.03370389</v>
      </c>
      <c r="AQ193" s="55">
        <f t="shared" si="949"/>
        <v>-39.72637398</v>
      </c>
      <c r="AR193" s="55">
        <f t="shared" si="949"/>
        <v>-29.7617774</v>
      </c>
      <c r="AS193" s="55">
        <f t="shared" si="949"/>
        <v>-19.61223269</v>
      </c>
      <c r="AT193" s="55">
        <f t="shared" si="25"/>
        <v>-38.2096014</v>
      </c>
      <c r="AU193" s="55">
        <f t="shared" si="26"/>
        <v>-35.75210895</v>
      </c>
    </row>
    <row r="194">
      <c r="A194" s="58">
        <f>Wealthfront!L191</f>
        <v>42643</v>
      </c>
      <c r="B194" s="30">
        <f>Wealthfront!T191</f>
        <v>108554.5208</v>
      </c>
      <c r="C194" s="30">
        <f>Betterment!AE191</f>
        <v>106032.4165</v>
      </c>
      <c r="D194" s="30">
        <f>Schwab!BK191</f>
        <v>108654.5646</v>
      </c>
      <c r="E194" s="30">
        <f>'T Rowe'!G191</f>
        <v>106921.4876</v>
      </c>
      <c r="F194" s="30">
        <f>Alkanza!BD189</f>
        <v>106303.765</v>
      </c>
      <c r="G194" s="30">
        <f>$H$7*Prices!BX199</f>
        <v>106082.8596</v>
      </c>
      <c r="H194" s="44"/>
      <c r="I194" s="44"/>
      <c r="J194" s="44"/>
      <c r="K194" s="14">
        <f t="shared" ref="K194:P194" si="950">B194/B193-1</f>
        <v>0.00731179157</v>
      </c>
      <c r="L194" s="14">
        <f t="shared" si="950"/>
        <v>0.006682270564</v>
      </c>
      <c r="M194" s="14">
        <f t="shared" si="950"/>
        <v>0.006599442426</v>
      </c>
      <c r="N194" s="14">
        <f t="shared" si="950"/>
        <v>0.00583090379</v>
      </c>
      <c r="O194" s="14">
        <f t="shared" si="950"/>
        <v>0.001865694865</v>
      </c>
      <c r="P194" s="14">
        <f t="shared" si="950"/>
        <v>0.007967905241</v>
      </c>
      <c r="Q194" s="44"/>
      <c r="R194" s="14">
        <f t="shared" ref="R194:V194" si="951">abs(K194)/abs($P194)</f>
        <v>0.9176554376</v>
      </c>
      <c r="S194" s="14">
        <f t="shared" si="951"/>
        <v>0.8386483476</v>
      </c>
      <c r="T194" s="14">
        <f t="shared" si="951"/>
        <v>0.8282531264</v>
      </c>
      <c r="U194" s="14">
        <f t="shared" si="951"/>
        <v>0.7317988372</v>
      </c>
      <c r="V194" s="14">
        <f t="shared" si="951"/>
        <v>0.2341512366</v>
      </c>
      <c r="W194" s="7">
        <f t="shared" si="20"/>
        <v>1</v>
      </c>
      <c r="X194" s="44"/>
      <c r="Y194" s="14">
        <f t="shared" ref="Y194:AD194" si="952">B194/B193-1</f>
        <v>0.00731179157</v>
      </c>
      <c r="Z194" s="14">
        <f t="shared" si="952"/>
        <v>0.006682270564</v>
      </c>
      <c r="AA194" s="14">
        <f t="shared" si="952"/>
        <v>0.006599442426</v>
      </c>
      <c r="AB194" s="14">
        <f t="shared" si="952"/>
        <v>0.00583090379</v>
      </c>
      <c r="AC194" s="14">
        <f t="shared" si="952"/>
        <v>0.001865694865</v>
      </c>
      <c r="AD194" s="14">
        <f t="shared" si="952"/>
        <v>0.007967905241</v>
      </c>
      <c r="AE194" s="44"/>
      <c r="AF194" s="58">
        <f t="shared" si="95"/>
        <v>42643</v>
      </c>
      <c r="AG194" s="14" t="str">
        <f t="shared" ref="AG194:AK194" si="953">B194/$AL194-1</f>
        <v>#REF!</v>
      </c>
      <c r="AH194" s="14" t="str">
        <f t="shared" si="953"/>
        <v>#REF!</v>
      </c>
      <c r="AI194" s="14" t="str">
        <f t="shared" si="953"/>
        <v>#REF!</v>
      </c>
      <c r="AJ194" s="14" t="str">
        <f t="shared" si="953"/>
        <v>#REF!</v>
      </c>
      <c r="AK194" s="14" t="str">
        <f t="shared" si="953"/>
        <v>#REF!</v>
      </c>
      <c r="AL194" s="55" t="str">
        <f>Alkanza!BF189</f>
        <v>#REF!</v>
      </c>
      <c r="AM194" s="44"/>
      <c r="AN194" s="58">
        <f t="shared" si="23"/>
        <v>42643</v>
      </c>
      <c r="AO194" s="55">
        <f t="shared" ref="AO194:AS194" si="954">((B194/B193-1)-$AM$6)/$AM$6</f>
        <v>26.26015325</v>
      </c>
      <c r="AP194" s="55">
        <f t="shared" si="954"/>
        <v>23.91314446</v>
      </c>
      <c r="AQ194" s="55">
        <f t="shared" si="954"/>
        <v>23.60434084</v>
      </c>
      <c r="AR194" s="55">
        <f t="shared" si="954"/>
        <v>20.73904021</v>
      </c>
      <c r="AS194" s="55">
        <f t="shared" si="954"/>
        <v>5.955768291</v>
      </c>
      <c r="AT194" s="55">
        <f t="shared" si="25"/>
        <v>23.62916969</v>
      </c>
      <c r="AU194" s="55">
        <f t="shared" si="26"/>
        <v>28.70630602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AF1" s="1" t="s">
        <v>1</v>
      </c>
      <c r="AG1" t="b">
        <f>BD18/BD4-1=AC14</f>
        <v>0</v>
      </c>
      <c r="AH1" s="2"/>
      <c r="AI1" s="2"/>
    </row>
    <row r="2">
      <c r="A2" s="3" t="s">
        <v>2</v>
      </c>
      <c r="B2" s="4"/>
      <c r="C2" s="5"/>
      <c r="G2" s="6" t="s">
        <v>3</v>
      </c>
      <c r="H2" s="7" t="s">
        <v>4</v>
      </c>
      <c r="I2" s="7" t="s">
        <v>5</v>
      </c>
      <c r="J2" s="7" t="s">
        <v>6</v>
      </c>
      <c r="K2" s="7" t="s">
        <v>7</v>
      </c>
      <c r="L2" s="7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7" t="s">
        <v>13</v>
      </c>
      <c r="R2" s="7" t="s">
        <v>14</v>
      </c>
      <c r="S2" s="8" t="s">
        <v>15</v>
      </c>
      <c r="T2" s="7" t="s">
        <v>16</v>
      </c>
      <c r="U2" s="7" t="s">
        <v>17</v>
      </c>
      <c r="V2" s="7" t="s">
        <v>18</v>
      </c>
      <c r="W2" s="7" t="s">
        <v>19</v>
      </c>
      <c r="X2" s="7" t="s">
        <v>20</v>
      </c>
      <c r="Y2" s="7" t="s">
        <v>21</v>
      </c>
      <c r="Z2" s="7" t="s">
        <v>22</v>
      </c>
      <c r="AA2" s="7" t="s">
        <v>23</v>
      </c>
      <c r="AB2" s="8" t="s">
        <v>24</v>
      </c>
      <c r="AC2" s="8" t="s">
        <v>25</v>
      </c>
      <c r="AD2" s="9"/>
      <c r="AE2" s="9"/>
      <c r="AH2" s="10">
        <f t="shared" ref="AH2:BC2" si="1">index($H3:$AC18,match("x",$AD3:$AD18,0),match(AH3,$H2:$AC2,0))</f>
        <v>0</v>
      </c>
      <c r="AI2" s="10">
        <f t="shared" si="1"/>
        <v>0.0083</v>
      </c>
      <c r="AJ2" s="10">
        <f t="shared" si="1"/>
        <v>0</v>
      </c>
      <c r="AK2" s="10">
        <f t="shared" si="1"/>
        <v>0.1183</v>
      </c>
      <c r="AL2" s="10">
        <f t="shared" si="1"/>
        <v>0</v>
      </c>
      <c r="AM2" s="10">
        <f t="shared" si="1"/>
        <v>0</v>
      </c>
      <c r="AN2" s="10">
        <f t="shared" si="1"/>
        <v>0</v>
      </c>
      <c r="AO2" s="10">
        <f t="shared" si="1"/>
        <v>0.0774</v>
      </c>
      <c r="AP2" s="10">
        <f t="shared" si="1"/>
        <v>0.0041</v>
      </c>
      <c r="AQ2" s="10">
        <f t="shared" si="1"/>
        <v>0.1152</v>
      </c>
      <c r="AR2" s="10">
        <f t="shared" si="1"/>
        <v>0</v>
      </c>
      <c r="AS2" s="10">
        <f t="shared" si="1"/>
        <v>0.2389</v>
      </c>
      <c r="AT2" s="10">
        <f t="shared" si="1"/>
        <v>0</v>
      </c>
      <c r="AU2" s="10">
        <f t="shared" si="1"/>
        <v>0.0022</v>
      </c>
      <c r="AV2" s="10">
        <f t="shared" si="1"/>
        <v>0.0465</v>
      </c>
      <c r="AW2" s="10">
        <f t="shared" si="1"/>
        <v>0.1155</v>
      </c>
      <c r="AX2" s="10">
        <f t="shared" si="1"/>
        <v>0.169</v>
      </c>
      <c r="AY2" s="10">
        <f t="shared" si="1"/>
        <v>0.0009</v>
      </c>
      <c r="AZ2" s="10">
        <f t="shared" si="1"/>
        <v>0.0538</v>
      </c>
      <c r="BA2" s="10">
        <f t="shared" si="1"/>
        <v>0</v>
      </c>
      <c r="BB2" s="10">
        <f t="shared" si="1"/>
        <v>0</v>
      </c>
      <c r="BC2" s="10">
        <f t="shared" si="1"/>
        <v>0.05</v>
      </c>
      <c r="BD2" s="10"/>
      <c r="BF2" s="11">
        <f t="array" ref="BF2">index(G3:G18,match("x",$AD3:$AD18,0))</f>
        <v>0.069919117</v>
      </c>
    </row>
    <row r="3">
      <c r="A3" s="12" t="s">
        <v>26</v>
      </c>
      <c r="B3" s="1" t="s">
        <v>27</v>
      </c>
      <c r="C3" s="1" t="s">
        <v>28</v>
      </c>
      <c r="G3" s="13" t="s">
        <v>29</v>
      </c>
      <c r="H3" s="14">
        <f t="array" ref="H3">index(YTDReturns,4,Match(H2,Tickers,0))</f>
        <v>0.04322766571</v>
      </c>
      <c r="I3" s="14">
        <f t="array" ref="I3">index(YTDReturns,4,Match(I2,Tickers,0))</f>
        <v>0.05932709536</v>
      </c>
      <c r="J3" s="14">
        <f t="array" ref="J3">index(YTDReturns,4,Match(J2,Tickers,0))</f>
        <v>0.008543965824</v>
      </c>
      <c r="K3" s="14">
        <f t="array" ref="K3">index(YTDReturns,4,Match(K2,Tickers,0))</f>
        <v>0.1426906427</v>
      </c>
      <c r="L3" s="14">
        <f t="array" ref="L3">index(YTDReturns,4,Match(L2,Tickers,0))</f>
        <v>0.00172398149</v>
      </c>
      <c r="M3" s="14">
        <f t="array" ref="M3">index(YTDReturns,4,Match(M2,Tickers,0))</f>
        <v>0.01352242744</v>
      </c>
      <c r="N3" s="14">
        <f t="array" ref="N3">index(YTDReturns,4,Match(N2,Tickers,0))</f>
        <v>0.006350466362</v>
      </c>
      <c r="O3" s="14">
        <f t="array" ref="O3">index(YTDReturns,4,Match(O2,Tickers,0))</f>
        <v>0.06050980088</v>
      </c>
      <c r="P3" s="14">
        <f t="array" ref="P3">index(YTDReturns,4,Match(P2,Tickers,0))</f>
        <v>0.09315105214</v>
      </c>
      <c r="Q3" s="14">
        <f t="array" ref="Q3">index(YTDReturns,4,Match(Q2,Tickers,0))</f>
        <v>0.110974106</v>
      </c>
      <c r="R3" s="14">
        <f t="array" ref="R3">index(YTDReturns,4,Match(R2,Tickers,0))</f>
        <v>-0.0556980057</v>
      </c>
      <c r="S3" s="14">
        <f t="array" ref="S3">index(YTDReturns,4,Match(S2,Tickers,0))</f>
        <v>0.0436477007</v>
      </c>
      <c r="T3" s="14">
        <f t="array" ref="T3">index(YTDReturns,4,Match(T2,Tickers,0))</f>
        <v>0.001094570928</v>
      </c>
      <c r="U3" s="14">
        <f t="array" ref="U3">index(YTDReturns,4,Match(U2,Tickers,0))</f>
        <v>0.02805695142</v>
      </c>
      <c r="V3" s="14">
        <f t="array" ref="V3">index(YTDReturns,4,Match(V2,Tickers,0))</f>
        <v>-0.09247735329</v>
      </c>
      <c r="W3" s="14">
        <f t="array" ref="W3">index(YTDReturns,4,Match(W2,Tickers,0))</f>
        <v>0.01381197472</v>
      </c>
      <c r="X3" s="14">
        <f t="array" ref="X3">index(YTDReturns,4,Match(X2,Tickers,0))</f>
        <v>0.06644121743</v>
      </c>
      <c r="Y3" s="14">
        <f t="array" ref="Y3">index(YTDReturns,4,Match(Y2,Tickers,0))</f>
        <v>0.383480826</v>
      </c>
      <c r="Z3" s="14">
        <f t="array" ref="Z3">index(YTDReturns,4,Match(Z2,Tickers,0))</f>
        <v>0.0592919588</v>
      </c>
      <c r="AA3" s="14">
        <f t="array" ref="AA3">index(YTDReturns,4,Match(AA2,Tickers,0))</f>
        <v>0.02120904242</v>
      </c>
      <c r="AB3" s="14">
        <f t="array" ref="AB3">index(YTDReturns,4,Match(AB2,Tickers,0))</f>
        <v>0.02037933818</v>
      </c>
      <c r="AC3" s="14">
        <f t="array" ref="AC3">index(YTDReturns,4,Match(AC2,Tickers,0))</f>
        <v>0.105475763</v>
      </c>
      <c r="AD3" s="9"/>
      <c r="AE3" s="15"/>
      <c r="AH3" s="7" t="s">
        <v>4</v>
      </c>
      <c r="AI3" s="7" t="s">
        <v>5</v>
      </c>
      <c r="AJ3" s="7" t="s">
        <v>6</v>
      </c>
      <c r="AK3" s="7" t="s">
        <v>7</v>
      </c>
      <c r="AL3" s="7" t="s">
        <v>8</v>
      </c>
      <c r="AM3" s="7" t="s">
        <v>9</v>
      </c>
      <c r="AN3" s="7" t="s">
        <v>10</v>
      </c>
      <c r="AO3" s="7" t="s">
        <v>11</v>
      </c>
      <c r="AP3" s="7" t="s">
        <v>12</v>
      </c>
      <c r="AQ3" s="7" t="s">
        <v>13</v>
      </c>
      <c r="AR3" s="7" t="s">
        <v>14</v>
      </c>
      <c r="AS3" s="8" t="s">
        <v>15</v>
      </c>
      <c r="AT3" s="7" t="s">
        <v>16</v>
      </c>
      <c r="AU3" s="7" t="s">
        <v>17</v>
      </c>
      <c r="AV3" s="7" t="s">
        <v>18</v>
      </c>
      <c r="AW3" s="7" t="s">
        <v>19</v>
      </c>
      <c r="AX3" s="7" t="s">
        <v>20</v>
      </c>
      <c r="AY3" s="7" t="s">
        <v>21</v>
      </c>
      <c r="AZ3" s="7" t="s">
        <v>22</v>
      </c>
      <c r="BA3" s="7" t="s">
        <v>23</v>
      </c>
      <c r="BB3" s="8" t="s">
        <v>24</v>
      </c>
      <c r="BC3" s="8" t="s">
        <v>25</v>
      </c>
      <c r="BD3" s="3"/>
      <c r="BE3" s="16"/>
      <c r="BF3" s="16">
        <f>rate(252,0,-100,100*(1+BF2))</f>
        <v>0.0002682226876</v>
      </c>
    </row>
    <row r="4">
      <c r="A4" s="17">
        <f t="shared" ref="A4:A18" si="2">G4</f>
        <v>0.009945693</v>
      </c>
      <c r="B4" s="18">
        <f t="shared" ref="B4:B18" si="3">SUMPRODUCT($H$3:$AC$3,H4:AC4)</f>
        <v>0.009382642839</v>
      </c>
      <c r="C4" s="11">
        <f>FV(rate(252,0,-100,100*(1+A4)),Alkanza!$A$39,0,-100)/100-1</f>
        <v>0.007291788376</v>
      </c>
      <c r="G4" s="17">
        <v>0.009945693</v>
      </c>
      <c r="H4" s="19">
        <v>0.0</v>
      </c>
      <c r="I4" s="19">
        <v>0.0</v>
      </c>
      <c r="J4" s="19">
        <v>0.166</v>
      </c>
      <c r="K4" s="19">
        <v>0.0</v>
      </c>
      <c r="L4" s="19">
        <v>0.3395</v>
      </c>
      <c r="M4" s="19">
        <v>0.0504</v>
      </c>
      <c r="N4" s="19">
        <v>0.079</v>
      </c>
      <c r="O4" s="19">
        <v>0.013</v>
      </c>
      <c r="P4" s="19">
        <v>0.0015</v>
      </c>
      <c r="Q4" s="19">
        <v>0.0</v>
      </c>
      <c r="R4" s="19">
        <v>0.0</v>
      </c>
      <c r="S4" s="19">
        <v>0.0</v>
      </c>
      <c r="T4" s="19">
        <v>0.2788</v>
      </c>
      <c r="U4" s="19">
        <v>6.0E-4</v>
      </c>
      <c r="V4" s="19">
        <v>0.0036</v>
      </c>
      <c r="W4" s="19">
        <v>0.003</v>
      </c>
      <c r="X4" s="19">
        <v>0.0306</v>
      </c>
      <c r="Y4" s="19">
        <v>0.0</v>
      </c>
      <c r="Z4" s="19">
        <v>0.0034</v>
      </c>
      <c r="AA4" s="19">
        <v>0.0</v>
      </c>
      <c r="AB4" s="19">
        <v>0.0025</v>
      </c>
      <c r="AC4" s="19">
        <v>0.028</v>
      </c>
      <c r="AD4" s="1"/>
      <c r="AE4" s="20">
        <v>3.39</v>
      </c>
      <c r="AF4" s="21" t="s">
        <v>44</v>
      </c>
      <c r="AG4" s="23">
        <f>Prices!B10</f>
        <v>42369</v>
      </c>
      <c r="AH4" s="10">
        <f t="array" ref="AH4">$BD4/sum($AH2:$BC2)/index(DailyPrices,2,Match(AH$3,Tickers,0))*index($H3:$AC18,match("x",$AD3:$AD18,0),match(AH3,$H2:$AC2,0))</f>
        <v>0</v>
      </c>
      <c r="AI4" s="10">
        <f t="array" ref="AI4">$BD4/sum($AH2:$BC2)/index(DailyPrices,2,Match(AI$3,Tickers,0))*index($H3:$AC18,match("x",$AD3:$AD18,0),match(AI3,$H2:$AC2,0))</f>
        <v>16.52233741</v>
      </c>
      <c r="AJ4" s="10">
        <f t="array" ref="AJ4">$BD4/sum($AH2:$BC2)/index(DailyPrices,2,Match(AJ$3,Tickers,0))*index($H3:$AC18,match("x",$AD3:$AD18,0),match(AJ3,$H2:$AC2,0))</f>
        <v>0</v>
      </c>
      <c r="AK4" s="10">
        <f t="array" ref="AK4">$BD4/sum($AH2:$BC2)/index(DailyPrices,2,Match(AK$3,Tickers,0))*index($H3:$AC18,match("x",$AD3:$AD18,0),match(AK3,$H2:$AC2,0))</f>
        <v>98.47500098</v>
      </c>
      <c r="AL4" s="10">
        <f t="array" ref="AL4">$BD4/sum($AH2:$BC2)/index(DailyPrices,2,Match(AL$3,Tickers,0))*index($H3:$AC18,match("x",$AD3:$AD18,0),match(AL3,$H2:$AC2,0))</f>
        <v>0</v>
      </c>
      <c r="AM4" s="10">
        <f t="array" ref="AM4">$BD4/sum($AH2:$BC2)/index(DailyPrices,2,Match(AM$3,Tickers,0))*index($H3:$AC18,match("x",$AD3:$AD18,0),match(AM3,$H2:$AC2,0))</f>
        <v>0</v>
      </c>
      <c r="AN4" s="10">
        <f t="array" ref="AN4">$BD4/sum($AH2:$BC2)/index(DailyPrices,2,Match(AN$3,Tickers,0))*index($H3:$AC18,match("x",$AD3:$AD18,0),match(AN3,$H2:$AC2,0))</f>
        <v>0</v>
      </c>
      <c r="AO4" s="10">
        <f t="array" ref="AO4">$BD4/sum($AH2:$BC2)/index(DailyPrices,2,Match(AO$3,Tickers,0))*index($H3:$AC18,match("x",$AD3:$AD18,0),match(AO3,$H2:$AC2,0))</f>
        <v>59.96146337</v>
      </c>
      <c r="AP4" s="10">
        <f t="array" ref="AP4">$BD4/sum($AH2:$BC2)/index(DailyPrices,2,Match(AP$3,Tickers,0))*index($H3:$AC18,match("x",$AD3:$AD18,0),match(AP3,$H2:$AC2,0))</f>
        <v>5.494692455</v>
      </c>
      <c r="AQ4" s="10">
        <f t="array" ref="AQ4">$BD4/sum($AH2:$BC2)/index(DailyPrices,2,Match(AQ$3,Tickers,0))*index($H3:$AC18,match("x",$AD3:$AD18,0),match(AQ3,$H2:$AC2,0))</f>
        <v>236.7210874</v>
      </c>
      <c r="AR4" s="10">
        <f t="array" ref="AR4">$BD4/sum($AH2:$BC2)/index(DailyPrices,2,Match(AR$3,Tickers,0))*index($H3:$AC18,match("x",$AD3:$AD18,0),match(AR3,$H2:$AC2,0))</f>
        <v>0</v>
      </c>
      <c r="AS4" s="10">
        <f t="array" ref="AS4">$BD4/sum($AH2:$BC2)/index(DailyPrices,2,Match(AS$3,Tickers,0))*index($H3:$AC18,match("x",$AD3:$AD18,0),match(AS3,$H2:$AC2,0))</f>
        <v>465.4639758</v>
      </c>
      <c r="AT4" s="10">
        <f t="array" ref="AT4">$BD4/sum($AH2:$BC2)/index(DailyPrices,2,Match(AT$3,Tickers,0))*index($H3:$AC18,match("x",$AD3:$AD18,0),match(AT3,$H2:$AC2,0))</f>
        <v>0</v>
      </c>
      <c r="AU4" s="10">
        <f t="array" ref="AU4">$BD4/sum($AH2:$BC2)/index(DailyPrices,2,Match(AU$3,Tickers,0))*index($H3:$AC18,match("x",$AD3:$AD18,0),match(AU3,$H2:$AC2,0))</f>
        <v>9.211809137</v>
      </c>
      <c r="AV4" s="10">
        <f t="array" ref="AV4">$BD4/sum($AH2:$BC2)/index(DailyPrices,2,Match(AV$3,Tickers,0))*index($H3:$AC18,match("x",$AD3:$AD18,0),match(AV3,$H2:$AC2,0))</f>
        <v>36.62493144</v>
      </c>
      <c r="AW4" s="10">
        <f t="array" ref="AW4">$BD4/sum($AH2:$BC2)/index(DailyPrices,2,Match(AW$3,Tickers,0))*index($H3:$AC18,match("x",$AD3:$AD18,0),match(AW3,$H2:$AC2,0))</f>
        <v>75.24167773</v>
      </c>
      <c r="AX4" s="10">
        <f t="array" ref="AX4">$BD4/sum($AH2:$BC2)/index(DailyPrices,2,Match(AX$3,Tickers,0))*index($H3:$AC18,match("x",$AD3:$AD18,0),match(AX3,$H2:$AC2,0))</f>
        <v>336.150988</v>
      </c>
      <c r="AY4" s="10">
        <f t="array" ref="AY4">$BD4/sum($AH2:$BC2)/index(DailyPrices,2,Match(AY$3,Tickers,0))*index($H3:$AC18,match("x",$AD3:$AD18,0),match(AY3,$H2:$AC2,0))</f>
        <v>6.636504491</v>
      </c>
      <c r="AZ4" s="10">
        <f t="array" ref="AZ4">$BD4/sum($AH2:$BC2)/index(DailyPrices,2,Match(AZ$3,Tickers,0))*index($H3:$AC18,match("x",$AD3:$AD18,0),match(AZ3,$H2:$AC2,0))</f>
        <v>46.56333466</v>
      </c>
      <c r="BA4" s="10">
        <f t="array" ref="BA4">$BD4/sum($AH2:$BC2)/index(DailyPrices,2,Match(BA$3,Tickers,0))*index($H3:$AC18,match("x",$AD3:$AD18,0),match(BA3,$H2:$AC2,0))</f>
        <v>0</v>
      </c>
      <c r="BB4" s="10">
        <f t="array" ref="BB4">$BD4/sum($AH2:$BC2)/index(DailyPrices,2,Match(BB$3,Tickers,0))*index($H3:$AC18,match("x",$AD3:$AD18,0),match(BB3,$H2:$AC2,0))</f>
        <v>0</v>
      </c>
      <c r="BC4" s="10">
        <f t="array" ref="BC4">$BD4/sum($AH2:$BC2)/index(DailyPrices,2,Match(BC$3,Tickers,0))*index($H3:$AC18,match("x",$AD3:$AD18,0),match(BC3,$H2:$AC2,0))</f>
        <v>224.3940776</v>
      </c>
      <c r="BD4" s="20">
        <v>100000.0</v>
      </c>
      <c r="BF4" s="15">
        <f>BD4</f>
        <v>100000</v>
      </c>
      <c r="BG4" s="9">
        <f t="shared" ref="BG4:BG189" si="4">BD4/BF4-1</f>
        <v>0</v>
      </c>
    </row>
    <row r="5">
      <c r="A5" s="17">
        <f t="shared" si="2"/>
        <v>0.019986161</v>
      </c>
      <c r="B5" s="18">
        <f t="shared" si="3"/>
        <v>0.02024912462</v>
      </c>
      <c r="C5" s="11">
        <f>FV(rate(252,0,-100,100*(1+A5)),Alkanza!$A$39,0,-100)/100-1</f>
        <v>0.01463372227</v>
      </c>
      <c r="G5" s="17">
        <v>0.019986161</v>
      </c>
      <c r="H5" s="19">
        <v>0.0019</v>
      </c>
      <c r="I5" s="19">
        <v>0.0</v>
      </c>
      <c r="J5" s="19">
        <v>0.0353</v>
      </c>
      <c r="K5" s="19">
        <v>4.0E-4</v>
      </c>
      <c r="L5" s="19">
        <v>0.3302</v>
      </c>
      <c r="M5" s="19">
        <v>0.0217</v>
      </c>
      <c r="N5" s="19">
        <v>0.1088</v>
      </c>
      <c r="O5" s="19">
        <v>0.0257</v>
      </c>
      <c r="P5" s="19">
        <v>0.0026</v>
      </c>
      <c r="Q5" s="19">
        <v>2.0E-4</v>
      </c>
      <c r="R5" s="19">
        <v>0.0</v>
      </c>
      <c r="S5" s="19">
        <v>0.0272</v>
      </c>
      <c r="T5" s="19">
        <v>0.0</v>
      </c>
      <c r="U5" s="19">
        <v>0.0052</v>
      </c>
      <c r="V5" s="19">
        <v>0.0081</v>
      </c>
      <c r="W5" s="19">
        <v>0.0091</v>
      </c>
      <c r="X5" s="19">
        <v>0.0546</v>
      </c>
      <c r="Y5" s="19">
        <v>0.0</v>
      </c>
      <c r="Z5" s="19">
        <v>0.0083</v>
      </c>
      <c r="AA5" s="19">
        <v>0.0</v>
      </c>
      <c r="AB5" s="19">
        <v>0.3107</v>
      </c>
      <c r="AC5" s="19">
        <v>0.05</v>
      </c>
      <c r="AD5" s="1"/>
      <c r="AE5" s="20"/>
      <c r="AG5" s="32">
        <f>Prices!B11</f>
        <v>42373</v>
      </c>
      <c r="AH5" s="33">
        <f t="array" ref="AH5">index(DailyPrices,Match($AG5,PriceDates,0)+1,Match(AH$3,Tickers,0))*AH$4</f>
        <v>0</v>
      </c>
      <c r="AI5" s="33">
        <f t="array" ref="AI5">index(DailyPrices,Match($AG5,PriceDates,0)+1,Match(AI$3,Tickers,0))*AI$4</f>
        <v>819.5079357</v>
      </c>
      <c r="AJ5" s="33">
        <f t="array" ref="AJ5">index(DailyPrices,Match($AG5,PriceDates,0)+1,Match(AJ$3,Tickers,0))*AJ$4</f>
        <v>0</v>
      </c>
      <c r="AK5" s="33">
        <f t="array" ref="AK5">index(DailyPrices,Match($AG5,PriceDates,0)+1,Match(AK$3,Tickers,0))*AK$4</f>
        <v>11914.49037</v>
      </c>
      <c r="AL5" s="33">
        <f t="array" ref="AL5">index(DailyPrices,Match($AG5,PriceDates,0)+1,Match(AL$3,Tickers,0))*AL$4</f>
        <v>0</v>
      </c>
      <c r="AM5" s="33">
        <f t="array" ref="AM5">index(DailyPrices,Match($AG5,PriceDates,0)+1,Match(AM$3,Tickers,0))*AM$4</f>
        <v>0</v>
      </c>
      <c r="AN5" s="33">
        <f t="array" ref="AN5">index(DailyPrices,Match($AG5,PriceDates,0)+1,Match(AN$3,Tickers,0))*AN$4</f>
        <v>0</v>
      </c>
      <c r="AO5" s="33">
        <f t="array" ref="AO5">index(DailyPrices,Match($AG5,PriceDates,0)+1,Match(AO$3,Tickers,0))*AO$4</f>
        <v>7639.090434</v>
      </c>
      <c r="AP5" s="33">
        <f t="array" ref="AP5">index(DailyPrices,Match($AG5,PriceDates,0)+1,Match(AP$3,Tickers,0))*AP$4</f>
        <v>397.4311053</v>
      </c>
      <c r="AQ5" s="33">
        <f t="array" ref="AQ5">index(DailyPrices,Match($AG5,PriceDates,0)+1,Match(AQ$3,Tickers,0))*AQ$4</f>
        <v>11248.98608</v>
      </c>
      <c r="AR5" s="33">
        <f t="array" ref="AR5">index(DailyPrices,Match($AG5,PriceDates,0)+1,Match(AR$3,Tickers,0))*AR$4</f>
        <v>0</v>
      </c>
      <c r="AS5" s="33">
        <f t="array" ref="AS5">index(DailyPrices,Match($AG5,PriceDates,0)+1,Match(AS$3,Tickers,0))*AS$4</f>
        <v>23901.57516</v>
      </c>
      <c r="AT5" s="33">
        <f t="array" ref="AT5">index(DailyPrices,Match($AG5,PriceDates,0)+1,Match(AT$3,Tickers,0))*AT$4</f>
        <v>0</v>
      </c>
      <c r="AU5" s="33">
        <f t="array" ref="AU5">index(DailyPrices,Match($AG5,PriceDates,0)+1,Match(AU$3,Tickers,0))*AU$4</f>
        <v>220.0701203</v>
      </c>
      <c r="AV5" s="33">
        <f t="array" ref="AV5">index(DailyPrices,Match($AG5,PriceDates,0)+1,Match(AV$3,Tickers,0))*AV$4</f>
        <v>4528.672773</v>
      </c>
      <c r="AW5" s="33">
        <f t="array" ref="AW5">index(DailyPrices,Match($AG5,PriceDates,0)+1,Match(AW$3,Tickers,0))*AW$4</f>
        <v>11326.12975</v>
      </c>
      <c r="AX5" s="33">
        <f t="array" ref="AX5">index(DailyPrices,Match($AG5,PriceDates,0)+1,Match(AX$3,Tickers,0))*AX$4</f>
        <v>16905.03319</v>
      </c>
      <c r="AY5" s="33">
        <f t="array" ref="AY5">index(DailyPrices,Match($AG5,PriceDates,0)+1,Match(AY$3,Tickers,0))*AY$4</f>
        <v>89.9910009</v>
      </c>
      <c r="AZ5" s="33">
        <f t="array" ref="AZ5">index(DailyPrices,Match($AG5,PriceDates,0)+1,Match(AZ$3,Tickers,0))*AZ$4</f>
        <v>5306.357618</v>
      </c>
      <c r="BA5" s="33">
        <f t="array" ref="BA5">index(DailyPrices,Match($AG5,PriceDates,0)+1,Match(BA$3,Tickers,0))*BA$4</f>
        <v>0</v>
      </c>
      <c r="BB5" s="33">
        <f t="array" ref="BB5">index(DailyPrices,Match($AG5,PriceDates,0)+1,Match(BB$3,Tickers,0))*BB$4</f>
        <v>0</v>
      </c>
      <c r="BC5" s="33">
        <f t="array" ref="BC5">index(DailyPrices,Match($AG5,PriceDates,0)+1,Match(BC$3,Tickers,0))*BC$4</f>
        <v>5001.743991</v>
      </c>
      <c r="BD5" s="15">
        <f t="shared" ref="BD5:BD189" si="5">sum(AH5:BC5)</f>
        <v>99299.07952</v>
      </c>
      <c r="BE5" s="9">
        <f t="shared" ref="BE5:BE52" si="6">BD5/BD4-1</f>
        <v>-0.007009204814</v>
      </c>
      <c r="BF5" s="15">
        <f t="shared" ref="BF5:BF52" si="7">BF4*(1+BF$3)</f>
        <v>100026.8223</v>
      </c>
      <c r="BG5" s="9">
        <f t="shared" si="4"/>
        <v>-0.007275476054</v>
      </c>
    </row>
    <row r="6">
      <c r="A6" s="17">
        <f t="shared" si="2"/>
        <v>0.029930216</v>
      </c>
      <c r="B6" s="18">
        <f t="shared" si="3"/>
        <v>0.02932403017</v>
      </c>
      <c r="C6" s="11">
        <f>FV(rate(252,0,-100,100*(1+A6)),Alkanza!$A$39,0,-100)/100-1</f>
        <v>0.02188624006</v>
      </c>
      <c r="G6" s="34">
        <v>0.029930216</v>
      </c>
      <c r="H6" s="19">
        <v>1.0E-4</v>
      </c>
      <c r="I6" s="19">
        <v>0.0</v>
      </c>
      <c r="J6" s="19">
        <v>0.055</v>
      </c>
      <c r="K6" s="19">
        <v>0.0</v>
      </c>
      <c r="L6" s="19">
        <v>0.0295</v>
      </c>
      <c r="M6" s="19">
        <v>0.1015</v>
      </c>
      <c r="N6" s="19">
        <v>0.1685</v>
      </c>
      <c r="O6" s="19">
        <v>0.0382</v>
      </c>
      <c r="P6" s="19">
        <v>0.0037</v>
      </c>
      <c r="Q6" s="19">
        <v>0.0072</v>
      </c>
      <c r="R6" s="19">
        <v>0.0</v>
      </c>
      <c r="S6" s="19">
        <v>0.1537</v>
      </c>
      <c r="T6" s="19">
        <v>0.0</v>
      </c>
      <c r="U6" s="19">
        <v>0.009</v>
      </c>
      <c r="V6" s="19">
        <v>0.0119</v>
      </c>
      <c r="W6" s="19">
        <v>0.0175</v>
      </c>
      <c r="X6" s="19">
        <v>0.0798</v>
      </c>
      <c r="Y6" s="19">
        <v>2.0E-4</v>
      </c>
      <c r="Z6" s="19">
        <v>0.0144</v>
      </c>
      <c r="AA6" s="19">
        <v>0.0</v>
      </c>
      <c r="AB6" s="19">
        <v>0.2597</v>
      </c>
      <c r="AC6" s="19">
        <v>0.05</v>
      </c>
      <c r="AD6" s="1"/>
      <c r="AE6" s="20"/>
      <c r="AG6" s="32">
        <f>Prices!B12</f>
        <v>42374</v>
      </c>
      <c r="AH6" s="33">
        <f t="array" ref="AH6">index(DailyPrices,Match($AG6,PriceDates,0)+1,Match(AH$3,Tickers,0))*AH$4</f>
        <v>0</v>
      </c>
      <c r="AI6" s="33">
        <f t="array" ref="AI6">index(DailyPrices,Match($AG6,PriceDates,0)+1,Match(AI$3,Tickers,0))*AI$4</f>
        <v>824.6298603</v>
      </c>
      <c r="AJ6" s="33">
        <f t="array" ref="AJ6">index(DailyPrices,Match($AG6,PriceDates,0)+1,Match(AJ$3,Tickers,0))*AJ$4</f>
        <v>0</v>
      </c>
      <c r="AK6" s="33">
        <f t="array" ref="AK6">index(DailyPrices,Match($AG6,PriceDates,0)+1,Match(AK$3,Tickers,0))*AK$4</f>
        <v>11866.23762</v>
      </c>
      <c r="AL6" s="33">
        <f t="array" ref="AL6">index(DailyPrices,Match($AG6,PriceDates,0)+1,Match(AL$3,Tickers,0))*AL$4</f>
        <v>0</v>
      </c>
      <c r="AM6" s="33">
        <f t="array" ref="AM6">index(DailyPrices,Match($AG6,PriceDates,0)+1,Match(AM$3,Tickers,0))*AM$4</f>
        <v>0</v>
      </c>
      <c r="AN6" s="33">
        <f t="array" ref="AN6">index(DailyPrices,Match($AG6,PriceDates,0)+1,Match(AN$3,Tickers,0))*AN$4</f>
        <v>0</v>
      </c>
      <c r="AO6" s="33">
        <f t="array" ref="AO6">index(DailyPrices,Match($AG6,PriceDates,0)+1,Match(AO$3,Tickers,0))*AO$4</f>
        <v>7684.061531</v>
      </c>
      <c r="AP6" s="33">
        <f t="array" ref="AP6">index(DailyPrices,Match($AG6,PriceDates,0)+1,Match(AP$3,Tickers,0))*AP$4</f>
        <v>396.0574322</v>
      </c>
      <c r="AQ6" s="33">
        <f t="array" ref="AQ6">index(DailyPrices,Match($AG6,PriceDates,0)+1,Match(AQ$3,Tickers,0))*AQ$4</f>
        <v>11284.49424</v>
      </c>
      <c r="AR6" s="33">
        <f t="array" ref="AR6">index(DailyPrices,Match($AG6,PriceDates,0)+1,Match(AR$3,Tickers,0))*AR$4</f>
        <v>0</v>
      </c>
      <c r="AS6" s="33">
        <f t="array" ref="AS6">index(DailyPrices,Match($AG6,PriceDates,0)+1,Match(AS$3,Tickers,0))*AS$4</f>
        <v>23906.2298</v>
      </c>
      <c r="AT6" s="33">
        <f t="array" ref="AT6">index(DailyPrices,Match($AG6,PriceDates,0)+1,Match(AT$3,Tickers,0))*AT$4</f>
        <v>0</v>
      </c>
      <c r="AU6" s="33">
        <f t="array" ref="AU6">index(DailyPrices,Match($AG6,PriceDates,0)+1,Match(AU$3,Tickers,0))*AU$4</f>
        <v>220.9913012</v>
      </c>
      <c r="AV6" s="33">
        <f t="array" ref="AV6">index(DailyPrices,Match($AG6,PriceDates,0)+1,Match(AV$3,Tickers,0))*AV$4</f>
        <v>4530.13777</v>
      </c>
      <c r="AW6" s="33">
        <f t="array" ref="AW6">index(DailyPrices,Match($AG6,PriceDates,0)+1,Match(AW$3,Tickers,0))*AW$4</f>
        <v>11384.81826</v>
      </c>
      <c r="AX6" s="33">
        <f t="array" ref="AX6">index(DailyPrices,Match($AG6,PriceDates,0)+1,Match(AX$3,Tickers,0))*AX$4</f>
        <v>16911.75621</v>
      </c>
      <c r="AY6" s="33">
        <f t="array" ref="AY6">index(DailyPrices,Match($AG6,PriceDates,0)+1,Match(AY$3,Tickers,0))*AY$4</f>
        <v>90.98647657</v>
      </c>
      <c r="AZ6" s="33">
        <f t="array" ref="AZ6">index(DailyPrices,Match($AG6,PriceDates,0)+1,Match(AZ$3,Tickers,0))*AZ$4</f>
        <v>5338.951953</v>
      </c>
      <c r="BA6" s="33">
        <f t="array" ref="BA6">index(DailyPrices,Match($AG6,PriceDates,0)+1,Match(BA$3,Tickers,0))*BA$4</f>
        <v>0</v>
      </c>
      <c r="BB6" s="33">
        <f t="array" ref="BB6">index(DailyPrices,Match($AG6,PriceDates,0)+1,Match(BB$3,Tickers,0))*BB$4</f>
        <v>0</v>
      </c>
      <c r="BC6" s="33">
        <f t="array" ref="BC6">index(DailyPrices,Match($AG6,PriceDates,0)+1,Match(BC$3,Tickers,0))*BC$4</f>
        <v>4981.548524</v>
      </c>
      <c r="BD6" s="15">
        <f t="shared" si="5"/>
        <v>99420.90097</v>
      </c>
      <c r="BE6" s="9">
        <f t="shared" si="6"/>
        <v>0.001226813496</v>
      </c>
      <c r="BF6" s="15">
        <f t="shared" si="7"/>
        <v>100053.6517</v>
      </c>
      <c r="BG6" s="9">
        <f t="shared" si="4"/>
        <v>-0.006324114626</v>
      </c>
    </row>
    <row r="7">
      <c r="A7" s="17">
        <f t="shared" si="2"/>
        <v>0.039908124</v>
      </c>
      <c r="B7" s="18">
        <f t="shared" si="3"/>
        <v>0.03912580263</v>
      </c>
      <c r="C7" s="11">
        <f>FV(rate(252,0,-100,100*(1+A7)),Alkanza!$A$39,0,-100)/100-1</f>
        <v>0.02914475928</v>
      </c>
      <c r="G7" s="17">
        <v>0.039908124</v>
      </c>
      <c r="H7" s="19">
        <v>0.0093</v>
      </c>
      <c r="I7" s="19">
        <v>0.0</v>
      </c>
      <c r="J7" s="19">
        <v>0.0</v>
      </c>
      <c r="K7" s="19">
        <v>0.0023</v>
      </c>
      <c r="L7" s="19">
        <v>0.0</v>
      </c>
      <c r="M7" s="19">
        <v>0.1404</v>
      </c>
      <c r="N7" s="19">
        <v>0.0709</v>
      </c>
      <c r="O7" s="19">
        <v>0.0505</v>
      </c>
      <c r="P7" s="19">
        <v>0.0036</v>
      </c>
      <c r="Q7" s="19">
        <v>0.0219</v>
      </c>
      <c r="R7" s="19">
        <v>0.0</v>
      </c>
      <c r="S7" s="19">
        <v>0.2269</v>
      </c>
      <c r="T7" s="19">
        <v>0.0</v>
      </c>
      <c r="U7" s="19">
        <v>0.009</v>
      </c>
      <c r="V7" s="19">
        <v>0.0194</v>
      </c>
      <c r="W7" s="19">
        <v>0.0307</v>
      </c>
      <c r="X7" s="19">
        <v>0.163</v>
      </c>
      <c r="Y7" s="19">
        <v>7.0E-4</v>
      </c>
      <c r="Z7" s="19">
        <v>0.024</v>
      </c>
      <c r="AA7" s="19">
        <v>0.0347</v>
      </c>
      <c r="AB7" s="19">
        <v>0.1427</v>
      </c>
      <c r="AC7" s="19">
        <v>0.05</v>
      </c>
      <c r="AD7" s="1"/>
      <c r="AE7" s="20"/>
      <c r="AG7" s="32">
        <f>Prices!B13</f>
        <v>42375</v>
      </c>
      <c r="AH7" s="33">
        <f t="array" ref="AH7">index(DailyPrices,Match($AG7,PriceDates,0)+1,Match(AH$3,Tickers,0))*AH$4</f>
        <v>0</v>
      </c>
      <c r="AI7" s="33">
        <f t="array" ref="AI7">index(DailyPrices,Match($AG7,PriceDates,0)+1,Match(AI$3,Tickers,0))*AI$4</f>
        <v>821.821063</v>
      </c>
      <c r="AJ7" s="33">
        <f t="array" ref="AJ7">index(DailyPrices,Match($AG7,PriceDates,0)+1,Match(AJ$3,Tickers,0))*AJ$4</f>
        <v>0</v>
      </c>
      <c r="AK7" s="33">
        <f t="array" ref="AK7">index(DailyPrices,Match($AG7,PriceDates,0)+1,Match(AK$3,Tickers,0))*AK$4</f>
        <v>12026.75187</v>
      </c>
      <c r="AL7" s="33">
        <f t="array" ref="AL7">index(DailyPrices,Match($AG7,PriceDates,0)+1,Match(AL$3,Tickers,0))*AL$4</f>
        <v>0</v>
      </c>
      <c r="AM7" s="33">
        <f t="array" ref="AM7">index(DailyPrices,Match($AG7,PriceDates,0)+1,Match(AM$3,Tickers,0))*AM$4</f>
        <v>0</v>
      </c>
      <c r="AN7" s="33">
        <f t="array" ref="AN7">index(DailyPrices,Match($AG7,PriceDates,0)+1,Match(AN$3,Tickers,0))*AN$4</f>
        <v>0</v>
      </c>
      <c r="AO7" s="33">
        <f t="array" ref="AO7">index(DailyPrices,Match($AG7,PriceDates,0)+1,Match(AO$3,Tickers,0))*AO$4</f>
        <v>7651.682341</v>
      </c>
      <c r="AP7" s="33">
        <f t="array" ref="AP7">index(DailyPrices,Match($AG7,PriceDates,0)+1,Match(AP$3,Tickers,0))*AP$4</f>
        <v>393.8046083</v>
      </c>
      <c r="AQ7" s="33">
        <f t="array" ref="AQ7">index(DailyPrices,Match($AG7,PriceDates,0)+1,Match(AQ$3,Tickers,0))*AQ$4</f>
        <v>11151.93043</v>
      </c>
      <c r="AR7" s="33">
        <f t="array" ref="AR7">index(DailyPrices,Match($AG7,PriceDates,0)+1,Match(AR$3,Tickers,0))*AR$4</f>
        <v>0</v>
      </c>
      <c r="AS7" s="33">
        <f t="array" ref="AS7">index(DailyPrices,Match($AG7,PriceDates,0)+1,Match(AS$3,Tickers,0))*AS$4</f>
        <v>23976.04939</v>
      </c>
      <c r="AT7" s="33">
        <f t="array" ref="AT7">index(DailyPrices,Match($AG7,PriceDates,0)+1,Match(AT$3,Tickers,0))*AT$4</f>
        <v>0</v>
      </c>
      <c r="AU7" s="33">
        <f t="array" ref="AU7">index(DailyPrices,Match($AG7,PriceDates,0)+1,Match(AU$3,Tickers,0))*AU$4</f>
        <v>222.0967183</v>
      </c>
      <c r="AV7" s="33">
        <f t="array" ref="AV7">index(DailyPrices,Match($AG7,PriceDates,0)+1,Match(AV$3,Tickers,0))*AV$4</f>
        <v>4476.66537</v>
      </c>
      <c r="AW7" s="33">
        <f t="array" ref="AW7">index(DailyPrices,Match($AG7,PriceDates,0)+1,Match(AW$3,Tickers,0))*AW$4</f>
        <v>11268.19366</v>
      </c>
      <c r="AX7" s="33">
        <f t="array" ref="AX7">index(DailyPrices,Match($AG7,PriceDates,0)+1,Match(AX$3,Tickers,0))*AX$4</f>
        <v>17039.49358</v>
      </c>
      <c r="AY7" s="33">
        <f t="array" ref="AY7">index(DailyPrices,Match($AG7,PriceDates,0)+1,Match(AY$3,Tickers,0))*AY$4</f>
        <v>91.3183018</v>
      </c>
      <c r="AZ7" s="33">
        <f t="array" ref="AZ7">index(DailyPrices,Match($AG7,PriceDates,0)+1,Match(AZ$3,Tickers,0))*AZ$4</f>
        <v>5320.792252</v>
      </c>
      <c r="BA7" s="33">
        <f t="array" ref="BA7">index(DailyPrices,Match($AG7,PriceDates,0)+1,Match(BA$3,Tickers,0))*BA$4</f>
        <v>0</v>
      </c>
      <c r="BB7" s="33">
        <f t="array" ref="BB7">index(DailyPrices,Match($AG7,PriceDates,0)+1,Match(BB$3,Tickers,0))*BB$4</f>
        <v>0</v>
      </c>
      <c r="BC7" s="33">
        <f t="array" ref="BC7">index(DailyPrices,Match($AG7,PriceDates,0)+1,Match(BC$3,Tickers,0))*BC$4</f>
        <v>5015.207635</v>
      </c>
      <c r="BD7" s="15">
        <f t="shared" si="5"/>
        <v>99455.80723</v>
      </c>
      <c r="BE7" s="9">
        <f t="shared" si="6"/>
        <v>0.0003510957524</v>
      </c>
      <c r="BF7" s="15">
        <f t="shared" si="7"/>
        <v>100080.4884</v>
      </c>
      <c r="BG7" s="9">
        <f t="shared" si="4"/>
        <v>-0.006241787742</v>
      </c>
    </row>
    <row r="8">
      <c r="A8" s="17">
        <f t="shared" si="2"/>
        <v>0.049930473</v>
      </c>
      <c r="B8" s="18">
        <f t="shared" si="3"/>
        <v>0.04532201583</v>
      </c>
      <c r="C8" s="11">
        <f>FV(rate(252,0,-100,100*(1+A8)),Alkanza!$A$39,0,-100)/100-1</f>
        <v>0.03641699054</v>
      </c>
      <c r="G8" s="17">
        <v>0.049930473</v>
      </c>
      <c r="H8" s="19">
        <v>0.0086</v>
      </c>
      <c r="I8" s="19">
        <v>0.003</v>
      </c>
      <c r="J8" s="19">
        <v>0.0</v>
      </c>
      <c r="K8" s="19">
        <v>0.0202</v>
      </c>
      <c r="L8" s="19">
        <v>0.0</v>
      </c>
      <c r="M8" s="19">
        <v>0.1954</v>
      </c>
      <c r="N8" s="19">
        <v>0.0</v>
      </c>
      <c r="O8" s="19">
        <v>0.0497</v>
      </c>
      <c r="P8" s="19">
        <v>0.0032</v>
      </c>
      <c r="Q8" s="19">
        <v>0.0519</v>
      </c>
      <c r="R8" s="19">
        <v>0.0</v>
      </c>
      <c r="S8" s="19">
        <v>0.2697</v>
      </c>
      <c r="T8" s="19">
        <v>0.0</v>
      </c>
      <c r="U8" s="19">
        <v>0.0076</v>
      </c>
      <c r="V8" s="19">
        <v>0.0311</v>
      </c>
      <c r="W8" s="19">
        <v>0.0548</v>
      </c>
      <c r="X8" s="19">
        <v>0.1763</v>
      </c>
      <c r="Y8" s="19">
        <v>6.0E-4</v>
      </c>
      <c r="Z8" s="19">
        <v>0.038</v>
      </c>
      <c r="AA8" s="19">
        <v>0.0399</v>
      </c>
      <c r="AB8" s="19">
        <v>0.0</v>
      </c>
      <c r="AC8" s="19">
        <v>0.05</v>
      </c>
      <c r="AD8" s="1"/>
      <c r="AE8" s="20"/>
      <c r="AG8" s="32">
        <f>Prices!B14</f>
        <v>42376</v>
      </c>
      <c r="AH8" s="33">
        <f t="array" ref="AH8">index(DailyPrices,Match($AG8,PriceDates,0)+1,Match(AH$3,Tickers,0))*AH$4</f>
        <v>0</v>
      </c>
      <c r="AI8" s="33">
        <f t="array" ref="AI8">index(DailyPrices,Match($AG8,PriceDates,0)+1,Match(AI$3,Tickers,0))*AI$4</f>
        <v>812.0728839</v>
      </c>
      <c r="AJ8" s="33">
        <f t="array" ref="AJ8">index(DailyPrices,Match($AG8,PriceDates,0)+1,Match(AJ$3,Tickers,0))*AJ$4</f>
        <v>0</v>
      </c>
      <c r="AK8" s="33">
        <f t="array" ref="AK8">index(DailyPrices,Match($AG8,PriceDates,0)+1,Match(AK$3,Tickers,0))*AK$4</f>
        <v>12048.41637</v>
      </c>
      <c r="AL8" s="33">
        <f t="array" ref="AL8">index(DailyPrices,Match($AG8,PriceDates,0)+1,Match(AL$3,Tickers,0))*AL$4</f>
        <v>0</v>
      </c>
      <c r="AM8" s="33">
        <f t="array" ref="AM8">index(DailyPrices,Match($AG8,PriceDates,0)+1,Match(AM$3,Tickers,0))*AM$4</f>
        <v>0</v>
      </c>
      <c r="AN8" s="33">
        <f t="array" ref="AN8">index(DailyPrices,Match($AG8,PriceDates,0)+1,Match(AN$3,Tickers,0))*AN$4</f>
        <v>0</v>
      </c>
      <c r="AO8" s="33">
        <f t="array" ref="AO8">index(DailyPrices,Match($AG8,PriceDates,0)+1,Match(AO$3,Tickers,0))*AO$4</f>
        <v>7553.345541</v>
      </c>
      <c r="AP8" s="33">
        <f t="array" ref="AP8">index(DailyPrices,Match($AG8,PriceDates,0)+1,Match(AP$3,Tickers,0))*AP$4</f>
        <v>379.1887263</v>
      </c>
      <c r="AQ8" s="33">
        <f t="array" ref="AQ8">index(DailyPrices,Match($AG8,PriceDates,0)+1,Match(AQ$3,Tickers,0))*AQ$4</f>
        <v>10896.27166</v>
      </c>
      <c r="AR8" s="33">
        <f t="array" ref="AR8">index(DailyPrices,Match($AG8,PriceDates,0)+1,Match(AR$3,Tickers,0))*AR$4</f>
        <v>0</v>
      </c>
      <c r="AS8" s="33">
        <f t="array" ref="AS8">index(DailyPrices,Match($AG8,PriceDates,0)+1,Match(AS$3,Tickers,0))*AS$4</f>
        <v>23976.04939</v>
      </c>
      <c r="AT8" s="33">
        <f t="array" ref="AT8">index(DailyPrices,Match($AG8,PriceDates,0)+1,Match(AT$3,Tickers,0))*AT$4</f>
        <v>0</v>
      </c>
      <c r="AU8" s="33">
        <f t="array" ref="AU8">index(DailyPrices,Match($AG8,PriceDates,0)+1,Match(AU$3,Tickers,0))*AU$4</f>
        <v>222.5573088</v>
      </c>
      <c r="AV8" s="33">
        <f t="array" ref="AV8">index(DailyPrices,Match($AG8,PriceDates,0)+1,Match(AV$3,Tickers,0))*AV$4</f>
        <v>4315.881921</v>
      </c>
      <c r="AW8" s="33">
        <f t="array" ref="AW8">index(DailyPrices,Match($AG8,PriceDates,0)+1,Match(AW$3,Tickers,0))*AW$4</f>
        <v>11016.88645</v>
      </c>
      <c r="AX8" s="33">
        <f t="array" ref="AX8">index(DailyPrices,Match($AG8,PriceDates,0)+1,Match(AX$3,Tickers,0))*AX$4</f>
        <v>17029.40905</v>
      </c>
      <c r="AY8" s="33">
        <f t="array" ref="AY8">index(DailyPrices,Match($AG8,PriceDates,0)+1,Match(AY$3,Tickers,0))*AY$4</f>
        <v>93.11015801</v>
      </c>
      <c r="AZ8" s="33">
        <f t="array" ref="AZ8">index(DailyPrices,Match($AG8,PriceDates,0)+1,Match(AZ$3,Tickers,0))*AZ$4</f>
        <v>5250.015983</v>
      </c>
      <c r="BA8" s="33">
        <f t="array" ref="BA8">index(DailyPrices,Match($AG8,PriceDates,0)+1,Match(BA$3,Tickers,0))*BA$4</f>
        <v>0</v>
      </c>
      <c r="BB8" s="33">
        <f t="array" ref="BB8">index(DailyPrices,Match($AG8,PriceDates,0)+1,Match(BB$3,Tickers,0))*BB$4</f>
        <v>0</v>
      </c>
      <c r="BC8" s="33">
        <f t="array" ref="BC8">index(DailyPrices,Match($AG8,PriceDates,0)+1,Match(BC$3,Tickers,0))*BC$4</f>
        <v>5021.939458</v>
      </c>
      <c r="BD8" s="15">
        <f t="shared" si="5"/>
        <v>98615.14491</v>
      </c>
      <c r="BE8" s="9">
        <f t="shared" si="6"/>
        <v>-0.008452621728</v>
      </c>
      <c r="BF8" s="15">
        <f t="shared" si="7"/>
        <v>100107.3322</v>
      </c>
      <c r="BG8" s="9">
        <f t="shared" si="4"/>
        <v>-0.01490587459</v>
      </c>
    </row>
    <row r="9">
      <c r="A9" s="17">
        <f t="shared" si="2"/>
        <v>0.059934772</v>
      </c>
      <c r="B9" s="18">
        <f t="shared" si="3"/>
        <v>0.06092908846</v>
      </c>
      <c r="C9" s="11">
        <f>FV(rate(252,0,-100,100*(1+A9)),Alkanza!$A$39,0,-100)/100-1</f>
        <v>0.04365774085</v>
      </c>
      <c r="G9" s="17">
        <v>0.059934772</v>
      </c>
      <c r="H9" s="19">
        <v>0.0</v>
      </c>
      <c r="I9" s="19">
        <v>0.0079</v>
      </c>
      <c r="J9" s="19">
        <v>0.0</v>
      </c>
      <c r="K9" s="19">
        <v>0.0714</v>
      </c>
      <c r="L9" s="19">
        <v>0.0</v>
      </c>
      <c r="M9" s="19">
        <v>0.0</v>
      </c>
      <c r="N9" s="19">
        <v>0.0</v>
      </c>
      <c r="O9" s="19">
        <v>0.0531</v>
      </c>
      <c r="P9" s="19">
        <v>0.0039</v>
      </c>
      <c r="Q9" s="19">
        <v>0.0951</v>
      </c>
      <c r="R9" s="19">
        <v>0.0</v>
      </c>
      <c r="S9" s="19">
        <v>0.3036</v>
      </c>
      <c r="T9" s="19">
        <v>0.0</v>
      </c>
      <c r="U9" s="19">
        <v>0.003</v>
      </c>
      <c r="V9" s="19">
        <v>0.0452</v>
      </c>
      <c r="W9" s="19">
        <v>0.0483</v>
      </c>
      <c r="X9" s="19">
        <v>0.2652</v>
      </c>
      <c r="Y9" s="19">
        <v>8.0E-4</v>
      </c>
      <c r="Z9" s="19">
        <v>0.0526</v>
      </c>
      <c r="AA9" s="19">
        <v>0.0</v>
      </c>
      <c r="AB9" s="19">
        <v>0.0</v>
      </c>
      <c r="AC9" s="19">
        <v>0.05</v>
      </c>
      <c r="AD9" s="1"/>
      <c r="AE9" s="20"/>
      <c r="AG9" s="32">
        <f>Prices!B15</f>
        <v>42377</v>
      </c>
      <c r="AH9" s="33">
        <f t="array" ref="AH9">index(DailyPrices,Match($AG9,PriceDates,0)+1,Match(AH$3,Tickers,0))*AH$4</f>
        <v>0</v>
      </c>
      <c r="AI9" s="33">
        <f t="array" ref="AI9">index(DailyPrices,Match($AG9,PriceDates,0)+1,Match(AI$3,Tickers,0))*AI$4</f>
        <v>805.7943957</v>
      </c>
      <c r="AJ9" s="33">
        <f t="array" ref="AJ9">index(DailyPrices,Match($AG9,PriceDates,0)+1,Match(AJ$3,Tickers,0))*AJ$4</f>
        <v>0</v>
      </c>
      <c r="AK9" s="33">
        <f t="array" ref="AK9">index(DailyPrices,Match($AG9,PriceDates,0)+1,Match(AK$3,Tickers,0))*AK$4</f>
        <v>12101.59287</v>
      </c>
      <c r="AL9" s="33">
        <f t="array" ref="AL9">index(DailyPrices,Match($AG9,PriceDates,0)+1,Match(AL$3,Tickers,0))*AL$4</f>
        <v>0</v>
      </c>
      <c r="AM9" s="33">
        <f t="array" ref="AM9">index(DailyPrices,Match($AG9,PriceDates,0)+1,Match(AM$3,Tickers,0))*AM$4</f>
        <v>0</v>
      </c>
      <c r="AN9" s="33">
        <f t="array" ref="AN9">index(DailyPrices,Match($AG9,PriceDates,0)+1,Match(AN$3,Tickers,0))*AN$4</f>
        <v>0</v>
      </c>
      <c r="AO9" s="33">
        <f t="array" ref="AO9">index(DailyPrices,Match($AG9,PriceDates,0)+1,Match(AO$3,Tickers,0))*AO$4</f>
        <v>7494.583307</v>
      </c>
      <c r="AP9" s="33">
        <f t="array" ref="AP9">index(DailyPrices,Match($AG9,PriceDates,0)+1,Match(AP$3,Tickers,0))*AP$4</f>
        <v>374.8479193</v>
      </c>
      <c r="AQ9" s="33">
        <f t="array" ref="AQ9">index(DailyPrices,Match($AG9,PriceDates,0)+1,Match(AQ$3,Tickers,0))*AQ$4</f>
        <v>10789.74717</v>
      </c>
      <c r="AR9" s="33">
        <f t="array" ref="AR9">index(DailyPrices,Match($AG9,PriceDates,0)+1,Match(AR$3,Tickers,0))*AR$4</f>
        <v>0</v>
      </c>
      <c r="AS9" s="33">
        <f t="array" ref="AS9">index(DailyPrices,Match($AG9,PriceDates,0)+1,Match(AS$3,Tickers,0))*AS$4</f>
        <v>24045.86899</v>
      </c>
      <c r="AT9" s="33">
        <f t="array" ref="AT9">index(DailyPrices,Match($AG9,PriceDates,0)+1,Match(AT$3,Tickers,0))*AT$4</f>
        <v>0</v>
      </c>
      <c r="AU9" s="33">
        <f t="array" ref="AU9">index(DailyPrices,Match($AG9,PriceDates,0)+1,Match(AU$3,Tickers,0))*AU$4</f>
        <v>222.1888364</v>
      </c>
      <c r="AV9" s="33">
        <f t="array" ref="AV9">index(DailyPrices,Match($AG9,PriceDates,0)+1,Match(AV$3,Tickers,0))*AV$4</f>
        <v>4246.294551</v>
      </c>
      <c r="AW9" s="33">
        <f t="array" ref="AW9">index(DailyPrices,Match($AG9,PriceDates,0)+1,Match(AW$3,Tickers,0))*AW$4</f>
        <v>10852.10718</v>
      </c>
      <c r="AX9" s="33">
        <f t="array" ref="AX9">index(DailyPrices,Match($AG9,PriceDates,0)+1,Match(AX$3,Tickers,0))*AX$4</f>
        <v>17069.74717</v>
      </c>
      <c r="AY9" s="33">
        <f t="array" ref="AY9">index(DailyPrices,Match($AG9,PriceDates,0)+1,Match(AY$3,Tickers,0))*AY$4</f>
        <v>90.92011153</v>
      </c>
      <c r="AZ9" s="33">
        <f t="array" ref="AZ9">index(DailyPrices,Match($AG9,PriceDates,0)+1,Match(AZ$3,Tickers,0))*AZ$4</f>
        <v>5215.559116</v>
      </c>
      <c r="BA9" s="33">
        <f t="array" ref="BA9">index(DailyPrices,Match($AG9,PriceDates,0)+1,Match(BA$3,Tickers,0))*BA$4</f>
        <v>0</v>
      </c>
      <c r="BB9" s="33">
        <f t="array" ref="BB9">index(DailyPrices,Match($AG9,PriceDates,0)+1,Match(BB$3,Tickers,0))*BB$4</f>
        <v>0</v>
      </c>
      <c r="BC9" s="33">
        <f t="array" ref="BC9">index(DailyPrices,Match($AG9,PriceDates,0)+1,Match(BC$3,Tickers,0))*BC$4</f>
        <v>4995.012168</v>
      </c>
      <c r="BD9" s="15">
        <f t="shared" si="5"/>
        <v>98304.26379</v>
      </c>
      <c r="BE9" s="9">
        <f t="shared" si="6"/>
        <v>-0.003152468349</v>
      </c>
      <c r="BF9" s="15">
        <f t="shared" si="7"/>
        <v>100134.1833</v>
      </c>
      <c r="BG9" s="9">
        <f t="shared" si="4"/>
        <v>-0.01827467365</v>
      </c>
    </row>
    <row r="10">
      <c r="A10" s="17">
        <f t="shared" si="2"/>
        <v>0.069919117</v>
      </c>
      <c r="B10" s="18">
        <f t="shared" si="3"/>
        <v>0.06304395401</v>
      </c>
      <c r="C10" s="11">
        <f>FV(rate(252,0,-100,100*(1+A10)),Alkanza!$A$39,0,-100)/100-1</f>
        <v>0.05086595532</v>
      </c>
      <c r="G10" s="17">
        <v>0.069919117</v>
      </c>
      <c r="H10" s="19">
        <v>0.0</v>
      </c>
      <c r="I10" s="19">
        <v>0.0083</v>
      </c>
      <c r="J10" s="19">
        <v>0.0</v>
      </c>
      <c r="K10" s="19">
        <v>0.1183</v>
      </c>
      <c r="L10" s="19">
        <v>0.0</v>
      </c>
      <c r="M10" s="19">
        <v>0.0</v>
      </c>
      <c r="N10" s="19">
        <v>0.0</v>
      </c>
      <c r="O10" s="19">
        <v>0.0774</v>
      </c>
      <c r="P10" s="19">
        <v>0.0041</v>
      </c>
      <c r="Q10" s="19">
        <v>0.1152</v>
      </c>
      <c r="R10" s="19">
        <v>0.0</v>
      </c>
      <c r="S10" s="19">
        <v>0.2389</v>
      </c>
      <c r="T10" s="19">
        <v>0.0</v>
      </c>
      <c r="U10" s="19">
        <v>0.0022</v>
      </c>
      <c r="V10" s="19">
        <v>0.0465</v>
      </c>
      <c r="W10" s="19">
        <v>0.1155</v>
      </c>
      <c r="X10" s="19">
        <v>0.169</v>
      </c>
      <c r="Y10" s="19">
        <v>9.0E-4</v>
      </c>
      <c r="Z10" s="19">
        <v>0.0538</v>
      </c>
      <c r="AA10" s="19">
        <v>0.0</v>
      </c>
      <c r="AB10" s="19">
        <v>0.0</v>
      </c>
      <c r="AC10" s="19">
        <v>0.05</v>
      </c>
      <c r="AD10" s="1" t="s">
        <v>68</v>
      </c>
      <c r="AE10" s="20">
        <v>1.78</v>
      </c>
      <c r="AG10" s="32">
        <f>Prices!B16</f>
        <v>42380</v>
      </c>
      <c r="AH10" s="33">
        <f t="array" ref="AH10">index(DailyPrices,Match($AG10,PriceDates,0)+1,Match(AH$3,Tickers,0))*AH$4</f>
        <v>0</v>
      </c>
      <c r="AI10" s="33">
        <f t="array" ref="AI10">index(DailyPrices,Match($AG10,PriceDates,0)+1,Match(AI$3,Tickers,0))*AI$4</f>
        <v>813.3946709</v>
      </c>
      <c r="AJ10" s="33">
        <f t="array" ref="AJ10">index(DailyPrices,Match($AG10,PriceDates,0)+1,Match(AJ$3,Tickers,0))*AJ$4</f>
        <v>0</v>
      </c>
      <c r="AK10" s="33">
        <f t="array" ref="AK10">index(DailyPrices,Match($AG10,PriceDates,0)+1,Match(AK$3,Tickers,0))*AK$4</f>
        <v>11969.63637</v>
      </c>
      <c r="AL10" s="33">
        <f t="array" ref="AL10">index(DailyPrices,Match($AG10,PriceDates,0)+1,Match(AL$3,Tickers,0))*AL$4</f>
        <v>0</v>
      </c>
      <c r="AM10" s="33">
        <f t="array" ref="AM10">index(DailyPrices,Match($AG10,PriceDates,0)+1,Match(AM$3,Tickers,0))*AM$4</f>
        <v>0</v>
      </c>
      <c r="AN10" s="33">
        <f t="array" ref="AN10">index(DailyPrices,Match($AG10,PriceDates,0)+1,Match(AN$3,Tickers,0))*AN$4</f>
        <v>0</v>
      </c>
      <c r="AO10" s="33">
        <f t="array" ref="AO10">index(DailyPrices,Match($AG10,PriceDates,0)+1,Match(AO$3,Tickers,0))*AO$4</f>
        <v>7558.142458</v>
      </c>
      <c r="AP10" s="33">
        <f t="array" ref="AP10">index(DailyPrices,Match($AG10,PriceDates,0)+1,Match(AP$3,Tickers,0))*AP$4</f>
        <v>374.1885562</v>
      </c>
      <c r="AQ10" s="33">
        <f t="array" ref="AQ10">index(DailyPrices,Match($AG10,PriceDates,0)+1,Match(AQ$3,Tickers,0))*AQ$4</f>
        <v>10749.50458</v>
      </c>
      <c r="AR10" s="33">
        <f t="array" ref="AR10">index(DailyPrices,Match($AG10,PriceDates,0)+1,Match(AR$3,Tickers,0))*AR$4</f>
        <v>0</v>
      </c>
      <c r="AS10" s="33">
        <f t="array" ref="AS10">index(DailyPrices,Match($AG10,PriceDates,0)+1,Match(AS$3,Tickers,0))*AS$4</f>
        <v>23990.01331</v>
      </c>
      <c r="AT10" s="33">
        <f t="array" ref="AT10">index(DailyPrices,Match($AG10,PriceDates,0)+1,Match(AT$3,Tickers,0))*AT$4</f>
        <v>0</v>
      </c>
      <c r="AU10" s="33">
        <f t="array" ref="AU10">index(DailyPrices,Match($AG10,PriceDates,0)+1,Match(AU$3,Tickers,0))*AU$4</f>
        <v>221.820364</v>
      </c>
      <c r="AV10" s="33">
        <f t="array" ref="AV10">index(DailyPrices,Match($AG10,PriceDates,0)+1,Match(AV$3,Tickers,0))*AV$4</f>
        <v>4106.021064</v>
      </c>
      <c r="AW10" s="33">
        <f t="array" ref="AW10">index(DailyPrices,Match($AG10,PriceDates,0)+1,Match(AW$3,Tickers,0))*AW$4</f>
        <v>10702.37624</v>
      </c>
      <c r="AX10" s="33">
        <f t="array" ref="AX10">index(DailyPrices,Match($AG10,PriceDates,0)+1,Match(AX$3,Tickers,0))*AX$4</f>
        <v>17022.68603</v>
      </c>
      <c r="AY10" s="33">
        <f t="array" ref="AY10">index(DailyPrices,Match($AG10,PriceDates,0)+1,Match(AY$3,Tickers,0))*AY$4</f>
        <v>90.32282612</v>
      </c>
      <c r="AZ10" s="33">
        <f t="array" ref="AZ10">index(DailyPrices,Match($AG10,PriceDates,0)+1,Match(AZ$3,Tickers,0))*AZ$4</f>
        <v>5248.15345</v>
      </c>
      <c r="BA10" s="33">
        <f t="array" ref="BA10">index(DailyPrices,Match($AG10,PriceDates,0)+1,Match(BA$3,Tickers,0))*BA$4</f>
        <v>0</v>
      </c>
      <c r="BB10" s="33">
        <f t="array" ref="BB10">index(DailyPrices,Match($AG10,PriceDates,0)+1,Match(BB$3,Tickers,0))*BB$4</f>
        <v>0</v>
      </c>
      <c r="BC10" s="33">
        <f t="array" ref="BC10">index(DailyPrices,Match($AG10,PriceDates,0)+1,Match(BC$3,Tickers,0))*BC$4</f>
        <v>5003.987932</v>
      </c>
      <c r="BD10" s="15">
        <f t="shared" si="5"/>
        <v>97850.24786</v>
      </c>
      <c r="BE10" s="9">
        <f t="shared" si="6"/>
        <v>-0.004618476426</v>
      </c>
      <c r="BF10" s="15">
        <f t="shared" si="7"/>
        <v>100161.0416</v>
      </c>
      <c r="BG10" s="9">
        <f t="shared" si="4"/>
        <v>-0.02307078351</v>
      </c>
    </row>
    <row r="11">
      <c r="A11" s="17">
        <f t="shared" si="2"/>
        <v>0.079902721</v>
      </c>
      <c r="B11" s="18">
        <f t="shared" si="3"/>
        <v>0.0757783253</v>
      </c>
      <c r="C11" s="11">
        <f>FV(rate(252,0,-100,100*(1+A11)),Alkanza!$A$39,0,-100)/100-1</f>
        <v>0.05805577445</v>
      </c>
      <c r="G11" s="17">
        <v>0.079902721</v>
      </c>
      <c r="H11" s="19">
        <v>0.0</v>
      </c>
      <c r="I11" s="19">
        <v>0.0</v>
      </c>
      <c r="J11" s="19">
        <v>0.0</v>
      </c>
      <c r="K11" s="19">
        <v>0.2158</v>
      </c>
      <c r="L11" s="19">
        <v>0.0</v>
      </c>
      <c r="M11" s="19">
        <v>0.0</v>
      </c>
      <c r="N11" s="19">
        <v>0.0</v>
      </c>
      <c r="O11" s="19">
        <v>0.1088</v>
      </c>
      <c r="P11" s="19">
        <v>0.0099</v>
      </c>
      <c r="Q11" s="19">
        <v>0.1636</v>
      </c>
      <c r="R11" s="19">
        <v>0.0</v>
      </c>
      <c r="S11" s="19">
        <v>0.0</v>
      </c>
      <c r="T11" s="19">
        <v>0.0</v>
      </c>
      <c r="U11" s="19">
        <v>0.0</v>
      </c>
      <c r="V11" s="19">
        <v>0.0787</v>
      </c>
      <c r="W11" s="19">
        <v>0.0678</v>
      </c>
      <c r="X11" s="19">
        <v>0.2198</v>
      </c>
      <c r="Y11" s="19">
        <v>0.0022</v>
      </c>
      <c r="Z11" s="19">
        <v>0.0834</v>
      </c>
      <c r="AA11" s="19">
        <v>0.0</v>
      </c>
      <c r="AB11" s="19">
        <v>0.0</v>
      </c>
      <c r="AC11" s="19">
        <v>0.05</v>
      </c>
      <c r="AD11" s="1"/>
      <c r="AE11" s="15"/>
      <c r="AG11" s="32">
        <f>Prices!B17</f>
        <v>42381</v>
      </c>
      <c r="AH11" s="33">
        <f t="array" ref="AH11">index(DailyPrices,Match($AG11,PriceDates,0)+1,Match(AH$3,Tickers,0))*AH$4</f>
        <v>0</v>
      </c>
      <c r="AI11" s="33">
        <f t="array" ref="AI11">index(DailyPrices,Match($AG11,PriceDates,0)+1,Match(AI$3,Tickers,0))*AI$4</f>
        <v>817.855702</v>
      </c>
      <c r="AJ11" s="33">
        <f t="array" ref="AJ11">index(DailyPrices,Match($AG11,PriceDates,0)+1,Match(AJ$3,Tickers,0))*AJ$4</f>
        <v>0</v>
      </c>
      <c r="AK11" s="33">
        <f t="array" ref="AK11">index(DailyPrices,Match($AG11,PriceDates,0)+1,Match(AK$3,Tickers,0))*AK$4</f>
        <v>12141.96762</v>
      </c>
      <c r="AL11" s="33">
        <f t="array" ref="AL11">index(DailyPrices,Match($AG11,PriceDates,0)+1,Match(AL$3,Tickers,0))*AL$4</f>
        <v>0</v>
      </c>
      <c r="AM11" s="33">
        <f t="array" ref="AM11">index(DailyPrices,Match($AG11,PriceDates,0)+1,Match(AM$3,Tickers,0))*AM$4</f>
        <v>0</v>
      </c>
      <c r="AN11" s="33">
        <f t="array" ref="AN11">index(DailyPrices,Match($AG11,PriceDates,0)+1,Match(AN$3,Tickers,0))*AN$4</f>
        <v>0</v>
      </c>
      <c r="AO11" s="33">
        <f t="array" ref="AO11">index(DailyPrices,Match($AG11,PriceDates,0)+1,Match(AO$3,Tickers,0))*AO$4</f>
        <v>7599.515868</v>
      </c>
      <c r="AP11" s="33">
        <f t="array" ref="AP11">index(DailyPrices,Match($AG11,PriceDates,0)+1,Match(AP$3,Tickers,0))*AP$4</f>
        <v>377.4304248</v>
      </c>
      <c r="AQ11" s="33">
        <f t="array" ref="AQ11">index(DailyPrices,Match($AG11,PriceDates,0)+1,Match(AQ$3,Tickers,0))*AQ$4</f>
        <v>10815.78649</v>
      </c>
      <c r="AR11" s="33">
        <f t="array" ref="AR11">index(DailyPrices,Match($AG11,PriceDates,0)+1,Match(AR$3,Tickers,0))*AR$4</f>
        <v>0</v>
      </c>
      <c r="AS11" s="33">
        <f t="array" ref="AS11">index(DailyPrices,Match($AG11,PriceDates,0)+1,Match(AS$3,Tickers,0))*AS$4</f>
        <v>24022.59579</v>
      </c>
      <c r="AT11" s="33">
        <f t="array" ref="AT11">index(DailyPrices,Match($AG11,PriceDates,0)+1,Match(AT$3,Tickers,0))*AT$4</f>
        <v>0</v>
      </c>
      <c r="AU11" s="33">
        <f t="array" ref="AU11">index(DailyPrices,Match($AG11,PriceDates,0)+1,Match(AU$3,Tickers,0))*AU$4</f>
        <v>222.1888364</v>
      </c>
      <c r="AV11" s="33">
        <f t="array" ref="AV11">index(DailyPrices,Match($AG11,PriceDates,0)+1,Match(AV$3,Tickers,0))*AV$4</f>
        <v>4159.859713</v>
      </c>
      <c r="AW11" s="33">
        <f t="array" ref="AW11">index(DailyPrices,Match($AG11,PriceDates,0)+1,Match(AW$3,Tickers,0))*AW$4</f>
        <v>10829.53468</v>
      </c>
      <c r="AX11" s="33">
        <f t="array" ref="AX11">index(DailyPrices,Match($AG11,PriceDates,0)+1,Match(AX$3,Tickers,0))*AX$4</f>
        <v>17076.47019</v>
      </c>
      <c r="AY11" s="33">
        <f t="array" ref="AY11">index(DailyPrices,Match($AG11,PriceDates,0)+1,Match(AY$3,Tickers,0))*AY$4</f>
        <v>89.92463585</v>
      </c>
      <c r="AZ11" s="33">
        <f t="array" ref="AZ11">index(DailyPrices,Match($AG11,PriceDates,0)+1,Match(AZ$3,Tickers,0))*AZ$4</f>
        <v>5284.938484</v>
      </c>
      <c r="BA11" s="33">
        <f t="array" ref="BA11">index(DailyPrices,Match($AG11,PriceDates,0)+1,Match(BA$3,Tickers,0))*BA$4</f>
        <v>0</v>
      </c>
      <c r="BB11" s="33">
        <f t="array" ref="BB11">index(DailyPrices,Match($AG11,PriceDates,0)+1,Match(BB$3,Tickers,0))*BB$4</f>
        <v>0</v>
      </c>
      <c r="BC11" s="33">
        <f t="array" ref="BC11">index(DailyPrices,Match($AG11,PriceDates,0)+1,Match(BC$3,Tickers,0))*BC$4</f>
        <v>4983.792465</v>
      </c>
      <c r="BD11" s="15">
        <f t="shared" si="5"/>
        <v>98421.8609</v>
      </c>
      <c r="BE11" s="9">
        <f t="shared" si="6"/>
        <v>0.005841712704</v>
      </c>
      <c r="BF11" s="15">
        <f t="shared" si="7"/>
        <v>100187.907</v>
      </c>
      <c r="BG11" s="9">
        <f t="shared" si="4"/>
        <v>-0.01762733833</v>
      </c>
    </row>
    <row r="12">
      <c r="A12" s="17">
        <f t="shared" si="2"/>
        <v>0.089899867</v>
      </c>
      <c r="B12" s="18">
        <f t="shared" si="3"/>
        <v>0.07508165275</v>
      </c>
      <c r="C12" s="11">
        <f>FV(rate(252,0,-100,100*(1+A12)),Alkanza!$A$39,0,-100)/100-1</f>
        <v>0.06523765922</v>
      </c>
      <c r="G12" s="43">
        <v>0.089899867</v>
      </c>
      <c r="H12" s="19">
        <v>0.0</v>
      </c>
      <c r="I12" s="19">
        <v>0.0</v>
      </c>
      <c r="J12" s="19">
        <v>0.0</v>
      </c>
      <c r="K12" s="19">
        <v>0.225</v>
      </c>
      <c r="L12" s="19">
        <v>0.0</v>
      </c>
      <c r="M12" s="19">
        <v>0.0</v>
      </c>
      <c r="N12" s="19">
        <v>0.0</v>
      </c>
      <c r="O12" s="19">
        <v>0.078</v>
      </c>
      <c r="P12" s="19">
        <v>0.0145</v>
      </c>
      <c r="Q12" s="19">
        <v>0.1867</v>
      </c>
      <c r="R12" s="19">
        <v>0.0</v>
      </c>
      <c r="S12" s="19">
        <v>0.0</v>
      </c>
      <c r="T12" s="19">
        <v>0.0</v>
      </c>
      <c r="U12" s="19">
        <v>0.0</v>
      </c>
      <c r="V12" s="19">
        <v>0.0845</v>
      </c>
      <c r="W12" s="19">
        <v>0.0879</v>
      </c>
      <c r="X12" s="19">
        <v>0.0862</v>
      </c>
      <c r="Y12" s="19">
        <v>0.0021</v>
      </c>
      <c r="Z12" s="19">
        <v>0.1852</v>
      </c>
      <c r="AA12" s="19">
        <v>0.0</v>
      </c>
      <c r="AB12" s="19">
        <v>0.0</v>
      </c>
      <c r="AC12" s="19">
        <v>0.05</v>
      </c>
      <c r="AD12" s="1"/>
      <c r="AE12" s="15"/>
      <c r="AG12" s="32">
        <f>Prices!B18</f>
        <v>42382</v>
      </c>
      <c r="AH12" s="33">
        <f t="array" ref="AH12">index(DailyPrices,Match($AG12,PriceDates,0)+1,Match(AH$3,Tickers,0))*AH$4</f>
        <v>0</v>
      </c>
      <c r="AI12" s="33">
        <f t="array" ref="AI12">index(DailyPrices,Match($AG12,PriceDates,0)+1,Match(AI$3,Tickers,0))*AI$4</f>
        <v>802.8203749</v>
      </c>
      <c r="AJ12" s="33">
        <f t="array" ref="AJ12">index(DailyPrices,Match($AG12,PriceDates,0)+1,Match(AJ$3,Tickers,0))*AJ$4</f>
        <v>0</v>
      </c>
      <c r="AK12" s="33">
        <f t="array" ref="AK12">index(DailyPrices,Match($AG12,PriceDates,0)+1,Match(AK$3,Tickers,0))*AK$4</f>
        <v>12262.10712</v>
      </c>
      <c r="AL12" s="33">
        <f t="array" ref="AL12">index(DailyPrices,Match($AG12,PriceDates,0)+1,Match(AL$3,Tickers,0))*AL$4</f>
        <v>0</v>
      </c>
      <c r="AM12" s="33">
        <f t="array" ref="AM12">index(DailyPrices,Match($AG12,PriceDates,0)+1,Match(AM$3,Tickers,0))*AM$4</f>
        <v>0</v>
      </c>
      <c r="AN12" s="33">
        <f t="array" ref="AN12">index(DailyPrices,Match($AG12,PriceDates,0)+1,Match(AN$3,Tickers,0))*AN$4</f>
        <v>0</v>
      </c>
      <c r="AO12" s="33">
        <f t="array" ref="AO12">index(DailyPrices,Match($AG12,PriceDates,0)+1,Match(AO$3,Tickers,0))*AO$4</f>
        <v>7466.401419</v>
      </c>
      <c r="AP12" s="33">
        <f t="array" ref="AP12">index(DailyPrices,Match($AG12,PriceDates,0)+1,Match(AP$3,Tickers,0))*AP$4</f>
        <v>361.6606574</v>
      </c>
      <c r="AQ12" s="33">
        <f t="array" ref="AQ12">index(DailyPrices,Match($AG12,PriceDates,0)+1,Match(AQ$3,Tickers,0))*AQ$4</f>
        <v>10711.62921</v>
      </c>
      <c r="AR12" s="33">
        <f t="array" ref="AR12">index(DailyPrices,Match($AG12,PriceDates,0)+1,Match(AR$3,Tickers,0))*AR$4</f>
        <v>0</v>
      </c>
      <c r="AS12" s="33">
        <f t="array" ref="AS12">index(DailyPrices,Match($AG12,PriceDates,0)+1,Match(AS$3,Tickers,0))*AS$4</f>
        <v>24064.48755</v>
      </c>
      <c r="AT12" s="33">
        <f t="array" ref="AT12">index(DailyPrices,Match($AG12,PriceDates,0)+1,Match(AT$3,Tickers,0))*AT$4</f>
        <v>0</v>
      </c>
      <c r="AU12" s="33">
        <f t="array" ref="AU12">index(DailyPrices,Match($AG12,PriceDates,0)+1,Match(AU$3,Tickers,0))*AU$4</f>
        <v>222.0967183</v>
      </c>
      <c r="AV12" s="33">
        <f t="array" ref="AV12">index(DailyPrices,Match($AG12,PriceDates,0)+1,Match(AV$3,Tickers,0))*AV$4</f>
        <v>3958.78884</v>
      </c>
      <c r="AW12" s="33">
        <f t="array" ref="AW12">index(DailyPrices,Match($AG12,PriceDates,0)+1,Match(AW$3,Tickers,0))*AW$4</f>
        <v>10511.26238</v>
      </c>
      <c r="AX12" s="33">
        <f t="array" ref="AX12">index(DailyPrices,Match($AG12,PriceDates,0)+1,Match(AX$3,Tickers,0))*AX$4</f>
        <v>17096.63925</v>
      </c>
      <c r="AY12" s="33">
        <f t="array" ref="AY12">index(DailyPrices,Match($AG12,PriceDates,0)+1,Match(AY$3,Tickers,0))*AY$4</f>
        <v>92.24741243</v>
      </c>
      <c r="AZ12" s="33">
        <f t="array" ref="AZ12">index(DailyPrices,Match($AG12,PriceDates,0)+1,Match(AZ$3,Tickers,0))*AZ$4</f>
        <v>5170.858314</v>
      </c>
      <c r="BA12" s="33">
        <f t="array" ref="BA12">index(DailyPrices,Match($AG12,PriceDates,0)+1,Match(BA$3,Tickers,0))*BA$4</f>
        <v>0</v>
      </c>
      <c r="BB12" s="33">
        <f t="array" ref="BB12">index(DailyPrices,Match($AG12,PriceDates,0)+1,Match(BB$3,Tickers,0))*BB$4</f>
        <v>0</v>
      </c>
      <c r="BC12" s="33">
        <f t="array" ref="BC12">index(DailyPrices,Match($AG12,PriceDates,0)+1,Match(BC$3,Tickers,0))*BC$4</f>
        <v>4961.353057</v>
      </c>
      <c r="BD12" s="15">
        <f t="shared" si="5"/>
        <v>97682.3523</v>
      </c>
      <c r="BE12" s="9">
        <f t="shared" si="6"/>
        <v>-0.007513661967</v>
      </c>
      <c r="BF12" s="15">
        <f t="shared" si="7"/>
        <v>100214.7797</v>
      </c>
      <c r="BG12" s="9">
        <f t="shared" si="4"/>
        <v>-0.02526999913</v>
      </c>
    </row>
    <row r="13">
      <c r="A13" s="17">
        <f t="shared" si="2"/>
        <v>0.099961004</v>
      </c>
      <c r="B13" s="18">
        <f t="shared" si="3"/>
        <v>0.07119631183</v>
      </c>
      <c r="C13" s="11">
        <f>FV(rate(252,0,-100,100*(1+A13)),Alkanza!$A$39,0,-100)/100-1</f>
        <v>0.07244785321</v>
      </c>
      <c r="G13" s="43">
        <v>0.099961004</v>
      </c>
      <c r="H13" s="19">
        <v>0.0</v>
      </c>
      <c r="I13" s="19">
        <v>0.0</v>
      </c>
      <c r="J13" s="19">
        <v>0.0</v>
      </c>
      <c r="K13" s="19">
        <v>0.2163</v>
      </c>
      <c r="L13" s="19">
        <v>0.0</v>
      </c>
      <c r="M13" s="19">
        <v>0.0</v>
      </c>
      <c r="N13" s="19">
        <v>0.0</v>
      </c>
      <c r="O13" s="19">
        <v>0.0</v>
      </c>
      <c r="P13" s="19">
        <v>0.0319</v>
      </c>
      <c r="Q13" s="19">
        <v>0.2371</v>
      </c>
      <c r="R13" s="19">
        <v>0.0</v>
      </c>
      <c r="S13" s="19">
        <v>0.0</v>
      </c>
      <c r="T13" s="19">
        <v>0.0</v>
      </c>
      <c r="U13" s="19">
        <v>0.0</v>
      </c>
      <c r="V13" s="19">
        <v>0.1019</v>
      </c>
      <c r="W13" s="19">
        <v>0.1388</v>
      </c>
      <c r="X13" s="19">
        <v>0.0</v>
      </c>
      <c r="Y13" s="19">
        <v>0.0</v>
      </c>
      <c r="Z13" s="19">
        <v>0.224</v>
      </c>
      <c r="AA13" s="19">
        <v>0.0</v>
      </c>
      <c r="AB13" s="19">
        <v>0.0</v>
      </c>
      <c r="AC13" s="19">
        <v>0.05</v>
      </c>
      <c r="AD13" s="1"/>
      <c r="AE13" s="15"/>
      <c r="AG13" s="32">
        <f>Prices!B19</f>
        <v>42383</v>
      </c>
      <c r="AH13" s="33">
        <f t="array" ref="AH13">index(DailyPrices,Match($AG13,PriceDates,0)+1,Match(AH$3,Tickers,0))*AH$4</f>
        <v>0</v>
      </c>
      <c r="AI13" s="33">
        <f t="array" ref="AI13">index(DailyPrices,Match($AG13,PriceDates,0)+1,Match(AI$3,Tickers,0))*AI$4</f>
        <v>806.6205125</v>
      </c>
      <c r="AJ13" s="33">
        <f t="array" ref="AJ13">index(DailyPrices,Match($AG13,PriceDates,0)+1,Match(AJ$3,Tickers,0))*AJ$4</f>
        <v>0</v>
      </c>
      <c r="AK13" s="33">
        <f t="array" ref="AK13">index(DailyPrices,Match($AG13,PriceDates,0)+1,Match(AK$3,Tickers,0))*AK$4</f>
        <v>12146.89137</v>
      </c>
      <c r="AL13" s="33">
        <f t="array" ref="AL13">index(DailyPrices,Match($AG13,PriceDates,0)+1,Match(AL$3,Tickers,0))*AL$4</f>
        <v>0</v>
      </c>
      <c r="AM13" s="33">
        <f t="array" ref="AM13">index(DailyPrices,Match($AG13,PriceDates,0)+1,Match(AM$3,Tickers,0))*AM$4</f>
        <v>0</v>
      </c>
      <c r="AN13" s="33">
        <f t="array" ref="AN13">index(DailyPrices,Match($AG13,PriceDates,0)+1,Match(AN$3,Tickers,0))*AN$4</f>
        <v>0</v>
      </c>
      <c r="AO13" s="33">
        <f t="array" ref="AO13">index(DailyPrices,Match($AG13,PriceDates,0)+1,Match(AO$3,Tickers,0))*AO$4</f>
        <v>7490.386004</v>
      </c>
      <c r="AP13" s="33">
        <f t="array" ref="AP13">index(DailyPrices,Match($AG13,PriceDates,0)+1,Match(AP$3,Tickers,0))*AP$4</f>
        <v>368.6938638</v>
      </c>
      <c r="AQ13" s="33">
        <f t="array" ref="AQ13">index(DailyPrices,Match($AG13,PriceDates,0)+1,Match(AQ$3,Tickers,0))*AQ$4</f>
        <v>10822.88812</v>
      </c>
      <c r="AR13" s="33">
        <f t="array" ref="AR13">index(DailyPrices,Match($AG13,PriceDates,0)+1,Match(AR$3,Tickers,0))*AR$4</f>
        <v>0</v>
      </c>
      <c r="AS13" s="33">
        <f t="array" ref="AS13">index(DailyPrices,Match($AG13,PriceDates,0)+1,Match(AS$3,Tickers,0))*AS$4</f>
        <v>24064.48755</v>
      </c>
      <c r="AT13" s="33">
        <f t="array" ref="AT13">index(DailyPrices,Match($AG13,PriceDates,0)+1,Match(AT$3,Tickers,0))*AT$4</f>
        <v>0</v>
      </c>
      <c r="AU13" s="33">
        <f t="array" ref="AU13">index(DailyPrices,Match($AG13,PriceDates,0)+1,Match(AU$3,Tickers,0))*AU$4</f>
        <v>222.0046002</v>
      </c>
      <c r="AV13" s="33">
        <f t="array" ref="AV13">index(DailyPrices,Match($AG13,PriceDates,0)+1,Match(AV$3,Tickers,0))*AV$4</f>
        <v>4089.906094</v>
      </c>
      <c r="AW13" s="33">
        <f t="array" ref="AW13">index(DailyPrices,Match($AG13,PriceDates,0)+1,Match(AW$3,Tickers,0))*AW$4</f>
        <v>10774.60825</v>
      </c>
      <c r="AX13" s="33">
        <f t="array" ref="AX13">index(DailyPrices,Match($AG13,PriceDates,0)+1,Match(AX$3,Tickers,0))*AX$4</f>
        <v>16985.70943</v>
      </c>
      <c r="AY13" s="33">
        <f t="array" ref="AY13">index(DailyPrices,Match($AG13,PriceDates,0)+1,Match(AY$3,Tickers,0))*AY$4</f>
        <v>90.19009603</v>
      </c>
      <c r="AZ13" s="33">
        <f t="array" ref="AZ13">index(DailyPrices,Match($AG13,PriceDates,0)+1,Match(AZ$3,Tickers,0))*AZ$4</f>
        <v>5196.002515</v>
      </c>
      <c r="BA13" s="33">
        <f t="array" ref="BA13">index(DailyPrices,Match($AG13,PriceDates,0)+1,Match(BA$3,Tickers,0))*BA$4</f>
        <v>0</v>
      </c>
      <c r="BB13" s="33">
        <f t="array" ref="BB13">index(DailyPrices,Match($AG13,PriceDates,0)+1,Match(BB$3,Tickers,0))*BB$4</f>
        <v>0</v>
      </c>
      <c r="BC13" s="33">
        <f t="array" ref="BC13">index(DailyPrices,Match($AG13,PriceDates,0)+1,Match(BC$3,Tickers,0))*BC$4</f>
        <v>4932.181827</v>
      </c>
      <c r="BD13" s="15">
        <f t="shared" si="5"/>
        <v>97990.57023</v>
      </c>
      <c r="BE13" s="9">
        <f t="shared" si="6"/>
        <v>0.003155308187</v>
      </c>
      <c r="BF13" s="15">
        <f t="shared" si="7"/>
        <v>100241.6596</v>
      </c>
      <c r="BG13" s="9">
        <f t="shared" si="4"/>
        <v>-0.02245662489</v>
      </c>
    </row>
    <row r="14">
      <c r="A14" s="17">
        <f t="shared" si="2"/>
        <v>0.109913795</v>
      </c>
      <c r="B14" s="18">
        <f t="shared" si="3"/>
        <v>0.05789323908</v>
      </c>
      <c r="C14" s="11">
        <f>FV(rate(252,0,-100,100*(1+A14)),Alkanza!$A$39,0,-100)/100-1</f>
        <v>0.07956317013</v>
      </c>
      <c r="G14" s="43">
        <v>0.109913795</v>
      </c>
      <c r="H14" s="19">
        <v>0.0</v>
      </c>
      <c r="I14" s="19">
        <v>0.0</v>
      </c>
      <c r="J14" s="19">
        <v>0.0</v>
      </c>
      <c r="K14" s="19">
        <v>0.1164</v>
      </c>
      <c r="L14" s="19">
        <v>0.0</v>
      </c>
      <c r="M14" s="19">
        <v>0.0</v>
      </c>
      <c r="N14" s="19">
        <v>0.0</v>
      </c>
      <c r="O14" s="19">
        <v>0.0</v>
      </c>
      <c r="P14" s="19">
        <v>0.0319</v>
      </c>
      <c r="Q14" s="19">
        <v>0.2519</v>
      </c>
      <c r="R14" s="19">
        <v>0.0</v>
      </c>
      <c r="S14" s="19">
        <v>0.0</v>
      </c>
      <c r="T14" s="19">
        <v>0.0</v>
      </c>
      <c r="U14" s="19">
        <v>0.0</v>
      </c>
      <c r="V14" s="19">
        <v>0.1192</v>
      </c>
      <c r="W14" s="19">
        <v>0.2072</v>
      </c>
      <c r="X14" s="19">
        <v>0.0</v>
      </c>
      <c r="Y14" s="19">
        <v>0.0</v>
      </c>
      <c r="Z14" s="19">
        <v>0.2234</v>
      </c>
      <c r="AA14" s="19">
        <v>0.0</v>
      </c>
      <c r="AB14" s="19">
        <v>0.0</v>
      </c>
      <c r="AC14" s="19">
        <v>0.05</v>
      </c>
      <c r="AD14" s="1"/>
      <c r="AE14" s="15"/>
      <c r="AG14" s="32">
        <f>Prices!B20</f>
        <v>42384</v>
      </c>
      <c r="AH14" s="33">
        <f t="array" ref="AH14">index(DailyPrices,Match($AG14,PriceDates,0)+1,Match(AH$3,Tickers,0))*AH$4</f>
        <v>0</v>
      </c>
      <c r="AI14" s="33">
        <f t="array" ref="AI14">index(DailyPrices,Match($AG14,PriceDates,0)+1,Match(AI$3,Tickers,0))*AI$4</f>
        <v>793.8983127</v>
      </c>
      <c r="AJ14" s="33">
        <f t="array" ref="AJ14">index(DailyPrices,Match($AG14,PriceDates,0)+1,Match(AJ$3,Tickers,0))*AJ$4</f>
        <v>0</v>
      </c>
      <c r="AK14" s="33">
        <f t="array" ref="AK14">index(DailyPrices,Match($AG14,PriceDates,0)+1,Match(AK$3,Tickers,0))*AK$4</f>
        <v>12335.96337</v>
      </c>
      <c r="AL14" s="33">
        <f t="array" ref="AL14">index(DailyPrices,Match($AG14,PriceDates,0)+1,Match(AL$3,Tickers,0))*AL$4</f>
        <v>0</v>
      </c>
      <c r="AM14" s="33">
        <f t="array" ref="AM14">index(DailyPrices,Match($AG14,PriceDates,0)+1,Match(AM$3,Tickers,0))*AM$4</f>
        <v>0</v>
      </c>
      <c r="AN14" s="33">
        <f t="array" ref="AN14">index(DailyPrices,Match($AG14,PriceDates,0)+1,Match(AN$3,Tickers,0))*AN$4</f>
        <v>0</v>
      </c>
      <c r="AO14" s="33">
        <f t="array" ref="AO14">index(DailyPrices,Match($AG14,PriceDates,0)+1,Match(AO$3,Tickers,0))*AO$4</f>
        <v>7373.461151</v>
      </c>
      <c r="AP14" s="33">
        <f t="array" ref="AP14">index(DailyPrices,Match($AG14,PriceDates,0)+1,Match(AP$3,Tickers,0))*AP$4</f>
        <v>356.8253281</v>
      </c>
      <c r="AQ14" s="33">
        <f t="array" ref="AQ14">index(DailyPrices,Match($AG14,PriceDates,0)+1,Match(AQ$3,Tickers,0))*AQ$4</f>
        <v>10474.90812</v>
      </c>
      <c r="AR14" s="33">
        <f t="array" ref="AR14">index(DailyPrices,Match($AG14,PriceDates,0)+1,Match(AR$3,Tickers,0))*AR$4</f>
        <v>0</v>
      </c>
      <c r="AS14" s="33">
        <f t="array" ref="AS14">index(DailyPrices,Match($AG14,PriceDates,0)+1,Match(AS$3,Tickers,0))*AS$4</f>
        <v>24083.10611</v>
      </c>
      <c r="AT14" s="33">
        <f t="array" ref="AT14">index(DailyPrices,Match($AG14,PriceDates,0)+1,Match(AT$3,Tickers,0))*AT$4</f>
        <v>0</v>
      </c>
      <c r="AU14" s="33">
        <f t="array" ref="AU14">index(DailyPrices,Match($AG14,PriceDates,0)+1,Match(AU$3,Tickers,0))*AU$4</f>
        <v>222.2809545</v>
      </c>
      <c r="AV14" s="33">
        <f t="array" ref="AV14">index(DailyPrices,Match($AG14,PriceDates,0)+1,Match(AV$3,Tickers,0))*AV$4</f>
        <v>3990.65253</v>
      </c>
      <c r="AW14" s="33">
        <f t="array" ref="AW14">index(DailyPrices,Match($AG14,PriceDates,0)+1,Match(AW$3,Tickers,0))*AW$4</f>
        <v>10621.11523</v>
      </c>
      <c r="AX14" s="33">
        <f t="array" ref="AX14">index(DailyPrices,Match($AG14,PriceDates,0)+1,Match(AX$3,Tickers,0))*AX$4</f>
        <v>17049.57811</v>
      </c>
      <c r="AY14" s="33">
        <f t="array" ref="AY14">index(DailyPrices,Match($AG14,PriceDates,0)+1,Match(AY$3,Tickers,0))*AY$4</f>
        <v>89.85827081</v>
      </c>
      <c r="AZ14" s="33">
        <f t="array" ref="AZ14">index(DailyPrices,Match($AG14,PriceDates,0)+1,Match(AZ$3,Tickers,0))*AZ$4</f>
        <v>5117.31048</v>
      </c>
      <c r="BA14" s="33">
        <f t="array" ref="BA14">index(DailyPrices,Match($AG14,PriceDates,0)+1,Match(BA$3,Tickers,0))*BA$4</f>
        <v>0</v>
      </c>
      <c r="BB14" s="33">
        <f t="array" ref="BB14">index(DailyPrices,Match($AG14,PriceDates,0)+1,Match(BB$3,Tickers,0))*BB$4</f>
        <v>0</v>
      </c>
      <c r="BC14" s="33">
        <f t="array" ref="BC14">index(DailyPrices,Match($AG14,PriceDates,0)+1,Match(BC$3,Tickers,0))*BC$4</f>
        <v>4907.498478</v>
      </c>
      <c r="BD14" s="15">
        <f t="shared" si="5"/>
        <v>97416.45645</v>
      </c>
      <c r="BE14" s="9">
        <f t="shared" si="6"/>
        <v>-0.005858867639</v>
      </c>
      <c r="BF14" s="15">
        <f t="shared" si="7"/>
        <v>100268.5467</v>
      </c>
      <c r="BG14" s="9">
        <f t="shared" si="4"/>
        <v>-0.02844451536</v>
      </c>
    </row>
    <row r="15">
      <c r="A15" s="17">
        <f t="shared" si="2"/>
        <v>0.119950724</v>
      </c>
      <c r="B15" s="18">
        <f t="shared" si="3"/>
        <v>0.04632004111</v>
      </c>
      <c r="C15" s="11">
        <f>FV(rate(252,0,-100,100*(1+A15)),Alkanza!$A$39,0,-100)/100-1</f>
        <v>0.08672147905</v>
      </c>
      <c r="G15" s="17">
        <v>0.119950724</v>
      </c>
      <c r="H15" s="19">
        <v>0.0</v>
      </c>
      <c r="I15" s="19">
        <v>0.0</v>
      </c>
      <c r="J15" s="19">
        <v>0.0</v>
      </c>
      <c r="K15" s="19">
        <v>0.0106</v>
      </c>
      <c r="L15" s="19">
        <v>0.0</v>
      </c>
      <c r="M15" s="19">
        <v>0.0</v>
      </c>
      <c r="N15" s="19">
        <v>0.0</v>
      </c>
      <c r="O15" s="19">
        <v>0.0</v>
      </c>
      <c r="P15" s="19">
        <v>0.0</v>
      </c>
      <c r="Q15" s="19">
        <v>0.3546</v>
      </c>
      <c r="R15" s="19">
        <v>0.0</v>
      </c>
      <c r="S15" s="19">
        <v>0.0</v>
      </c>
      <c r="T15" s="19">
        <v>0.0</v>
      </c>
      <c r="U15" s="19">
        <v>0.0</v>
      </c>
      <c r="V15" s="19">
        <v>0.1654</v>
      </c>
      <c r="W15" s="19">
        <v>0.184</v>
      </c>
      <c r="X15" s="19">
        <v>0.0</v>
      </c>
      <c r="Y15" s="19">
        <v>0.0</v>
      </c>
      <c r="Z15" s="19">
        <v>0.2575</v>
      </c>
      <c r="AA15" s="19">
        <v>0.0</v>
      </c>
      <c r="AB15" s="19">
        <v>0.0</v>
      </c>
      <c r="AC15" s="19">
        <v>0.0279</v>
      </c>
      <c r="AD15" s="1"/>
      <c r="AE15" s="15"/>
      <c r="AG15" s="32">
        <f>Prices!B21</f>
        <v>42388</v>
      </c>
      <c r="AH15" s="33">
        <f t="array" ref="AH15">index(DailyPrices,Match($AG15,PriceDates,0)+1,Match(AH$3,Tickers,0))*AH$4</f>
        <v>0</v>
      </c>
      <c r="AI15" s="33">
        <f t="array" ref="AI15">index(DailyPrices,Match($AG15,PriceDates,0)+1,Match(AI$3,Tickers,0))*AI$4</f>
        <v>803.4812684</v>
      </c>
      <c r="AJ15" s="33">
        <f t="array" ref="AJ15">index(DailyPrices,Match($AG15,PriceDates,0)+1,Match(AJ$3,Tickers,0))*AJ$4</f>
        <v>0</v>
      </c>
      <c r="AK15" s="33">
        <f t="array" ref="AK15">index(DailyPrices,Match($AG15,PriceDates,0)+1,Match(AK$3,Tickers,0))*AK$4</f>
        <v>12298.54287</v>
      </c>
      <c r="AL15" s="33">
        <f t="array" ref="AL15">index(DailyPrices,Match($AG15,PriceDates,0)+1,Match(AL$3,Tickers,0))*AL$4</f>
        <v>0</v>
      </c>
      <c r="AM15" s="33">
        <f t="array" ref="AM15">index(DailyPrices,Match($AG15,PriceDates,0)+1,Match(AM$3,Tickers,0))*AM$4</f>
        <v>0</v>
      </c>
      <c r="AN15" s="33">
        <f t="array" ref="AN15">index(DailyPrices,Match($AG15,PriceDates,0)+1,Match(AN$3,Tickers,0))*AN$4</f>
        <v>0</v>
      </c>
      <c r="AO15" s="33">
        <f t="array" ref="AO15">index(DailyPrices,Match($AG15,PriceDates,0)+1,Match(AO$3,Tickers,0))*AO$4</f>
        <v>7444.815292</v>
      </c>
      <c r="AP15" s="33">
        <f t="array" ref="AP15">index(DailyPrices,Match($AG15,PriceDates,0)+1,Match(AP$3,Tickers,0))*AP$4</f>
        <v>356.8253281</v>
      </c>
      <c r="AQ15" s="33">
        <f t="array" ref="AQ15">index(DailyPrices,Match($AG15,PriceDates,0)+1,Match(AQ$3,Tickers,0))*AQ$4</f>
        <v>10571.96377</v>
      </c>
      <c r="AR15" s="33">
        <f t="array" ref="AR15">index(DailyPrices,Match($AG15,PriceDates,0)+1,Match(AR$3,Tickers,0))*AR$4</f>
        <v>0</v>
      </c>
      <c r="AS15" s="33">
        <f t="array" ref="AS15">index(DailyPrices,Match($AG15,PriceDates,0)+1,Match(AS$3,Tickers,0))*AS$4</f>
        <v>24073.79683</v>
      </c>
      <c r="AT15" s="33">
        <f t="array" ref="AT15">index(DailyPrices,Match($AG15,PriceDates,0)+1,Match(AT$3,Tickers,0))*AT$4</f>
        <v>0</v>
      </c>
      <c r="AU15" s="33">
        <f t="array" ref="AU15">index(DailyPrices,Match($AG15,PriceDates,0)+1,Match(AU$3,Tickers,0))*AU$4</f>
        <v>222.4651907</v>
      </c>
      <c r="AV15" s="33">
        <f t="array" ref="AV15">index(DailyPrices,Match($AG15,PriceDates,0)+1,Match(AV$3,Tickers,0))*AV$4</f>
        <v>3920.698911</v>
      </c>
      <c r="AW15" s="33">
        <f t="array" ref="AW15">index(DailyPrices,Match($AG15,PriceDates,0)+1,Match(AW$3,Tickers,0))*AW$4</f>
        <v>10625.62973</v>
      </c>
      <c r="AX15" s="33">
        <f t="array" ref="AX15">index(DailyPrices,Match($AG15,PriceDates,0)+1,Match(AX$3,Tickers,0))*AX$4</f>
        <v>17002.51698</v>
      </c>
      <c r="AY15" s="33">
        <f t="array" ref="AY15">index(DailyPrices,Match($AG15,PriceDates,0)+1,Match(AY$3,Tickers,0))*AY$4</f>
        <v>92.04831729</v>
      </c>
      <c r="AZ15" s="33">
        <f t="array" ref="AZ15">index(DailyPrices,Match($AG15,PriceDates,0)+1,Match(AZ$3,Tickers,0))*AZ$4</f>
        <v>5158.751847</v>
      </c>
      <c r="BA15" s="33">
        <f t="array" ref="BA15">index(DailyPrices,Match($AG15,PriceDates,0)+1,Match(BA$3,Tickers,0))*BA$4</f>
        <v>0</v>
      </c>
      <c r="BB15" s="33">
        <f t="array" ref="BB15">index(DailyPrices,Match($AG15,PriceDates,0)+1,Match(BB$3,Tickers,0))*BB$4</f>
        <v>0</v>
      </c>
      <c r="BC15" s="33">
        <f t="array" ref="BC15">index(DailyPrices,Match($AG15,PriceDates,0)+1,Match(BC$3,Tickers,0))*BC$4</f>
        <v>4911.98636</v>
      </c>
      <c r="BD15" s="15">
        <f t="shared" si="5"/>
        <v>97483.52269</v>
      </c>
      <c r="BE15" s="9">
        <f t="shared" si="6"/>
        <v>0.0006884487578</v>
      </c>
      <c r="BF15" s="15">
        <f t="shared" si="7"/>
        <v>100295.441</v>
      </c>
      <c r="BG15" s="9">
        <f t="shared" si="4"/>
        <v>-0.0280363519</v>
      </c>
    </row>
    <row r="16">
      <c r="A16" s="17">
        <f t="shared" si="2"/>
        <v>0.129961358</v>
      </c>
      <c r="B16" s="18">
        <f t="shared" si="3"/>
        <v>0.03461206794</v>
      </c>
      <c r="C16" s="11">
        <f>FV(rate(252,0,-100,100*(1+A16)),Alkanza!$A$39,0,-100)/100-1</f>
        <v>0.09384406486</v>
      </c>
      <c r="G16" s="17">
        <v>0.129961358</v>
      </c>
      <c r="H16" s="19">
        <v>0.0</v>
      </c>
      <c r="I16" s="19">
        <v>0.0</v>
      </c>
      <c r="J16" s="19">
        <v>0.0</v>
      </c>
      <c r="K16" s="19">
        <v>0.0</v>
      </c>
      <c r="L16" s="19">
        <v>0.0</v>
      </c>
      <c r="M16" s="19">
        <v>0.0</v>
      </c>
      <c r="N16" s="19">
        <v>0.0</v>
      </c>
      <c r="O16" s="19">
        <v>0.0</v>
      </c>
      <c r="P16" s="19">
        <v>0.121</v>
      </c>
      <c r="Q16" s="19">
        <v>0.3643</v>
      </c>
      <c r="R16" s="19">
        <v>0.0</v>
      </c>
      <c r="S16" s="19">
        <v>0.0</v>
      </c>
      <c r="T16" s="19">
        <v>0.0</v>
      </c>
      <c r="U16" s="19">
        <v>0.0</v>
      </c>
      <c r="V16" s="19">
        <v>0.2819</v>
      </c>
      <c r="W16" s="19">
        <v>0.106</v>
      </c>
      <c r="X16" s="19">
        <v>0.0</v>
      </c>
      <c r="Y16" s="19">
        <v>0.0</v>
      </c>
      <c r="Z16" s="19">
        <v>0.1268</v>
      </c>
      <c r="AA16" s="19">
        <v>0.0</v>
      </c>
      <c r="AB16" s="19">
        <v>0.0</v>
      </c>
      <c r="AC16" s="19">
        <v>0.0</v>
      </c>
      <c r="AE16" s="15"/>
      <c r="AG16" s="32">
        <f>Prices!B22</f>
        <v>42389</v>
      </c>
      <c r="AH16" s="33">
        <f t="array" ref="AH16">index(DailyPrices,Match($AG16,PriceDates,0)+1,Match(AH$3,Tickers,0))*AH$4</f>
        <v>0</v>
      </c>
      <c r="AI16" s="33">
        <f t="array" ref="AI16">index(DailyPrices,Match($AG16,PriceDates,0)+1,Match(AI$3,Tickers,0))*AI$4</f>
        <v>793.4026426</v>
      </c>
      <c r="AJ16" s="33">
        <f t="array" ref="AJ16">index(DailyPrices,Match($AG16,PriceDates,0)+1,Match(AJ$3,Tickers,0))*AJ$4</f>
        <v>0</v>
      </c>
      <c r="AK16" s="33">
        <f t="array" ref="AK16">index(DailyPrices,Match($AG16,PriceDates,0)+1,Match(AK$3,Tickers,0))*AK$4</f>
        <v>12427.54512</v>
      </c>
      <c r="AL16" s="33">
        <f t="array" ref="AL16">index(DailyPrices,Match($AG16,PriceDates,0)+1,Match(AL$3,Tickers,0))*AL$4</f>
        <v>0</v>
      </c>
      <c r="AM16" s="33">
        <f t="array" ref="AM16">index(DailyPrices,Match($AG16,PriceDates,0)+1,Match(AM$3,Tickers,0))*AM$4</f>
        <v>0</v>
      </c>
      <c r="AN16" s="33">
        <f t="array" ref="AN16">index(DailyPrices,Match($AG16,PriceDates,0)+1,Match(AN$3,Tickers,0))*AN$4</f>
        <v>0</v>
      </c>
      <c r="AO16" s="33">
        <f t="array" ref="AO16">index(DailyPrices,Match($AG16,PriceDates,0)+1,Match(AO$3,Tickers,0))*AO$4</f>
        <v>7354.273483</v>
      </c>
      <c r="AP16" s="33">
        <f t="array" ref="AP16">index(DailyPrices,Match($AG16,PriceDates,0)+1,Match(AP$3,Tickers,0))*AP$4</f>
        <v>354.682398</v>
      </c>
      <c r="AQ16" s="33">
        <f t="array" ref="AQ16">index(DailyPrices,Match($AG16,PriceDates,0)+1,Match(AQ$3,Tickers,0))*AQ$4</f>
        <v>10477.27533</v>
      </c>
      <c r="AR16" s="33">
        <f t="array" ref="AR16">index(DailyPrices,Match($AG16,PriceDates,0)+1,Match(AR$3,Tickers,0))*AR$4</f>
        <v>0</v>
      </c>
      <c r="AS16" s="33">
        <f t="array" ref="AS16">index(DailyPrices,Match($AG16,PriceDates,0)+1,Match(AS$3,Tickers,0))*AS$4</f>
        <v>24157.58034</v>
      </c>
      <c r="AT16" s="33">
        <f t="array" ref="AT16">index(DailyPrices,Match($AG16,PriceDates,0)+1,Match(AT$3,Tickers,0))*AT$4</f>
        <v>0</v>
      </c>
      <c r="AU16" s="33">
        <f t="array" ref="AU16">index(DailyPrices,Match($AG16,PriceDates,0)+1,Match(AU$3,Tickers,0))*AU$4</f>
        <v>223.1100173</v>
      </c>
      <c r="AV16" s="33">
        <f t="array" ref="AV16">index(DailyPrices,Match($AG16,PriceDates,0)+1,Match(AV$3,Tickers,0))*AV$4</f>
        <v>3993.582524</v>
      </c>
      <c r="AW16" s="33">
        <f t="array" ref="AW16">index(DailyPrices,Match($AG16,PriceDates,0)+1,Match(AW$3,Tickers,0))*AW$4</f>
        <v>10653.46915</v>
      </c>
      <c r="AX16" s="33">
        <f t="array" ref="AX16">index(DailyPrices,Match($AG16,PriceDates,0)+1,Match(AX$3,Tickers,0))*AX$4</f>
        <v>16999.15547</v>
      </c>
      <c r="AY16" s="33">
        <f t="array" ref="AY16">index(DailyPrices,Match($AG16,PriceDates,0)+1,Match(AY$3,Tickers,0))*AY$4</f>
        <v>92.18104738</v>
      </c>
      <c r="AZ16" s="33">
        <f t="array" ref="AZ16">index(DailyPrices,Match($AG16,PriceDates,0)+1,Match(AZ$3,Tickers,0))*AZ$4</f>
        <v>5104.738379</v>
      </c>
      <c r="BA16" s="33">
        <f t="array" ref="BA16">index(DailyPrices,Match($AG16,PriceDates,0)+1,Match(BA$3,Tickers,0))*BA$4</f>
        <v>0</v>
      </c>
      <c r="BB16" s="33">
        <f t="array" ref="BB16">index(DailyPrices,Match($AG16,PriceDates,0)+1,Match(BB$3,Tickers,0))*BB$4</f>
        <v>0</v>
      </c>
      <c r="BC16" s="33">
        <f t="array" ref="BC16">index(DailyPrices,Match($AG16,PriceDates,0)+1,Match(BC$3,Tickers,0))*BC$4</f>
        <v>4867.107544</v>
      </c>
      <c r="BD16" s="15">
        <f t="shared" si="5"/>
        <v>97498.10345</v>
      </c>
      <c r="BE16" s="9">
        <f t="shared" si="6"/>
        <v>0.000149571573</v>
      </c>
      <c r="BF16" s="15">
        <f t="shared" si="7"/>
        <v>100322.3425</v>
      </c>
      <c r="BG16" s="9">
        <f t="shared" si="4"/>
        <v>-0.02815164554</v>
      </c>
    </row>
    <row r="17">
      <c r="A17" s="17">
        <f t="shared" si="2"/>
        <v>0.139907345</v>
      </c>
      <c r="B17" s="18">
        <f t="shared" si="3"/>
        <v>0.02002104007</v>
      </c>
      <c r="C17" s="11">
        <f>FV(rate(252,0,-100,100*(1+A17)),Alkanza!$A$39,0,-100)/100-1</f>
        <v>0.1009040584</v>
      </c>
      <c r="G17" s="17">
        <v>0.139907345</v>
      </c>
      <c r="H17" s="19">
        <v>0.0</v>
      </c>
      <c r="I17" s="19">
        <v>0.0</v>
      </c>
      <c r="J17" s="19">
        <v>0.0</v>
      </c>
      <c r="K17" s="19">
        <v>0.0</v>
      </c>
      <c r="L17" s="19">
        <v>0.0</v>
      </c>
      <c r="M17" s="19">
        <v>0.0</v>
      </c>
      <c r="N17" s="19">
        <v>0.0</v>
      </c>
      <c r="O17" s="19">
        <v>0.0</v>
      </c>
      <c r="P17" s="19">
        <v>0.2986</v>
      </c>
      <c r="Q17" s="19">
        <v>0.2464</v>
      </c>
      <c r="R17" s="19">
        <v>0.0</v>
      </c>
      <c r="S17" s="19">
        <v>0.0</v>
      </c>
      <c r="T17" s="19">
        <v>0.0</v>
      </c>
      <c r="U17" s="19">
        <v>0.0</v>
      </c>
      <c r="V17" s="19">
        <v>0.3897</v>
      </c>
      <c r="W17" s="19">
        <v>0.0652</v>
      </c>
      <c r="X17" s="19">
        <v>0.0</v>
      </c>
      <c r="Y17" s="19">
        <v>0.0</v>
      </c>
      <c r="Z17" s="19">
        <v>0.0</v>
      </c>
      <c r="AA17" s="19">
        <v>0.0</v>
      </c>
      <c r="AB17" s="19">
        <v>0.0</v>
      </c>
      <c r="AC17" s="19">
        <v>0.0</v>
      </c>
      <c r="AE17" s="15"/>
      <c r="AG17" s="32">
        <f>Prices!B23</f>
        <v>42390</v>
      </c>
      <c r="AH17" s="33">
        <f t="array" ref="AH17">index(DailyPrices,Match($AG17,PriceDates,0)+1,Match(AH$3,Tickers,0))*AH$4</f>
        <v>0</v>
      </c>
      <c r="AI17" s="33">
        <f t="array" ref="AI17">index(DailyPrices,Match($AG17,PriceDates,0)+1,Match(AI$3,Tickers,0))*AI$4</f>
        <v>796.5418867</v>
      </c>
      <c r="AJ17" s="33">
        <f t="array" ref="AJ17">index(DailyPrices,Match($AG17,PriceDates,0)+1,Match(AJ$3,Tickers,0))*AJ$4</f>
        <v>0</v>
      </c>
      <c r="AK17" s="33">
        <f t="array" ref="AK17">index(DailyPrices,Match($AG17,PriceDates,0)+1,Match(AK$3,Tickers,0))*AK$4</f>
        <v>12342.85662</v>
      </c>
      <c r="AL17" s="33">
        <f t="array" ref="AL17">index(DailyPrices,Match($AG17,PriceDates,0)+1,Match(AL$3,Tickers,0))*AL$4</f>
        <v>0</v>
      </c>
      <c r="AM17" s="33">
        <f t="array" ref="AM17">index(DailyPrices,Match($AG17,PriceDates,0)+1,Match(AM$3,Tickers,0))*AM$4</f>
        <v>0</v>
      </c>
      <c r="AN17" s="33">
        <f t="array" ref="AN17">index(DailyPrices,Match($AG17,PriceDates,0)+1,Match(AN$3,Tickers,0))*AN$4</f>
        <v>0</v>
      </c>
      <c r="AO17" s="33">
        <f t="array" ref="AO17">index(DailyPrices,Match($AG17,PriceDates,0)+1,Match(AO$3,Tickers,0))*AO$4</f>
        <v>7386.652673</v>
      </c>
      <c r="AP17" s="33">
        <f t="array" ref="AP17">index(DailyPrices,Match($AG17,PriceDates,0)+1,Match(AP$3,Tickers,0))*AP$4</f>
        <v>355.2868142</v>
      </c>
      <c r="AQ17" s="33">
        <f t="array" ref="AQ17">index(DailyPrices,Match($AG17,PriceDates,0)+1,Match(AQ$3,Tickers,0))*AQ$4</f>
        <v>10458.33764</v>
      </c>
      <c r="AR17" s="33">
        <f t="array" ref="AR17">index(DailyPrices,Match($AG17,PriceDates,0)+1,Match(AR$3,Tickers,0))*AR$4</f>
        <v>0</v>
      </c>
      <c r="AS17" s="33">
        <f t="array" ref="AS17">index(DailyPrices,Match($AG17,PriceDates,0)+1,Match(AS$3,Tickers,0))*AS$4</f>
        <v>24129.65251</v>
      </c>
      <c r="AT17" s="33">
        <f t="array" ref="AT17">index(DailyPrices,Match($AG17,PriceDates,0)+1,Match(AT$3,Tickers,0))*AT$4</f>
        <v>0</v>
      </c>
      <c r="AU17" s="33">
        <f t="array" ref="AU17">index(DailyPrices,Match($AG17,PriceDates,0)+1,Match(AU$3,Tickers,0))*AU$4</f>
        <v>223.0178992</v>
      </c>
      <c r="AV17" s="33">
        <f t="array" ref="AV17">index(DailyPrices,Match($AG17,PriceDates,0)+1,Match(AV$3,Tickers,0))*AV$4</f>
        <v>3888.102722</v>
      </c>
      <c r="AW17" s="33">
        <f t="array" ref="AW17">index(DailyPrices,Match($AG17,PriceDates,0)+1,Match(AW$3,Tickers,0))*AW$4</f>
        <v>10615.09589</v>
      </c>
      <c r="AX17" s="33">
        <f t="array" ref="AX17">index(DailyPrices,Match($AG17,PriceDates,0)+1,Match(AX$3,Tickers,0))*AX$4</f>
        <v>16948.73282</v>
      </c>
      <c r="AY17" s="33">
        <f t="array" ref="AY17">index(DailyPrices,Match($AG17,PriceDates,0)+1,Match(AY$3,Tickers,0))*AY$4</f>
        <v>91.65012702</v>
      </c>
      <c r="AZ17" s="33">
        <f t="array" ref="AZ17">index(DailyPrices,Match($AG17,PriceDates,0)+1,Match(AZ$3,Tickers,0))*AZ$4</f>
        <v>5110.325979</v>
      </c>
      <c r="BA17" s="33">
        <f t="array" ref="BA17">index(DailyPrices,Match($AG17,PriceDates,0)+1,Match(BA$3,Tickers,0))*BA$4</f>
        <v>0</v>
      </c>
      <c r="BB17" s="33">
        <f t="array" ref="BB17">index(DailyPrices,Match($AG17,PriceDates,0)+1,Match(BB$3,Tickers,0))*BB$4</f>
        <v>0</v>
      </c>
      <c r="BC17" s="33">
        <f t="array" ref="BC17">index(DailyPrices,Match($AG17,PriceDates,0)+1,Match(BC$3,Tickers,0))*BC$4</f>
        <v>4867.107544</v>
      </c>
      <c r="BD17" s="15">
        <f t="shared" si="5"/>
        <v>97213.36113</v>
      </c>
      <c r="BE17" s="9">
        <f t="shared" si="6"/>
        <v>-0.002920490866</v>
      </c>
      <c r="BF17" s="15">
        <f t="shared" si="7"/>
        <v>100349.2512</v>
      </c>
      <c r="BG17" s="9">
        <f t="shared" si="4"/>
        <v>-0.03124976058</v>
      </c>
    </row>
    <row r="18">
      <c r="A18" s="17">
        <f t="shared" si="2"/>
        <v>0.1500561</v>
      </c>
      <c r="B18" s="18">
        <f t="shared" si="3"/>
        <v>-0.00810369479</v>
      </c>
      <c r="C18" s="11">
        <f>FV(rate(252,0,-100,100*(1+A18)),Alkanza!$A$39,0,-100)/100-1</f>
        <v>0.108091122</v>
      </c>
      <c r="G18" s="17">
        <v>0.1500561</v>
      </c>
      <c r="H18" s="19">
        <v>0.0</v>
      </c>
      <c r="I18" s="19">
        <v>0.0</v>
      </c>
      <c r="J18" s="19">
        <v>0.0</v>
      </c>
      <c r="K18" s="19">
        <v>0.0</v>
      </c>
      <c r="L18" s="19">
        <v>0.0</v>
      </c>
      <c r="M18" s="19">
        <v>0.0</v>
      </c>
      <c r="N18" s="19">
        <v>0.0</v>
      </c>
      <c r="O18" s="19">
        <v>0.0</v>
      </c>
      <c r="P18" s="19">
        <v>0.387</v>
      </c>
      <c r="Q18" s="19">
        <v>0.0199</v>
      </c>
      <c r="R18" s="19">
        <v>0.231</v>
      </c>
      <c r="S18" s="19">
        <v>0.0</v>
      </c>
      <c r="T18" s="19">
        <v>0.0</v>
      </c>
      <c r="U18" s="19">
        <v>0.0</v>
      </c>
      <c r="V18" s="19">
        <v>0.3622</v>
      </c>
      <c r="W18" s="19">
        <v>0.0</v>
      </c>
      <c r="X18" s="19">
        <v>0.0</v>
      </c>
      <c r="Y18" s="19">
        <v>0.0</v>
      </c>
      <c r="Z18" s="19">
        <v>0.0</v>
      </c>
      <c r="AA18" s="19">
        <v>0.0</v>
      </c>
      <c r="AB18" s="19">
        <v>0.0</v>
      </c>
      <c r="AC18" s="19">
        <v>0.0</v>
      </c>
      <c r="AD18" s="1"/>
      <c r="AE18" s="15"/>
      <c r="AG18" s="32">
        <f>Prices!B24</f>
        <v>42391</v>
      </c>
      <c r="AH18" s="33">
        <f t="array" ref="AH18">index(DailyPrices,Match($AG18,PriceDates,0)+1,Match(AH$3,Tickers,0))*AH$4</f>
        <v>0</v>
      </c>
      <c r="AI18" s="33">
        <f t="array" ref="AI18">index(DailyPrices,Match($AG18,PriceDates,0)+1,Match(AI$3,Tickers,0))*AI$4</f>
        <v>810.2554268</v>
      </c>
      <c r="AJ18" s="33">
        <f t="array" ref="AJ18">index(DailyPrices,Match($AG18,PriceDates,0)+1,Match(AJ$3,Tickers,0))*AJ$4</f>
        <v>0</v>
      </c>
      <c r="AK18" s="33">
        <f t="array" ref="AK18">index(DailyPrices,Match($AG18,PriceDates,0)+1,Match(AK$3,Tickers,0))*AK$4</f>
        <v>12296.57337</v>
      </c>
      <c r="AL18" s="33">
        <f t="array" ref="AL18">index(DailyPrices,Match($AG18,PriceDates,0)+1,Match(AL$3,Tickers,0))*AL$4</f>
        <v>0</v>
      </c>
      <c r="AM18" s="33">
        <f t="array" ref="AM18">index(DailyPrices,Match($AG18,PriceDates,0)+1,Match(AM$3,Tickers,0))*AM$4</f>
        <v>0</v>
      </c>
      <c r="AN18" s="33">
        <f t="array" ref="AN18">index(DailyPrices,Match($AG18,PriceDates,0)+1,Match(AN$3,Tickers,0))*AN$4</f>
        <v>0</v>
      </c>
      <c r="AO18" s="33">
        <f t="array" ref="AO18">index(DailyPrices,Match($AG18,PriceDates,0)+1,Match(AO$3,Tickers,0))*AO$4</f>
        <v>7506.5756</v>
      </c>
      <c r="AP18" s="33">
        <f t="array" ref="AP18">index(DailyPrices,Match($AG18,PriceDates,0)+1,Match(AP$3,Tickers,0))*AP$4</f>
        <v>364.1882159</v>
      </c>
      <c r="AQ18" s="33">
        <f t="array" ref="AQ18">index(DailyPrices,Match($AG18,PriceDates,0)+1,Match(AQ$3,Tickers,0))*AQ$4</f>
        <v>10673.75383</v>
      </c>
      <c r="AR18" s="33">
        <f t="array" ref="AR18">index(DailyPrices,Match($AG18,PriceDates,0)+1,Match(AR$3,Tickers,0))*AR$4</f>
        <v>0</v>
      </c>
      <c r="AS18" s="33">
        <f t="array" ref="AS18">index(DailyPrices,Match($AG18,PriceDates,0)+1,Match(AS$3,Tickers,0))*AS$4</f>
        <v>24101.72467</v>
      </c>
      <c r="AT18" s="33">
        <f t="array" ref="AT18">index(DailyPrices,Match($AG18,PriceDates,0)+1,Match(AT$3,Tickers,0))*AT$4</f>
        <v>0</v>
      </c>
      <c r="AU18" s="33">
        <f t="array" ref="AU18">index(DailyPrices,Match($AG18,PriceDates,0)+1,Match(AU$3,Tickers,0))*AU$4</f>
        <v>222.3730726</v>
      </c>
      <c r="AV18" s="33">
        <f t="array" ref="AV18">index(DailyPrices,Match($AG18,PriceDates,0)+1,Match(AV$3,Tickers,0))*AV$4</f>
        <v>4012.993738</v>
      </c>
      <c r="AW18" s="33">
        <f t="array" ref="AW18">index(DailyPrices,Match($AG18,PriceDates,0)+1,Match(AW$3,Tickers,0))*AW$4</f>
        <v>10809.21942</v>
      </c>
      <c r="AX18" s="33">
        <f t="array" ref="AX18">index(DailyPrices,Match($AG18,PriceDates,0)+1,Match(AX$3,Tickers,0))*AX$4</f>
        <v>16975.6249</v>
      </c>
      <c r="AY18" s="33">
        <f t="array" ref="AY18">index(DailyPrices,Match($AG18,PriceDates,0)+1,Match(AY$3,Tickers,0))*AY$4</f>
        <v>91.45103189</v>
      </c>
      <c r="AZ18" s="33">
        <f t="array" ref="AZ18">index(DailyPrices,Match($AG18,PriceDates,0)+1,Match(AZ$3,Tickers,0))*AZ$4</f>
        <v>5206.246449</v>
      </c>
      <c r="BA18" s="33">
        <f t="array" ref="BA18">index(DailyPrices,Match($AG18,PriceDates,0)+1,Match(BA$3,Tickers,0))*BA$4</f>
        <v>0</v>
      </c>
      <c r="BB18" s="33">
        <f t="array" ref="BB18">index(DailyPrices,Match($AG18,PriceDates,0)+1,Match(BB$3,Tickers,0))*BB$4</f>
        <v>0</v>
      </c>
      <c r="BC18" s="33">
        <f t="array" ref="BC18">index(DailyPrices,Match($AG18,PriceDates,0)+1,Match(BC$3,Tickers,0))*BC$4</f>
        <v>4885.05907</v>
      </c>
      <c r="BD18" s="15">
        <f t="shared" si="5"/>
        <v>97956.0388</v>
      </c>
      <c r="BE18" s="9">
        <f t="shared" si="6"/>
        <v>0.007639666587</v>
      </c>
      <c r="BF18" s="15">
        <f t="shared" si="7"/>
        <v>100376.1672</v>
      </c>
      <c r="BG18" s="9">
        <f t="shared" si="4"/>
        <v>-0.02411058742</v>
      </c>
    </row>
    <row r="19">
      <c r="A19" s="14"/>
      <c r="B19" s="14"/>
      <c r="C19" s="5"/>
      <c r="AE19" s="15"/>
      <c r="AG19" s="32">
        <f>Prices!B25</f>
        <v>42394</v>
      </c>
      <c r="AH19" s="33">
        <f t="array" ref="AH19">index(DailyPrices,Match($AG19,PriceDates,0)+1,Match(AH$3,Tickers,0))*AH$4</f>
        <v>0</v>
      </c>
      <c r="AI19" s="33">
        <f t="array" ref="AI19">index(DailyPrices,Match($AG19,PriceDates,0)+1,Match(AI$3,Tickers,0))*AI$4</f>
        <v>802.9855983</v>
      </c>
      <c r="AJ19" s="33">
        <f t="array" ref="AJ19">index(DailyPrices,Match($AG19,PriceDates,0)+1,Match(AJ$3,Tickers,0))*AJ$4</f>
        <v>0</v>
      </c>
      <c r="AK19" s="33">
        <f t="array" ref="AK19">index(DailyPrices,Match($AG19,PriceDates,0)+1,Match(AK$3,Tickers,0))*AK$4</f>
        <v>12362.55162</v>
      </c>
      <c r="AL19" s="33">
        <f t="array" ref="AL19">index(DailyPrices,Match($AG19,PriceDates,0)+1,Match(AL$3,Tickers,0))*AL$4</f>
        <v>0</v>
      </c>
      <c r="AM19" s="33">
        <f t="array" ref="AM19">index(DailyPrices,Match($AG19,PriceDates,0)+1,Match(AM$3,Tickers,0))*AM$4</f>
        <v>0</v>
      </c>
      <c r="AN19" s="33">
        <f t="array" ref="AN19">index(DailyPrices,Match($AG19,PriceDates,0)+1,Match(AN$3,Tickers,0))*AN$4</f>
        <v>0</v>
      </c>
      <c r="AO19" s="33">
        <f t="array" ref="AO19">index(DailyPrices,Match($AG19,PriceDates,0)+1,Match(AO$3,Tickers,0))*AO$4</f>
        <v>7441.217604</v>
      </c>
      <c r="AP19" s="33">
        <f t="array" ref="AP19">index(DailyPrices,Match($AG19,PriceDates,0)+1,Match(AP$3,Tickers,0))*AP$4</f>
        <v>357.9792135</v>
      </c>
      <c r="AQ19" s="33">
        <f t="array" ref="AQ19">index(DailyPrices,Match($AG19,PriceDates,0)+1,Match(AQ$3,Tickers,0))*AQ$4</f>
        <v>10560.12771</v>
      </c>
      <c r="AR19" s="33">
        <f t="array" ref="AR19">index(DailyPrices,Match($AG19,PriceDates,0)+1,Match(AR$3,Tickers,0))*AR$4</f>
        <v>0</v>
      </c>
      <c r="AS19" s="33">
        <f t="array" ref="AS19">index(DailyPrices,Match($AG19,PriceDates,0)+1,Match(AS$3,Tickers,0))*AS$4</f>
        <v>24087.76075</v>
      </c>
      <c r="AT19" s="33">
        <f t="array" ref="AT19">index(DailyPrices,Match($AG19,PriceDates,0)+1,Match(AT$3,Tickers,0))*AT$4</f>
        <v>0</v>
      </c>
      <c r="AU19" s="33">
        <f t="array" ref="AU19">index(DailyPrices,Match($AG19,PriceDates,0)+1,Match(AU$3,Tickers,0))*AU$4</f>
        <v>222.0967183</v>
      </c>
      <c r="AV19" s="33">
        <f t="array" ref="AV19">index(DailyPrices,Match($AG19,PriceDates,0)+1,Match(AV$3,Tickers,0))*AV$4</f>
        <v>3956.957593</v>
      </c>
      <c r="AW19" s="33">
        <f t="array" ref="AW19">index(DailyPrices,Match($AG19,PriceDates,0)+1,Match(AW$3,Tickers,0))*AW$4</f>
        <v>10718.17699</v>
      </c>
      <c r="AX19" s="33">
        <f t="array" ref="AX19">index(DailyPrices,Match($AG19,PriceDates,0)+1,Match(AX$3,Tickers,0))*AX$4</f>
        <v>16968.90188</v>
      </c>
      <c r="AY19" s="33">
        <f t="array" ref="AY19">index(DailyPrices,Match($AG19,PriceDates,0)+1,Match(AY$3,Tickers,0))*AY$4</f>
        <v>92.77833279</v>
      </c>
      <c r="AZ19" s="33">
        <f t="array" ref="AZ19">index(DailyPrices,Match($AG19,PriceDates,0)+1,Match(AZ$3,Tickers,0))*AZ$4</f>
        <v>5149.904814</v>
      </c>
      <c r="BA19" s="33">
        <f t="array" ref="BA19">index(DailyPrices,Match($AG19,PriceDates,0)+1,Match(BA$3,Tickers,0))*BA$4</f>
        <v>0</v>
      </c>
      <c r="BB19" s="33">
        <f t="array" ref="BB19">index(DailyPrices,Match($AG19,PriceDates,0)+1,Match(BB$3,Tickers,0))*BB$4</f>
        <v>0</v>
      </c>
      <c r="BC19" s="33">
        <f t="array" ref="BC19">index(DailyPrices,Match($AG19,PriceDates,0)+1,Match(BC$3,Tickers,0))*BC$4</f>
        <v>4894.034834</v>
      </c>
      <c r="BD19" s="15">
        <f t="shared" si="5"/>
        <v>97615.47366</v>
      </c>
      <c r="BE19" s="9">
        <f t="shared" si="6"/>
        <v>-0.003476714054</v>
      </c>
      <c r="BF19" s="15">
        <f t="shared" si="7"/>
        <v>100403.0903</v>
      </c>
      <c r="BG19" s="9">
        <f t="shared" si="4"/>
        <v>-0.02776425154</v>
      </c>
    </row>
    <row r="20">
      <c r="A20" s="14"/>
      <c r="B20" s="14"/>
      <c r="C20" s="5"/>
      <c r="G20" s="4" t="s">
        <v>57</v>
      </c>
      <c r="H20" s="48">
        <f t="array" ref="H20">index(YTDReturns,5,Match(H2,Tickers,0))</f>
        <v>0.0211955006</v>
      </c>
      <c r="I20" s="48">
        <f t="array" ref="I20">index(YTDReturns,5,Match(I2,Tickers,0))</f>
        <v>-0.0220983476</v>
      </c>
      <c r="J20" s="48">
        <f t="array" ref="J20">index(YTDReturns,5,Match(J2,Tickers,0))</f>
        <v>0.009255962976</v>
      </c>
      <c r="K20" s="48">
        <f t="array" ref="K20">index(YTDReturns,5,Match(K2,Tickers,0))</f>
        <v>0.1111388611</v>
      </c>
      <c r="L20" s="48">
        <f t="array" ref="L20">index(YTDReturns,5,Match(L2,Tickers,0))</f>
        <v>0.0009073586789</v>
      </c>
      <c r="M20" s="48">
        <f t="array" ref="M20">index(YTDReturns,5,Match(M2,Tickers,0))</f>
        <v>0.001649076517</v>
      </c>
      <c r="N20" s="48">
        <f t="array" ref="N20">index(YTDReturns,5,Match(N2,Tickers,0))</f>
        <v>-0.003770589403</v>
      </c>
      <c r="O20" s="48">
        <f t="array" ref="O20">index(YTDReturns,5,Match(O2,Tickers,0))</f>
        <v>-0.0300612071</v>
      </c>
      <c r="P20" s="48">
        <f t="array" ref="P20">index(YTDReturns,5,Match(P2,Tickers,0))</f>
        <v>-0.2113657687</v>
      </c>
      <c r="Q20" s="48">
        <f t="array" ref="Q20">index(YTDReturns,5,Match(Q2,Tickers,0))</f>
        <v>-0.06185778874</v>
      </c>
      <c r="R20" s="48">
        <f t="array" ref="R20">index(YTDReturns,5,Match(R2,Tickers,0))</f>
        <v>-0.3485754986</v>
      </c>
      <c r="S20" s="48">
        <f t="array" ref="S20">index(YTDReturns,5,Match(S2,Tickers,0))</f>
        <v>0.02104442712</v>
      </c>
      <c r="T20" s="48">
        <f t="array" ref="T20">index(YTDReturns,5,Match(T2,Tickers,0))</f>
        <v>0.0002189141856</v>
      </c>
      <c r="U20" s="48">
        <f t="array" ref="U20">index(YTDReturns,5,Match(U2,Tickers,0))</f>
        <v>0.0242881072</v>
      </c>
      <c r="V20" s="48">
        <f t="array" ref="V20">index(YTDReturns,5,Match(V2,Tickers,0))</f>
        <v>-0.2458448208</v>
      </c>
      <c r="W20" s="48">
        <f t="array" ref="W20">index(YTDReturns,5,Match(W2,Tickers,0))</f>
        <v>-0.1336894912</v>
      </c>
      <c r="X20" s="48">
        <f t="array" ref="X20">index(YTDReturns,5,Match(X2,Tickers,0))</f>
        <v>0.01452158345</v>
      </c>
      <c r="Y20" s="48">
        <f t="array" ref="Y20">index(YTDReturns,5,Match(Y2,Tickers,0))</f>
        <v>0.1438053097</v>
      </c>
      <c r="Z20" s="48">
        <f t="array" ref="Z20">index(YTDReturns,5,Match(Z2,Tickers,0))</f>
        <v>-0.02553449321</v>
      </c>
      <c r="AA20" s="48">
        <f t="array" ref="AA20">index(YTDReturns,5,Match(AA2,Tickers,0))</f>
        <v>0.002159004318</v>
      </c>
      <c r="AB20" s="48">
        <f t="array" ref="AB20">index(YTDReturns,5,Match(AB2,Tickers,0))</f>
        <v>0.003127522195</v>
      </c>
      <c r="AC20" s="48">
        <f t="array" ref="AC20">index(YTDReturns,5,Match(AC2,Tickers,0))</f>
        <v>-0.01481149013</v>
      </c>
      <c r="AE20" s="15"/>
      <c r="AG20" s="32">
        <f>Prices!B26</f>
        <v>42395</v>
      </c>
      <c r="AH20" s="33">
        <f t="array" ref="AH20">index(DailyPrices,Match($AG20,PriceDates,0)+1,Match(AH$3,Tickers,0))*AH$4</f>
        <v>0</v>
      </c>
      <c r="AI20" s="33">
        <f t="array" ref="AI20">index(DailyPrices,Match($AG20,PriceDates,0)+1,Match(AI$3,Tickers,0))*AI$4</f>
        <v>810.4206502</v>
      </c>
      <c r="AJ20" s="33">
        <f t="array" ref="AJ20">index(DailyPrices,Match($AG20,PriceDates,0)+1,Match(AJ$3,Tickers,0))*AJ$4</f>
        <v>0</v>
      </c>
      <c r="AK20" s="33">
        <f t="array" ref="AK20">index(DailyPrices,Match($AG20,PriceDates,0)+1,Match(AK$3,Tickers,0))*AK$4</f>
        <v>12368.46012</v>
      </c>
      <c r="AL20" s="33">
        <f t="array" ref="AL20">index(DailyPrices,Match($AG20,PriceDates,0)+1,Match(AL$3,Tickers,0))*AL$4</f>
        <v>0</v>
      </c>
      <c r="AM20" s="33">
        <f t="array" ref="AM20">index(DailyPrices,Match($AG20,PriceDates,0)+1,Match(AM$3,Tickers,0))*AM$4</f>
        <v>0</v>
      </c>
      <c r="AN20" s="33">
        <f t="array" ref="AN20">index(DailyPrices,Match($AG20,PriceDates,0)+1,Match(AN$3,Tickers,0))*AN$4</f>
        <v>0</v>
      </c>
      <c r="AO20" s="33">
        <f t="array" ref="AO20">index(DailyPrices,Match($AG20,PriceDates,0)+1,Match(AO$3,Tickers,0))*AO$4</f>
        <v>7511.972131</v>
      </c>
      <c r="AP20" s="33">
        <f t="array" ref="AP20">index(DailyPrices,Match($AG20,PriceDates,0)+1,Match(AP$3,Tickers,0))*AP$4</f>
        <v>360.5617189</v>
      </c>
      <c r="AQ20" s="33">
        <f t="array" ref="AQ20">index(DailyPrices,Match($AG20,PriceDates,0)+1,Match(AQ$3,Tickers,0))*AQ$4</f>
        <v>10709.262</v>
      </c>
      <c r="AR20" s="33">
        <f t="array" ref="AR20">index(DailyPrices,Match($AG20,PriceDates,0)+1,Match(AR$3,Tickers,0))*AR$4</f>
        <v>0</v>
      </c>
      <c r="AS20" s="33">
        <f t="array" ref="AS20">index(DailyPrices,Match($AG20,PriceDates,0)+1,Match(AS$3,Tickers,0))*AS$4</f>
        <v>24124.99787</v>
      </c>
      <c r="AT20" s="33">
        <f t="array" ref="AT20">index(DailyPrices,Match($AG20,PriceDates,0)+1,Match(AT$3,Tickers,0))*AT$4</f>
        <v>0</v>
      </c>
      <c r="AU20" s="33">
        <f t="array" ref="AU20">index(DailyPrices,Match($AG20,PriceDates,0)+1,Match(AU$3,Tickers,0))*AU$4</f>
        <v>222.5573088</v>
      </c>
      <c r="AV20" s="33">
        <f t="array" ref="AV20">index(DailyPrices,Match($AG20,PriceDates,0)+1,Match(AV$3,Tickers,0))*AV$4</f>
        <v>3940.842623</v>
      </c>
      <c r="AW20" s="33">
        <f t="array" ref="AW20">index(DailyPrices,Match($AG20,PriceDates,0)+1,Match(AW$3,Tickers,0))*AW$4</f>
        <v>10785.8945</v>
      </c>
      <c r="AX20" s="33">
        <f t="array" ref="AX20">index(DailyPrices,Match($AG20,PriceDates,0)+1,Match(AX$3,Tickers,0))*AX$4</f>
        <v>17009.24</v>
      </c>
      <c r="AY20" s="33">
        <f t="array" ref="AY20">index(DailyPrices,Match($AG20,PriceDates,0)+1,Match(AY$3,Tickers,0))*AY$4</f>
        <v>94.43745891</v>
      </c>
      <c r="AZ20" s="33">
        <f t="array" ref="AZ20">index(DailyPrices,Match($AG20,PriceDates,0)+1,Match(AZ$3,Tickers,0))*AZ$4</f>
        <v>5198.796315</v>
      </c>
      <c r="BA20" s="33">
        <f t="array" ref="BA20">index(DailyPrices,Match($AG20,PriceDates,0)+1,Match(BA$3,Tickers,0))*BA$4</f>
        <v>0</v>
      </c>
      <c r="BB20" s="33">
        <f t="array" ref="BB20">index(DailyPrices,Match($AG20,PriceDates,0)+1,Match(BB$3,Tickers,0))*BB$4</f>
        <v>0</v>
      </c>
      <c r="BC20" s="33">
        <f t="array" ref="BC20">index(DailyPrices,Match($AG20,PriceDates,0)+1,Match(BC$3,Tickers,0))*BC$4</f>
        <v>4923.206064</v>
      </c>
      <c r="BD20" s="15">
        <f t="shared" si="5"/>
        <v>98060.64875</v>
      </c>
      <c r="BE20" s="9">
        <f t="shared" si="6"/>
        <v>0.004560497197</v>
      </c>
      <c r="BF20" s="15">
        <f t="shared" si="7"/>
        <v>100430.0207</v>
      </c>
      <c r="BG20" s="9">
        <f t="shared" si="4"/>
        <v>-0.02359226784</v>
      </c>
    </row>
    <row r="21">
      <c r="A21" s="12" t="s">
        <v>26</v>
      </c>
      <c r="B21" s="1" t="s">
        <v>69</v>
      </c>
      <c r="C21" s="5"/>
      <c r="G21" s="4"/>
      <c r="H21" s="4"/>
      <c r="I21" s="48"/>
      <c r="J21" s="48"/>
      <c r="K21" s="48"/>
      <c r="L21" s="48"/>
      <c r="M21" s="48"/>
      <c r="N21" s="26"/>
      <c r="O21" s="26"/>
      <c r="P21" s="26"/>
      <c r="Q21" s="26"/>
      <c r="R21" s="26"/>
      <c r="S21" s="26"/>
      <c r="T21" s="26"/>
      <c r="U21" s="26"/>
      <c r="V21" s="26"/>
      <c r="AG21" s="32">
        <f>Prices!B27</f>
        <v>42396</v>
      </c>
      <c r="AH21" s="33">
        <f t="array" ref="AH21">index(DailyPrices,Match($AG21,PriceDates,0)+1,Match(AH$3,Tickers,0))*AH$4</f>
        <v>0</v>
      </c>
      <c r="AI21" s="33">
        <f t="array" ref="AI21">index(DailyPrices,Match($AG21,PriceDates,0)+1,Match(AI$3,Tickers,0))*AI$4</f>
        <v>809.5945333</v>
      </c>
      <c r="AJ21" s="33">
        <f t="array" ref="AJ21">index(DailyPrices,Match($AG21,PriceDates,0)+1,Match(AJ$3,Tickers,0))*AJ$4</f>
        <v>0</v>
      </c>
      <c r="AK21" s="33">
        <f t="array" ref="AK21">index(DailyPrices,Match($AG21,PriceDates,0)+1,Match(AK$3,Tickers,0))*AK$4</f>
        <v>12365.50587</v>
      </c>
      <c r="AL21" s="33">
        <f t="array" ref="AL21">index(DailyPrices,Match($AG21,PriceDates,0)+1,Match(AL$3,Tickers,0))*AL$4</f>
        <v>0</v>
      </c>
      <c r="AM21" s="33">
        <f t="array" ref="AM21">index(DailyPrices,Match($AG21,PriceDates,0)+1,Match(AM$3,Tickers,0))*AM$4</f>
        <v>0</v>
      </c>
      <c r="AN21" s="33">
        <f t="array" ref="AN21">index(DailyPrices,Match($AG21,PriceDates,0)+1,Match(AN$3,Tickers,0))*AN$4</f>
        <v>0</v>
      </c>
      <c r="AO21" s="33">
        <f t="array" ref="AO21">index(DailyPrices,Match($AG21,PriceDates,0)+1,Match(AO$3,Tickers,0))*AO$4</f>
        <v>7501.778682</v>
      </c>
      <c r="AP21" s="33">
        <f t="array" ref="AP21">index(DailyPrices,Match($AG21,PriceDates,0)+1,Match(AP$3,Tickers,0))*AP$4</f>
        <v>351.4954764</v>
      </c>
      <c r="AQ21" s="33">
        <f t="array" ref="AQ21">index(DailyPrices,Match($AG21,PriceDates,0)+1,Match(AQ$3,Tickers,0))*AQ$4</f>
        <v>10687.9571</v>
      </c>
      <c r="AR21" s="33">
        <f t="array" ref="AR21">index(DailyPrices,Match($AG21,PriceDates,0)+1,Match(AR$3,Tickers,0))*AR$4</f>
        <v>0</v>
      </c>
      <c r="AS21" s="33">
        <f t="array" ref="AS21">index(DailyPrices,Match($AG21,PriceDates,0)+1,Match(AS$3,Tickers,0))*AS$4</f>
        <v>24134.30715</v>
      </c>
      <c r="AT21" s="33">
        <f t="array" ref="AT21">index(DailyPrices,Match($AG21,PriceDates,0)+1,Match(AT$3,Tickers,0))*AT$4</f>
        <v>0</v>
      </c>
      <c r="AU21" s="33">
        <f t="array" ref="AU21">index(DailyPrices,Match($AG21,PriceDates,0)+1,Match(AU$3,Tickers,0))*AU$4</f>
        <v>222.7415449</v>
      </c>
      <c r="AV21" s="33">
        <f t="array" ref="AV21">index(DailyPrices,Match($AG21,PriceDates,0)+1,Match(AV$3,Tickers,0))*AV$4</f>
        <v>3828.404084</v>
      </c>
      <c r="AW21" s="33">
        <f t="array" ref="AW21">index(DailyPrices,Match($AG21,PriceDates,0)+1,Match(AW$3,Tickers,0))*AW$4</f>
        <v>10639.17323</v>
      </c>
      <c r="AX21" s="33">
        <f t="array" ref="AX21">index(DailyPrices,Match($AG21,PriceDates,0)+1,Match(AX$3,Tickers,0))*AX$4</f>
        <v>16968.90188</v>
      </c>
      <c r="AY21" s="33">
        <f t="array" ref="AY21">index(DailyPrices,Match($AG21,PriceDates,0)+1,Match(AY$3,Tickers,0))*AY$4</f>
        <v>93.77380846</v>
      </c>
      <c r="AZ21" s="33">
        <f t="array" ref="AZ21">index(DailyPrices,Match($AG21,PriceDates,0)+1,Match(AZ$3,Tickers,0))*AZ$4</f>
        <v>5183.896048</v>
      </c>
      <c r="BA21" s="33">
        <f t="array" ref="BA21">index(DailyPrices,Match($AG21,PriceDates,0)+1,Match(BA$3,Tickers,0))*BA$4</f>
        <v>0</v>
      </c>
      <c r="BB21" s="33">
        <f t="array" ref="BB21">index(DailyPrices,Match($AG21,PriceDates,0)+1,Match(BB$3,Tickers,0))*BB$4</f>
        <v>0</v>
      </c>
      <c r="BC21" s="33">
        <f t="array" ref="BC21">index(DailyPrices,Match($AG21,PriceDates,0)+1,Match(BC$3,Tickers,0))*BC$4</f>
        <v>4927.693945</v>
      </c>
      <c r="BD21" s="15">
        <f t="shared" si="5"/>
        <v>97715.22335</v>
      </c>
      <c r="BE21" s="9">
        <f t="shared" si="6"/>
        <v>-0.003522569047</v>
      </c>
      <c r="BF21" s="15">
        <f t="shared" si="7"/>
        <v>100456.9583</v>
      </c>
      <c r="BG21" s="9">
        <f t="shared" si="4"/>
        <v>-0.02729263368</v>
      </c>
    </row>
    <row r="22">
      <c r="A22" s="17">
        <f t="shared" ref="A22:A36" si="8">A4</f>
        <v>0.009945693</v>
      </c>
      <c r="B22" s="14">
        <f t="shared" ref="B22:B36" si="9">SUMPRODUCT($H$20:$AC$20,H4:AC4)</f>
        <v>-0.0003379327566</v>
      </c>
      <c r="G22" s="4"/>
      <c r="H22" s="4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AG22" s="32">
        <f>Prices!B28</f>
        <v>42397</v>
      </c>
      <c r="AH22" s="33">
        <f t="array" ref="AH22">index(DailyPrices,Match($AG22,PriceDates,0)+1,Match(AH$3,Tickers,0))*AH$4</f>
        <v>0</v>
      </c>
      <c r="AI22" s="33">
        <f t="array" ref="AI22">index(DailyPrices,Match($AG22,PriceDates,0)+1,Match(AI$3,Tickers,0))*AI$4</f>
        <v>817.855702</v>
      </c>
      <c r="AJ22" s="33">
        <f t="array" ref="AJ22">index(DailyPrices,Match($AG22,PriceDates,0)+1,Match(AJ$3,Tickers,0))*AJ$4</f>
        <v>0</v>
      </c>
      <c r="AK22" s="33">
        <f t="array" ref="AK22">index(DailyPrices,Match($AG22,PriceDates,0)+1,Match(AK$3,Tickers,0))*AK$4</f>
        <v>12383.23137</v>
      </c>
      <c r="AL22" s="33">
        <f t="array" ref="AL22">index(DailyPrices,Match($AG22,PriceDates,0)+1,Match(AL$3,Tickers,0))*AL$4</f>
        <v>0</v>
      </c>
      <c r="AM22" s="33">
        <f t="array" ref="AM22">index(DailyPrices,Match($AG22,PriceDates,0)+1,Match(AM$3,Tickers,0))*AM$4</f>
        <v>0</v>
      </c>
      <c r="AN22" s="33">
        <f t="array" ref="AN22">index(DailyPrices,Match($AG22,PriceDates,0)+1,Match(AN$3,Tickers,0))*AN$4</f>
        <v>0</v>
      </c>
      <c r="AO22" s="33">
        <f t="array" ref="AO22">index(DailyPrices,Match($AG22,PriceDates,0)+1,Match(AO$3,Tickers,0))*AO$4</f>
        <v>7573.732438</v>
      </c>
      <c r="AP22" s="33">
        <f t="array" ref="AP22">index(DailyPrices,Match($AG22,PriceDates,0)+1,Match(AP$3,Tickers,0))*AP$4</f>
        <v>359.2429927</v>
      </c>
      <c r="AQ22" s="33">
        <f t="array" ref="AQ22">index(DailyPrices,Match($AG22,PriceDates,0)+1,Match(AQ$3,Tickers,0))*AQ$4</f>
        <v>10856.02907</v>
      </c>
      <c r="AR22" s="33">
        <f t="array" ref="AR22">index(DailyPrices,Match($AG22,PriceDates,0)+1,Match(AR$3,Tickers,0))*AR$4</f>
        <v>0</v>
      </c>
      <c r="AS22" s="33">
        <f t="array" ref="AS22">index(DailyPrices,Match($AG22,PriceDates,0)+1,Match(AS$3,Tickers,0))*AS$4</f>
        <v>24143.61643</v>
      </c>
      <c r="AT22" s="33">
        <f t="array" ref="AT22">index(DailyPrices,Match($AG22,PriceDates,0)+1,Match(AT$3,Tickers,0))*AT$4</f>
        <v>0</v>
      </c>
      <c r="AU22" s="33">
        <f t="array" ref="AU22">index(DailyPrices,Match($AG22,PriceDates,0)+1,Match(AU$3,Tickers,0))*AU$4</f>
        <v>222.3730726</v>
      </c>
      <c r="AV22" s="33">
        <f t="array" ref="AV22">index(DailyPrices,Match($AG22,PriceDates,0)+1,Match(AV$3,Tickers,0))*AV$4</f>
        <v>3695.455582</v>
      </c>
      <c r="AW22" s="33">
        <f t="array" ref="AW22">index(DailyPrices,Match($AG22,PriceDates,0)+1,Match(AW$3,Tickers,0))*AW$4</f>
        <v>10378.83703</v>
      </c>
      <c r="AX22" s="33">
        <f t="array" ref="AX22">index(DailyPrices,Match($AG22,PriceDates,0)+1,Match(AX$3,Tickers,0))*AX$4</f>
        <v>16948.73282</v>
      </c>
      <c r="AY22" s="33">
        <f t="array" ref="AY22">index(DailyPrices,Match($AG22,PriceDates,0)+1,Match(AY$3,Tickers,0))*AY$4</f>
        <v>92.71196774</v>
      </c>
      <c r="AZ22" s="33">
        <f t="array" ref="AZ22">index(DailyPrices,Match($AG22,PriceDates,0)+1,Match(AZ$3,Tickers,0))*AZ$4</f>
        <v>5254.672317</v>
      </c>
      <c r="BA22" s="33">
        <f t="array" ref="BA22">index(DailyPrices,Match($AG22,PriceDates,0)+1,Match(BA$3,Tickers,0))*BA$4</f>
        <v>0</v>
      </c>
      <c r="BB22" s="33">
        <f t="array" ref="BB22">index(DailyPrices,Match($AG22,PriceDates,0)+1,Match(BB$3,Tickers,0))*BB$4</f>
        <v>0</v>
      </c>
      <c r="BC22" s="33">
        <f t="array" ref="BC22">index(DailyPrices,Match($AG22,PriceDates,0)+1,Match(BC$3,Tickers,0))*BC$4</f>
        <v>4965.840938</v>
      </c>
      <c r="BD22" s="15">
        <f t="shared" si="5"/>
        <v>97692.33172</v>
      </c>
      <c r="BE22" s="9">
        <f t="shared" si="6"/>
        <v>-0.0002342687546</v>
      </c>
      <c r="BF22" s="15">
        <f t="shared" si="7"/>
        <v>100483.9031</v>
      </c>
      <c r="BG22" s="9">
        <f t="shared" si="4"/>
        <v>-0.02778127974</v>
      </c>
    </row>
    <row r="23">
      <c r="A23" s="17">
        <f t="shared" si="8"/>
        <v>0.019986161</v>
      </c>
      <c r="B23" s="14">
        <f t="shared" si="9"/>
        <v>-0.002695000461</v>
      </c>
      <c r="G23" s="4"/>
      <c r="H23" s="4"/>
      <c r="I23" s="1"/>
      <c r="J23" s="1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AG23" s="32">
        <f>Prices!B29</f>
        <v>42398</v>
      </c>
      <c r="AH23" s="33">
        <f t="array" ref="AH23">index(DailyPrices,Match($AG23,PriceDates,0)+1,Match(AH$3,Tickers,0))*AH$4</f>
        <v>0</v>
      </c>
      <c r="AI23" s="33">
        <f t="array" ref="AI23">index(DailyPrices,Match($AG23,PriceDates,0)+1,Match(AI$3,Tickers,0))*AI$4</f>
        <v>834.3780394</v>
      </c>
      <c r="AJ23" s="33">
        <f t="array" ref="AJ23">index(DailyPrices,Match($AG23,PriceDates,0)+1,Match(AJ$3,Tickers,0))*AJ$4</f>
        <v>0</v>
      </c>
      <c r="AK23" s="33">
        <f t="array" ref="AK23">index(DailyPrices,Match($AG23,PriceDates,0)+1,Match(AK$3,Tickers,0))*AK$4</f>
        <v>12488.59962</v>
      </c>
      <c r="AL23" s="33">
        <f t="array" ref="AL23">index(DailyPrices,Match($AG23,PriceDates,0)+1,Match(AL$3,Tickers,0))*AL$4</f>
        <v>0</v>
      </c>
      <c r="AM23" s="33">
        <f t="array" ref="AM23">index(DailyPrices,Match($AG23,PriceDates,0)+1,Match(AM$3,Tickers,0))*AM$4</f>
        <v>0</v>
      </c>
      <c r="AN23" s="33">
        <f t="array" ref="AN23">index(DailyPrices,Match($AG23,PriceDates,0)+1,Match(AN$3,Tickers,0))*AN$4</f>
        <v>0</v>
      </c>
      <c r="AO23" s="33">
        <f t="array" ref="AO23">index(DailyPrices,Match($AG23,PriceDates,0)+1,Match(AO$3,Tickers,0))*AO$4</f>
        <v>7739.226077</v>
      </c>
      <c r="AP23" s="33">
        <f t="array" ref="AP23">index(DailyPrices,Match($AG23,PriceDates,0)+1,Match(AP$3,Tickers,0))*AP$4</f>
        <v>363.0343305</v>
      </c>
      <c r="AQ23" s="33">
        <f t="array" ref="AQ23">index(DailyPrices,Match($AG23,PriceDates,0)+1,Match(AQ$3,Tickers,0))*AQ$4</f>
        <v>11125.89111</v>
      </c>
      <c r="AR23" s="33">
        <f t="array" ref="AR23">index(DailyPrices,Match($AG23,PriceDates,0)+1,Match(AR$3,Tickers,0))*AR$4</f>
        <v>0</v>
      </c>
      <c r="AS23" s="33">
        <f t="array" ref="AS23">index(DailyPrices,Match($AG23,PriceDates,0)+1,Match(AS$3,Tickers,0))*AS$4</f>
        <v>24190.16282</v>
      </c>
      <c r="AT23" s="33">
        <f t="array" ref="AT23">index(DailyPrices,Match($AG23,PriceDates,0)+1,Match(AT$3,Tickers,0))*AT$4</f>
        <v>0</v>
      </c>
      <c r="AU23" s="33">
        <f t="array" ref="AU23">index(DailyPrices,Match($AG23,PriceDates,0)+1,Match(AU$3,Tickers,0))*AU$4</f>
        <v>222.9257811</v>
      </c>
      <c r="AV23" s="33">
        <f t="array" ref="AV23">index(DailyPrices,Match($AG23,PriceDates,0)+1,Match(AV$3,Tickers,0))*AV$4</f>
        <v>3722.924281</v>
      </c>
      <c r="AW23" s="33">
        <f t="array" ref="AW23">index(DailyPrices,Match($AG23,PriceDates,0)+1,Match(AW$3,Tickers,0))*AW$4</f>
        <v>10596.28548</v>
      </c>
      <c r="AX23" s="33">
        <f t="array" ref="AX23">index(DailyPrices,Match($AG23,PriceDates,0)+1,Match(AX$3,Tickers,0))*AX$4</f>
        <v>17049.57811</v>
      </c>
      <c r="AY23" s="33">
        <f t="array" ref="AY23">index(DailyPrices,Match($AG23,PriceDates,0)+1,Match(AY$3,Tickers,0))*AY$4</f>
        <v>92.77833279</v>
      </c>
      <c r="AZ23" s="33">
        <f t="array" ref="AZ23">index(DailyPrices,Match($AG23,PriceDates,0)+1,Match(AZ$3,Tickers,0))*AZ$4</f>
        <v>5355.714753</v>
      </c>
      <c r="BA23" s="33">
        <f t="array" ref="BA23">index(DailyPrices,Match($AG23,PriceDates,0)+1,Match(BA$3,Tickers,0))*BA$4</f>
        <v>0</v>
      </c>
      <c r="BB23" s="33">
        <f t="array" ref="BB23">index(DailyPrices,Match($AG23,PriceDates,0)+1,Match(BB$3,Tickers,0))*BB$4</f>
        <v>0</v>
      </c>
      <c r="BC23" s="33">
        <f t="array" ref="BC23">index(DailyPrices,Match($AG23,PriceDates,0)+1,Match(BC$3,Tickers,0))*BC$4</f>
        <v>4956.865175</v>
      </c>
      <c r="BD23" s="15">
        <f t="shared" si="5"/>
        <v>98738.36392</v>
      </c>
      <c r="BE23" s="9">
        <f t="shared" si="6"/>
        <v>0.01070741351</v>
      </c>
      <c r="BF23" s="15">
        <f t="shared" si="7"/>
        <v>100510.8552</v>
      </c>
      <c r="BG23" s="9">
        <f t="shared" si="4"/>
        <v>-0.01763482451</v>
      </c>
    </row>
    <row r="24">
      <c r="A24" s="17">
        <f t="shared" si="8"/>
        <v>0.029930216</v>
      </c>
      <c r="B24" s="14">
        <f t="shared" si="9"/>
        <v>-0.003226234309</v>
      </c>
      <c r="G24" s="4"/>
      <c r="H24" s="48"/>
      <c r="J24" s="9"/>
      <c r="K24" s="1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AG24" s="32">
        <f>Prices!B30</f>
        <v>42401</v>
      </c>
      <c r="AH24" s="33">
        <f t="array" ref="AH24">index(DailyPrices,Match($AG24,PriceDates,0)+1,Match(AH$3,Tickers,0))*AH$4</f>
        <v>0</v>
      </c>
      <c r="AI24" s="33">
        <f t="array" ref="AI24">index(DailyPrices,Match($AG24,PriceDates,0)+1,Match(AI$3,Tickers,0))*AI$4</f>
        <v>837.1868368</v>
      </c>
      <c r="AJ24" s="33">
        <f t="array" ref="AJ24">index(DailyPrices,Match($AG24,PriceDates,0)+1,Match(AJ$3,Tickers,0))*AJ$4</f>
        <v>0</v>
      </c>
      <c r="AK24" s="33">
        <f t="array" ref="AK24">index(DailyPrices,Match($AG24,PriceDates,0)+1,Match(AK$3,Tickers,0))*AK$4</f>
        <v>12450.19437</v>
      </c>
      <c r="AL24" s="33">
        <f t="array" ref="AL24">index(DailyPrices,Match($AG24,PriceDates,0)+1,Match(AL$3,Tickers,0))*AL$4</f>
        <v>0</v>
      </c>
      <c r="AM24" s="33">
        <f t="array" ref="AM24">index(DailyPrices,Match($AG24,PriceDates,0)+1,Match(AM$3,Tickers,0))*AM$4</f>
        <v>0</v>
      </c>
      <c r="AN24" s="33">
        <f t="array" ref="AN24">index(DailyPrices,Match($AG24,PriceDates,0)+1,Match(AN$3,Tickers,0))*AN$4</f>
        <v>0</v>
      </c>
      <c r="AO24" s="33">
        <f t="array" ref="AO24">index(DailyPrices,Match($AG24,PriceDates,0)+1,Match(AO$3,Tickers,0))*AO$4</f>
        <v>7755.415673</v>
      </c>
      <c r="AP24" s="33">
        <f t="array" ref="AP24">index(DailyPrices,Match($AG24,PriceDates,0)+1,Match(AP$3,Tickers,0))*AP$4</f>
        <v>367.3201906</v>
      </c>
      <c r="AQ24" s="33">
        <f t="array" ref="AQ24">index(DailyPrices,Match($AG24,PriceDates,0)+1,Match(AQ$3,Tickers,0))*AQ$4</f>
        <v>11104.58621</v>
      </c>
      <c r="AR24" s="33">
        <f t="array" ref="AR24">index(DailyPrices,Match($AG24,PriceDates,0)+1,Match(AR$3,Tickers,0))*AR$4</f>
        <v>0</v>
      </c>
      <c r="AS24" s="33">
        <f t="array" ref="AS24">index(DailyPrices,Match($AG24,PriceDates,0)+1,Match(AS$3,Tickers,0))*AS$4</f>
        <v>24157.58034</v>
      </c>
      <c r="AT24" s="33">
        <f t="array" ref="AT24">index(DailyPrices,Match($AG24,PriceDates,0)+1,Match(AT$3,Tickers,0))*AT$4</f>
        <v>0</v>
      </c>
      <c r="AU24" s="33">
        <f t="array" ref="AU24">index(DailyPrices,Match($AG24,PriceDates,0)+1,Match(AU$3,Tickers,0))*AU$4</f>
        <v>222.7415449</v>
      </c>
      <c r="AV24" s="33">
        <f t="array" ref="AV24">index(DailyPrices,Match($AG24,PriceDates,0)+1,Match(AV$3,Tickers,0))*AV$4</f>
        <v>3750.759229</v>
      </c>
      <c r="AW24" s="33">
        <f t="array" ref="AW24">index(DailyPrices,Match($AG24,PriceDates,0)+1,Match(AW$3,Tickers,0))*AW$4</f>
        <v>10657.98365</v>
      </c>
      <c r="AX24" s="33">
        <f t="array" ref="AX24">index(DailyPrices,Match($AG24,PriceDates,0)+1,Match(AX$3,Tickers,0))*AX$4</f>
        <v>16989.07094</v>
      </c>
      <c r="AY24" s="33">
        <f t="array" ref="AY24">index(DailyPrices,Match($AG24,PriceDates,0)+1,Match(AY$3,Tickers,0))*AY$4</f>
        <v>93.17652306</v>
      </c>
      <c r="AZ24" s="33">
        <f t="array" ref="AZ24">index(DailyPrices,Match($AG24,PriceDates,0)+1,Match(AZ$3,Tickers,0))*AZ$4</f>
        <v>5397.156121</v>
      </c>
      <c r="BA24" s="33">
        <f t="array" ref="BA24">index(DailyPrices,Match($AG24,PriceDates,0)+1,Match(BA$3,Tickers,0))*BA$4</f>
        <v>0</v>
      </c>
      <c r="BB24" s="33">
        <f t="array" ref="BB24">index(DailyPrices,Match($AG24,PriceDates,0)+1,Match(BB$3,Tickers,0))*BB$4</f>
        <v>0</v>
      </c>
      <c r="BC24" s="33">
        <f t="array" ref="BC24">index(DailyPrices,Match($AG24,PriceDates,0)+1,Match(BC$3,Tickers,0))*BC$4</f>
        <v>4950.133353</v>
      </c>
      <c r="BD24" s="15">
        <f t="shared" si="5"/>
        <v>98733.30499</v>
      </c>
      <c r="BE24" s="9">
        <f t="shared" si="6"/>
        <v>-0.00005123569377</v>
      </c>
      <c r="BF24" s="15">
        <f t="shared" si="7"/>
        <v>100537.8145</v>
      </c>
      <c r="BG24" s="9">
        <f t="shared" si="4"/>
        <v>-0.01794856515</v>
      </c>
    </row>
    <row r="25">
      <c r="A25" s="17">
        <f t="shared" si="8"/>
        <v>0.039908124</v>
      </c>
      <c r="B25" s="14">
        <f t="shared" si="9"/>
        <v>-0.005461349289</v>
      </c>
      <c r="G25" s="4"/>
      <c r="H25" s="48"/>
      <c r="J25" s="9"/>
      <c r="K25" s="1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AG25" s="32">
        <f>Prices!B31</f>
        <v>42402</v>
      </c>
      <c r="AH25" s="33">
        <f t="array" ref="AH25">index(DailyPrices,Match($AG25,PriceDates,0)+1,Match(AH$3,Tickers,0))*AH$4</f>
        <v>0</v>
      </c>
      <c r="AI25" s="33">
        <f t="array" ref="AI25">index(DailyPrices,Match($AG25,PriceDates,0)+1,Match(AI$3,Tickers,0))*AI$4</f>
        <v>826.4473174</v>
      </c>
      <c r="AJ25" s="33">
        <f t="array" ref="AJ25">index(DailyPrices,Match($AG25,PriceDates,0)+1,Match(AJ$3,Tickers,0))*AJ$4</f>
        <v>0</v>
      </c>
      <c r="AK25" s="33">
        <f t="array" ref="AK25">index(DailyPrices,Match($AG25,PriceDates,0)+1,Match(AK$3,Tickers,0))*AK$4</f>
        <v>12681.61063</v>
      </c>
      <c r="AL25" s="33">
        <f t="array" ref="AL25">index(DailyPrices,Match($AG25,PriceDates,0)+1,Match(AL$3,Tickers,0))*AL$4</f>
        <v>0</v>
      </c>
      <c r="AM25" s="33">
        <f t="array" ref="AM25">index(DailyPrices,Match($AG25,PriceDates,0)+1,Match(AM$3,Tickers,0))*AM$4</f>
        <v>0</v>
      </c>
      <c r="AN25" s="33">
        <f t="array" ref="AN25">index(DailyPrices,Match($AG25,PriceDates,0)+1,Match(AN$3,Tickers,0))*AN$4</f>
        <v>0</v>
      </c>
      <c r="AO25" s="33">
        <f t="array" ref="AO25">index(DailyPrices,Match($AG25,PriceDates,0)+1,Match(AO$3,Tickers,0))*AO$4</f>
        <v>7658.278102</v>
      </c>
      <c r="AP25" s="33">
        <f t="array" ref="AP25">index(DailyPrices,Match($AG25,PriceDates,0)+1,Match(AP$3,Tickers,0))*AP$4</f>
        <v>357.8143727</v>
      </c>
      <c r="AQ25" s="33">
        <f t="array" ref="AQ25">index(DailyPrices,Match($AG25,PriceDates,0)+1,Match(AQ$3,Tickers,0))*AQ$4</f>
        <v>10841.82581</v>
      </c>
      <c r="AR25" s="33">
        <f t="array" ref="AR25">index(DailyPrices,Match($AG25,PriceDates,0)+1,Match(AR$3,Tickers,0))*AR$4</f>
        <v>0</v>
      </c>
      <c r="AS25" s="33">
        <f t="array" ref="AS25">index(DailyPrices,Match($AG25,PriceDates,0)+1,Match(AS$3,Tickers,0))*AS$4</f>
        <v>24199.4721</v>
      </c>
      <c r="AT25" s="33">
        <f t="array" ref="AT25">index(DailyPrices,Match($AG25,PriceDates,0)+1,Match(AT$3,Tickers,0))*AT$4</f>
        <v>0</v>
      </c>
      <c r="AU25" s="33">
        <f t="array" ref="AU25">index(DailyPrices,Match($AG25,PriceDates,0)+1,Match(AU$3,Tickers,0))*AU$4</f>
        <v>223.846962</v>
      </c>
      <c r="AV25" s="33">
        <f t="array" ref="AV25">index(DailyPrices,Match($AG25,PriceDates,0)+1,Match(AV$3,Tickers,0))*AV$4</f>
        <v>3639.053188</v>
      </c>
      <c r="AW25" s="33">
        <f t="array" ref="AW25">index(DailyPrices,Match($AG25,PriceDates,0)+1,Match(AW$3,Tickers,0))*AW$4</f>
        <v>10505.24305</v>
      </c>
      <c r="AX25" s="33">
        <f t="array" ref="AX25">index(DailyPrices,Match($AG25,PriceDates,0)+1,Match(AX$3,Tickers,0))*AX$4</f>
        <v>17052.93962</v>
      </c>
      <c r="AY25" s="33">
        <f t="array" ref="AY25">index(DailyPrices,Match($AG25,PriceDates,0)+1,Match(AY$3,Tickers,0))*AY$4</f>
        <v>93.11015801</v>
      </c>
      <c r="AZ25" s="33">
        <f t="array" ref="AZ25">index(DailyPrices,Match($AG25,PriceDates,0)+1,Match(AZ$3,Tickers,0))*AZ$4</f>
        <v>5324.051686</v>
      </c>
      <c r="BA25" s="33">
        <f t="array" ref="BA25">index(DailyPrices,Match($AG25,PriceDates,0)+1,Match(BA$3,Tickers,0))*BA$4</f>
        <v>0</v>
      </c>
      <c r="BB25" s="33">
        <f t="array" ref="BB25">index(DailyPrices,Match($AG25,PriceDates,0)+1,Match(BB$3,Tickers,0))*BB$4</f>
        <v>0</v>
      </c>
      <c r="BC25" s="33">
        <f t="array" ref="BC25">index(DailyPrices,Match($AG25,PriceDates,0)+1,Match(BC$3,Tickers,0))*BC$4</f>
        <v>4936.669708</v>
      </c>
      <c r="BD25" s="15">
        <f t="shared" si="5"/>
        <v>98340.3627</v>
      </c>
      <c r="BE25" s="9">
        <f t="shared" si="6"/>
        <v>-0.003979835294</v>
      </c>
      <c r="BF25" s="15">
        <f t="shared" si="7"/>
        <v>100564.781</v>
      </c>
      <c r="BG25" s="9">
        <f t="shared" si="4"/>
        <v>-0.02211925791</v>
      </c>
    </row>
    <row r="26">
      <c r="A26" s="17">
        <f t="shared" si="8"/>
        <v>0.049930473</v>
      </c>
      <c r="B26" s="14">
        <f t="shared" si="9"/>
        <v>-0.01078759994</v>
      </c>
      <c r="G26" s="4"/>
      <c r="H26" s="48"/>
      <c r="J26" s="9"/>
      <c r="K26" s="1"/>
      <c r="AA26" s="1" t="s">
        <v>71</v>
      </c>
      <c r="AB26" s="20" t="str">
        <f>'Daily Summ'!AD5</f>
        <v>#REF!</v>
      </c>
      <c r="AG26" s="32">
        <f>Prices!B32</f>
        <v>42403</v>
      </c>
      <c r="AH26" s="33">
        <f t="array" ref="AH26">index(DailyPrices,Match($AG26,PriceDates,0)+1,Match(AH$3,Tickers,0))*AH$4</f>
        <v>0</v>
      </c>
      <c r="AI26" s="33">
        <f t="array" ref="AI26">index(DailyPrices,Match($AG26,PriceDates,0)+1,Match(AI$3,Tickers,0))*AI$4</f>
        <v>824.6298603</v>
      </c>
      <c r="AJ26" s="33">
        <f t="array" ref="AJ26">index(DailyPrices,Match($AG26,PriceDates,0)+1,Match(AJ$3,Tickers,0))*AJ$4</f>
        <v>0</v>
      </c>
      <c r="AK26" s="33">
        <f t="array" ref="AK26">index(DailyPrices,Match($AG26,PriceDates,0)+1,Match(AK$3,Tickers,0))*AK$4</f>
        <v>12576.24238</v>
      </c>
      <c r="AL26" s="33">
        <f t="array" ref="AL26">index(DailyPrices,Match($AG26,PriceDates,0)+1,Match(AL$3,Tickers,0))*AL$4</f>
        <v>0</v>
      </c>
      <c r="AM26" s="33">
        <f t="array" ref="AM26">index(DailyPrices,Match($AG26,PriceDates,0)+1,Match(AM$3,Tickers,0))*AM$4</f>
        <v>0</v>
      </c>
      <c r="AN26" s="33">
        <f t="array" ref="AN26">index(DailyPrices,Match($AG26,PriceDates,0)+1,Match(AN$3,Tickers,0))*AN$4</f>
        <v>0</v>
      </c>
      <c r="AO26" s="33">
        <f t="array" ref="AO26">index(DailyPrices,Match($AG26,PriceDates,0)+1,Match(AO$3,Tickers,0))*AO$4</f>
        <v>7643.287736</v>
      </c>
      <c r="AP26" s="33">
        <f t="array" ref="AP26">index(DailyPrices,Match($AG26,PriceDates,0)+1,Match(AP$3,Tickers,0))*AP$4</f>
        <v>353.1438841</v>
      </c>
      <c r="AQ26" s="33">
        <f t="array" ref="AQ26">index(DailyPrices,Match($AG26,PriceDates,0)+1,Match(AQ$3,Tickers,0))*AQ$4</f>
        <v>11050.14036</v>
      </c>
      <c r="AR26" s="33">
        <f t="array" ref="AR26">index(DailyPrices,Match($AG26,PriceDates,0)+1,Match(AR$3,Tickers,0))*AR$4</f>
        <v>0</v>
      </c>
      <c r="AS26" s="33">
        <f t="array" ref="AS26">index(DailyPrices,Match($AG26,PriceDates,0)+1,Match(AS$3,Tickers,0))*AS$4</f>
        <v>24222.7453</v>
      </c>
      <c r="AT26" s="33">
        <f t="array" ref="AT26">index(DailyPrices,Match($AG26,PriceDates,0)+1,Match(AT$3,Tickers,0))*AT$4</f>
        <v>0</v>
      </c>
      <c r="AU26" s="33">
        <f t="array" ref="AU26">index(DailyPrices,Match($AG26,PriceDates,0)+1,Match(AU$3,Tickers,0))*AU$4</f>
        <v>223.7548439</v>
      </c>
      <c r="AV26" s="33">
        <f t="array" ref="AV26">index(DailyPrices,Match($AG26,PriceDates,0)+1,Match(AV$3,Tickers,0))*AV$4</f>
        <v>3690.694341</v>
      </c>
      <c r="AW26" s="33">
        <f t="array" ref="AW26">index(DailyPrices,Match($AG26,PriceDates,0)+1,Match(AW$3,Tickers,0))*AW$4</f>
        <v>10534.5873</v>
      </c>
      <c r="AX26" s="33">
        <f t="array" ref="AX26">index(DailyPrices,Match($AG26,PriceDates,0)+1,Match(AX$3,Tickers,0))*AX$4</f>
        <v>17032.77056</v>
      </c>
      <c r="AY26" s="33">
        <f t="array" ref="AY26">index(DailyPrices,Match($AG26,PriceDates,0)+1,Match(AY$3,Tickers,0))*AY$4</f>
        <v>95.30020449</v>
      </c>
      <c r="AZ26" s="33">
        <f t="array" ref="AZ26">index(DailyPrices,Match($AG26,PriceDates,0)+1,Match(AZ$3,Tickers,0))*AZ$4</f>
        <v>5303.098185</v>
      </c>
      <c r="BA26" s="33">
        <f t="array" ref="BA26">index(DailyPrices,Match($AG26,PriceDates,0)+1,Match(BA$3,Tickers,0))*BA$4</f>
        <v>0</v>
      </c>
      <c r="BB26" s="33">
        <f t="array" ref="BB26">index(DailyPrices,Match($AG26,PriceDates,0)+1,Match(BB$3,Tickers,0))*BB$4</f>
        <v>0</v>
      </c>
      <c r="BC26" s="33">
        <f t="array" ref="BC26">index(DailyPrices,Match($AG26,PriceDates,0)+1,Match(BC$3,Tickers,0))*BC$4</f>
        <v>4970.32882</v>
      </c>
      <c r="BD26" s="15">
        <f t="shared" si="5"/>
        <v>98520.72378</v>
      </c>
      <c r="BE26" s="9">
        <f t="shared" si="6"/>
        <v>0.001834049377</v>
      </c>
      <c r="BF26" s="15">
        <f t="shared" si="7"/>
        <v>100591.7548</v>
      </c>
      <c r="BG26" s="9">
        <f t="shared" si="4"/>
        <v>-0.02058847673</v>
      </c>
    </row>
    <row r="27">
      <c r="A27" s="17">
        <f t="shared" si="8"/>
        <v>0.059934772</v>
      </c>
      <c r="B27" s="14">
        <f t="shared" si="9"/>
        <v>-0.009767471162</v>
      </c>
      <c r="G27" s="4"/>
      <c r="H27" s="48"/>
      <c r="J27" s="9"/>
      <c r="K27" s="1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AG27" s="32">
        <f>Prices!B33</f>
        <v>42404</v>
      </c>
      <c r="AH27" s="33">
        <f t="array" ref="AH27">index(DailyPrices,Match($AG27,PriceDates,0)+1,Match(AH$3,Tickers,0))*AH$4</f>
        <v>0</v>
      </c>
      <c r="AI27" s="33">
        <f t="array" ref="AI27">index(DailyPrices,Match($AG27,PriceDates,0)+1,Match(AI$3,Tickers,0))*AI$4</f>
        <v>817.1948085</v>
      </c>
      <c r="AJ27" s="33">
        <f t="array" ref="AJ27">index(DailyPrices,Match($AG27,PriceDates,0)+1,Match(AJ$3,Tickers,0))*AJ$4</f>
        <v>0</v>
      </c>
      <c r="AK27" s="33">
        <f t="array" ref="AK27">index(DailyPrices,Match($AG27,PriceDates,0)+1,Match(AK$3,Tickers,0))*AK$4</f>
        <v>12637.29688</v>
      </c>
      <c r="AL27" s="33">
        <f t="array" ref="AL27">index(DailyPrices,Match($AG27,PriceDates,0)+1,Match(AL$3,Tickers,0))*AL$4</f>
        <v>0</v>
      </c>
      <c r="AM27" s="33">
        <f t="array" ref="AM27">index(DailyPrices,Match($AG27,PriceDates,0)+1,Match(AM$3,Tickers,0))*AM$4</f>
        <v>0</v>
      </c>
      <c r="AN27" s="33">
        <f t="array" ref="AN27">index(DailyPrices,Match($AG27,PriceDates,0)+1,Match(AN$3,Tickers,0))*AN$4</f>
        <v>0</v>
      </c>
      <c r="AO27" s="33">
        <f t="array" ref="AO27">index(DailyPrices,Match($AG27,PriceDates,0)+1,Match(AO$3,Tickers,0))*AO$4</f>
        <v>7585.125117</v>
      </c>
      <c r="AP27" s="33">
        <f t="array" ref="AP27">index(DailyPrices,Match($AG27,PriceDates,0)+1,Match(AP$3,Tickers,0))*AP$4</f>
        <v>355.1219734</v>
      </c>
      <c r="AQ27" s="33">
        <f t="array" ref="AQ27">index(DailyPrices,Match($AG27,PriceDates,0)+1,Match(AQ$3,Tickers,0))*AQ$4</f>
        <v>11135.35995</v>
      </c>
      <c r="AR27" s="33">
        <f t="array" ref="AR27">index(DailyPrices,Match($AG27,PriceDates,0)+1,Match(AR$3,Tickers,0))*AR$4</f>
        <v>0</v>
      </c>
      <c r="AS27" s="33">
        <f t="array" ref="AS27">index(DailyPrices,Match($AG27,PriceDates,0)+1,Match(AS$3,Tickers,0))*AS$4</f>
        <v>24255.32778</v>
      </c>
      <c r="AT27" s="33">
        <f t="array" ref="AT27">index(DailyPrices,Match($AG27,PriceDates,0)+1,Match(AT$3,Tickers,0))*AT$4</f>
        <v>0</v>
      </c>
      <c r="AU27" s="33">
        <f t="array" ref="AU27">index(DailyPrices,Match($AG27,PriceDates,0)+1,Match(AU$3,Tickers,0))*AU$4</f>
        <v>224.0311982</v>
      </c>
      <c r="AV27" s="33">
        <f t="array" ref="AV27">index(DailyPrices,Match($AG27,PriceDates,0)+1,Match(AV$3,Tickers,0))*AV$4</f>
        <v>3699.118076</v>
      </c>
      <c r="AW27" s="33">
        <f t="array" ref="AW27">index(DailyPrices,Match($AG27,PriceDates,0)+1,Match(AW$3,Tickers,0))*AW$4</f>
        <v>10516.5293</v>
      </c>
      <c r="AX27" s="33">
        <f t="array" ref="AX27">index(DailyPrices,Match($AG27,PriceDates,0)+1,Match(AX$3,Tickers,0))*AX$4</f>
        <v>17056.30113</v>
      </c>
      <c r="AY27" s="33">
        <f t="array" ref="AY27">index(DailyPrices,Match($AG27,PriceDates,0)+1,Match(AY$3,Tickers,0))*AY$4</f>
        <v>96.76023548</v>
      </c>
      <c r="AZ27" s="33">
        <f t="array" ref="AZ27">index(DailyPrices,Match($AG27,PriceDates,0)+1,Match(AZ$3,Tickers,0))*AZ$4</f>
        <v>5251.878517</v>
      </c>
      <c r="BA27" s="33">
        <f t="array" ref="BA27">index(DailyPrices,Match($AG27,PriceDates,0)+1,Match(BA$3,Tickers,0))*BA$4</f>
        <v>0</v>
      </c>
      <c r="BB27" s="33">
        <f t="array" ref="BB27">index(DailyPrices,Match($AG27,PriceDates,0)+1,Match(BB$3,Tickers,0))*BB$4</f>
        <v>0</v>
      </c>
      <c r="BC27" s="33">
        <f t="array" ref="BC27">index(DailyPrices,Match($AG27,PriceDates,0)+1,Match(BC$3,Tickers,0))*BC$4</f>
        <v>4986.036405</v>
      </c>
      <c r="BD27" s="15">
        <f t="shared" si="5"/>
        <v>98616.08137</v>
      </c>
      <c r="BE27" s="9">
        <f t="shared" si="6"/>
        <v>0.0009678937387</v>
      </c>
      <c r="BF27" s="15">
        <f t="shared" si="7"/>
        <v>100618.7358</v>
      </c>
      <c r="BG27" s="9">
        <f t="shared" si="4"/>
        <v>-0.0199033946</v>
      </c>
    </row>
    <row r="28">
      <c r="A28" s="17">
        <f t="shared" si="8"/>
        <v>0.069919117</v>
      </c>
      <c r="B28" s="14">
        <f t="shared" si="9"/>
        <v>-0.01867777414</v>
      </c>
      <c r="G28" s="4"/>
      <c r="H28" s="48"/>
      <c r="I28" s="26"/>
      <c r="J28" s="52"/>
      <c r="K28" s="1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AG28" s="32">
        <f>Prices!B34</f>
        <v>42405</v>
      </c>
      <c r="AH28" s="33">
        <f t="array" ref="AH28">index(DailyPrices,Match($AG28,PriceDates,0)+1,Match(AH$3,Tickers,0))*AH$4</f>
        <v>0</v>
      </c>
      <c r="AI28" s="33">
        <f t="array" ref="AI28">index(DailyPrices,Match($AG28,PriceDates,0)+1,Match(AI$3,Tickers,0))*AI$4</f>
        <v>815.8730215</v>
      </c>
      <c r="AJ28" s="33">
        <f t="array" ref="AJ28">index(DailyPrices,Match($AG28,PriceDates,0)+1,Match(AJ$3,Tickers,0))*AJ$4</f>
        <v>0</v>
      </c>
      <c r="AK28" s="33">
        <f t="array" ref="AK28">index(DailyPrices,Match($AG28,PriceDates,0)+1,Match(AK$3,Tickers,0))*AK$4</f>
        <v>12652.06813</v>
      </c>
      <c r="AL28" s="33">
        <f t="array" ref="AL28">index(DailyPrices,Match($AG28,PriceDates,0)+1,Match(AL$3,Tickers,0))*AL$4</f>
        <v>0</v>
      </c>
      <c r="AM28" s="33">
        <f t="array" ref="AM28">index(DailyPrices,Match($AG28,PriceDates,0)+1,Match(AM$3,Tickers,0))*AM$4</f>
        <v>0</v>
      </c>
      <c r="AN28" s="33">
        <f t="array" ref="AN28">index(DailyPrices,Match($AG28,PriceDates,0)+1,Match(AN$3,Tickers,0))*AN$4</f>
        <v>0</v>
      </c>
      <c r="AO28" s="33">
        <f t="array" ref="AO28">index(DailyPrices,Match($AG28,PriceDates,0)+1,Match(AO$3,Tickers,0))*AO$4</f>
        <v>7569.535136</v>
      </c>
      <c r="AP28" s="33">
        <f t="array" ref="AP28">index(DailyPrices,Match($AG28,PriceDates,0)+1,Match(AP$3,Tickers,0))*AP$4</f>
        <v>329.6815473</v>
      </c>
      <c r="AQ28" s="33">
        <f t="array" ref="AQ28">index(DailyPrices,Match($AG28,PriceDates,0)+1,Match(AQ$3,Tickers,0))*AQ$4</f>
        <v>11026.46825</v>
      </c>
      <c r="AR28" s="33">
        <f t="array" ref="AR28">index(DailyPrices,Match($AG28,PriceDates,0)+1,Match(AR$3,Tickers,0))*AR$4</f>
        <v>0</v>
      </c>
      <c r="AS28" s="33">
        <f t="array" ref="AS28">index(DailyPrices,Match($AG28,PriceDates,0)+1,Match(AS$3,Tickers,0))*AS$4</f>
        <v>24208.78138</v>
      </c>
      <c r="AT28" s="33">
        <f t="array" ref="AT28">index(DailyPrices,Match($AG28,PriceDates,0)+1,Match(AT$3,Tickers,0))*AT$4</f>
        <v>0</v>
      </c>
      <c r="AU28" s="33">
        <f t="array" ref="AU28">index(DailyPrices,Match($AG28,PriceDates,0)+1,Match(AU$3,Tickers,0))*AU$4</f>
        <v>223.9390801</v>
      </c>
      <c r="AV28" s="33">
        <f t="array" ref="AV28">index(DailyPrices,Match($AG28,PriceDates,0)+1,Match(AV$3,Tickers,0))*AV$4</f>
        <v>3585.947037</v>
      </c>
      <c r="AW28" s="33">
        <f t="array" ref="AW28">index(DailyPrices,Match($AG28,PriceDates,0)+1,Match(AW$3,Tickers,0))*AW$4</f>
        <v>10289.29943</v>
      </c>
      <c r="AX28" s="33">
        <f t="array" ref="AX28">index(DailyPrices,Match($AG28,PriceDates,0)+1,Match(AX$3,Tickers,0))*AX$4</f>
        <v>17022.68603</v>
      </c>
      <c r="AY28" s="33">
        <f t="array" ref="AY28">index(DailyPrices,Match($AG28,PriceDates,0)+1,Match(AY$3,Tickers,0))*AY$4</f>
        <v>97.95480629</v>
      </c>
      <c r="AZ28" s="33">
        <f t="array" ref="AZ28">index(DailyPrices,Match($AG28,PriceDates,0)+1,Match(AZ$3,Tickers,0))*AZ$4</f>
        <v>5249.084717</v>
      </c>
      <c r="BA28" s="33">
        <f t="array" ref="BA28">index(DailyPrices,Match($AG28,PriceDates,0)+1,Match(BA$3,Tickers,0))*BA$4</f>
        <v>0</v>
      </c>
      <c r="BB28" s="33">
        <f t="array" ref="BB28">index(DailyPrices,Match($AG28,PriceDates,0)+1,Match(BB$3,Tickers,0))*BB$4</f>
        <v>0</v>
      </c>
      <c r="BC28" s="33">
        <f t="array" ref="BC28">index(DailyPrices,Match($AG28,PriceDates,0)+1,Match(BC$3,Tickers,0))*BC$4</f>
        <v>4988.280346</v>
      </c>
      <c r="BD28" s="15">
        <f t="shared" si="5"/>
        <v>98059.59892</v>
      </c>
      <c r="BE28" s="9">
        <f t="shared" si="6"/>
        <v>-0.005642917907</v>
      </c>
      <c r="BF28" s="15">
        <f t="shared" si="7"/>
        <v>100645.724</v>
      </c>
      <c r="BG28" s="9">
        <f t="shared" si="4"/>
        <v>-0.0256953299</v>
      </c>
    </row>
    <row r="29">
      <c r="A29" s="17">
        <f t="shared" si="8"/>
        <v>0.079902721</v>
      </c>
      <c r="B29" s="14">
        <f t="shared" si="9"/>
        <v>-0.01927341886</v>
      </c>
      <c r="G29" s="4"/>
      <c r="H29" s="48"/>
      <c r="J29" s="9"/>
      <c r="K29" s="1"/>
      <c r="L29" s="52"/>
      <c r="M29" s="52"/>
      <c r="N29" s="52"/>
      <c r="O29" s="52" t="str">
        <f>IFERROR(__xludf.DUMMYFUNCTION("GOOGLEFINANCE()"),"#N/A")</f>
        <v>#N/A</v>
      </c>
      <c r="P29" s="52"/>
      <c r="Q29" s="52"/>
      <c r="R29" s="52"/>
      <c r="S29" s="52"/>
      <c r="T29" s="52"/>
      <c r="U29" s="52"/>
      <c r="V29" s="52"/>
      <c r="AG29" s="32">
        <f>Prices!B35</f>
        <v>42408</v>
      </c>
      <c r="AH29" s="33">
        <f t="array" ref="AH29">index(DailyPrices,Match($AG29,PriceDates,0)+1,Match(AH$3,Tickers,0))*AH$4</f>
        <v>0</v>
      </c>
      <c r="AI29" s="33">
        <f t="array" ref="AI29">index(DailyPrices,Match($AG29,PriceDates,0)+1,Match(AI$3,Tickers,0))*AI$4</f>
        <v>813.7251176</v>
      </c>
      <c r="AJ29" s="33">
        <f t="array" ref="AJ29">index(DailyPrices,Match($AG29,PriceDates,0)+1,Match(AJ$3,Tickers,0))*AJ$4</f>
        <v>0</v>
      </c>
      <c r="AK29" s="33">
        <f t="array" ref="AK29">index(DailyPrices,Match($AG29,PriceDates,0)+1,Match(AK$3,Tickers,0))*AK$4</f>
        <v>12923.85913</v>
      </c>
      <c r="AL29" s="33">
        <f t="array" ref="AL29">index(DailyPrices,Match($AG29,PriceDates,0)+1,Match(AL$3,Tickers,0))*AL$4</f>
        <v>0</v>
      </c>
      <c r="AM29" s="33">
        <f t="array" ref="AM29">index(DailyPrices,Match($AG29,PriceDates,0)+1,Match(AM$3,Tickers,0))*AM$4</f>
        <v>0</v>
      </c>
      <c r="AN29" s="33">
        <f t="array" ref="AN29">index(DailyPrices,Match($AG29,PriceDates,0)+1,Match(AN$3,Tickers,0))*AN$4</f>
        <v>0</v>
      </c>
      <c r="AO29" s="33">
        <f t="array" ref="AO29">index(DailyPrices,Match($AG29,PriceDates,0)+1,Match(AO$3,Tickers,0))*AO$4</f>
        <v>7547.949009</v>
      </c>
      <c r="AP29" s="33">
        <f t="array" ref="AP29">index(DailyPrices,Match($AG29,PriceDates,0)+1,Match(AP$3,Tickers,0))*AP$4</f>
        <v>318.1426932</v>
      </c>
      <c r="AQ29" s="33">
        <f t="array" ref="AQ29">index(DailyPrices,Match($AG29,PriceDates,0)+1,Match(AQ$3,Tickers,0))*AQ$4</f>
        <v>10915.20934</v>
      </c>
      <c r="AR29" s="33">
        <f t="array" ref="AR29">index(DailyPrices,Match($AG29,PriceDates,0)+1,Match(AR$3,Tickers,0))*AR$4</f>
        <v>0</v>
      </c>
      <c r="AS29" s="33">
        <f t="array" ref="AS29">index(DailyPrices,Match($AG29,PriceDates,0)+1,Match(AS$3,Tickers,0))*AS$4</f>
        <v>24339.1113</v>
      </c>
      <c r="AT29" s="33">
        <f t="array" ref="AT29">index(DailyPrices,Match($AG29,PriceDates,0)+1,Match(AT$3,Tickers,0))*AT$4</f>
        <v>0</v>
      </c>
      <c r="AU29" s="33">
        <f t="array" ref="AU29">index(DailyPrices,Match($AG29,PriceDates,0)+1,Match(AU$3,Tickers,0))*AU$4</f>
        <v>224.5839068</v>
      </c>
      <c r="AV29" s="33">
        <f t="array" ref="AV29">index(DailyPrices,Match($AG29,PriceDates,0)+1,Match(AV$3,Tickers,0))*AV$4</f>
        <v>3499.878449</v>
      </c>
      <c r="AW29" s="33">
        <f t="array" ref="AW29">index(DailyPrices,Match($AG29,PriceDates,0)+1,Match(AW$3,Tickers,0))*AW$4</f>
        <v>10019.18181</v>
      </c>
      <c r="AX29" s="33">
        <f t="array" ref="AX29">index(DailyPrices,Match($AG29,PriceDates,0)+1,Match(AX$3,Tickers,0))*AX$4</f>
        <v>17143.70039</v>
      </c>
      <c r="AY29" s="33">
        <f t="array" ref="AY29">index(DailyPrices,Match($AG29,PriceDates,0)+1,Match(AY$3,Tickers,0))*AY$4</f>
        <v>100.1448528</v>
      </c>
      <c r="AZ29" s="33">
        <f t="array" ref="AZ29">index(DailyPrices,Match($AG29,PriceDates,0)+1,Match(AZ$3,Tickers,0))*AZ$4</f>
        <v>5233.253183</v>
      </c>
      <c r="BA29" s="33">
        <f t="array" ref="BA29">index(DailyPrices,Match($AG29,PriceDates,0)+1,Match(BA$3,Tickers,0))*BA$4</f>
        <v>0</v>
      </c>
      <c r="BB29" s="33">
        <f t="array" ref="BB29">index(DailyPrices,Match($AG29,PriceDates,0)+1,Match(BB$3,Tickers,0))*BB$4</f>
        <v>0</v>
      </c>
      <c r="BC29" s="33">
        <f t="array" ref="BC29">index(DailyPrices,Match($AG29,PriceDates,0)+1,Match(BC$3,Tickers,0))*BC$4</f>
        <v>4950.133353</v>
      </c>
      <c r="BD29" s="15">
        <f t="shared" si="5"/>
        <v>98028.87253</v>
      </c>
      <c r="BE29" s="9">
        <f t="shared" si="6"/>
        <v>-0.0003133440321</v>
      </c>
      <c r="BF29" s="15">
        <f t="shared" si="7"/>
        <v>100672.7195</v>
      </c>
      <c r="BG29" s="9">
        <f t="shared" si="4"/>
        <v>-0.02626180113</v>
      </c>
    </row>
    <row r="30">
      <c r="A30" s="17">
        <f t="shared" si="8"/>
        <v>0.089899867</v>
      </c>
      <c r="B30" s="14">
        <f t="shared" si="9"/>
        <v>-0.02839318784</v>
      </c>
      <c r="G30" s="4"/>
      <c r="H30" s="48"/>
      <c r="J30" s="9"/>
      <c r="K30" s="1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AG30" s="32">
        <f>Prices!B36</f>
        <v>42409</v>
      </c>
      <c r="AH30" s="33">
        <f t="array" ref="AH30">index(DailyPrices,Match($AG30,PriceDates,0)+1,Match(AH$3,Tickers,0))*AH$4</f>
        <v>0</v>
      </c>
      <c r="AI30" s="33">
        <f t="array" ref="AI30">index(DailyPrices,Match($AG30,PriceDates,0)+1,Match(AI$3,Tickers,0))*AI$4</f>
        <v>819.177489</v>
      </c>
      <c r="AJ30" s="33">
        <f t="array" ref="AJ30">index(DailyPrices,Match($AG30,PriceDates,0)+1,Match(AJ$3,Tickers,0))*AJ$4</f>
        <v>0</v>
      </c>
      <c r="AK30" s="33">
        <f t="array" ref="AK30">index(DailyPrices,Match($AG30,PriceDates,0)+1,Match(AK$3,Tickers,0))*AK$4</f>
        <v>12937.64563</v>
      </c>
      <c r="AL30" s="33">
        <f t="array" ref="AL30">index(DailyPrices,Match($AG30,PriceDates,0)+1,Match(AL$3,Tickers,0))*AL$4</f>
        <v>0</v>
      </c>
      <c r="AM30" s="33">
        <f t="array" ref="AM30">index(DailyPrices,Match($AG30,PriceDates,0)+1,Match(AM$3,Tickers,0))*AM$4</f>
        <v>0</v>
      </c>
      <c r="AN30" s="33">
        <f t="array" ref="AN30">index(DailyPrices,Match($AG30,PriceDates,0)+1,Match(AN$3,Tickers,0))*AN$4</f>
        <v>0</v>
      </c>
      <c r="AO30" s="33">
        <f t="array" ref="AO30">index(DailyPrices,Match($AG30,PriceDates,0)+1,Match(AO$3,Tickers,0))*AO$4</f>
        <v>7584.525502</v>
      </c>
      <c r="AP30" s="33">
        <f t="array" ref="AP30">index(DailyPrices,Match($AG30,PriceDates,0)+1,Match(AP$3,Tickers,0))*AP$4</f>
        <v>315.0107185</v>
      </c>
      <c r="AQ30" s="33">
        <f t="array" ref="AQ30">index(DailyPrices,Match($AG30,PriceDates,0)+1,Match(AQ$3,Tickers,0))*AQ$4</f>
        <v>10841.82581</v>
      </c>
      <c r="AR30" s="33">
        <f t="array" ref="AR30">index(DailyPrices,Match($AG30,PriceDates,0)+1,Match(AR$3,Tickers,0))*AR$4</f>
        <v>0</v>
      </c>
      <c r="AS30" s="33">
        <f t="array" ref="AS30">index(DailyPrices,Match($AG30,PriceDates,0)+1,Match(AS$3,Tickers,0))*AS$4</f>
        <v>24343.76594</v>
      </c>
      <c r="AT30" s="33">
        <f t="array" ref="AT30">index(DailyPrices,Match($AG30,PriceDates,0)+1,Match(AT$3,Tickers,0))*AT$4</f>
        <v>0</v>
      </c>
      <c r="AU30" s="33">
        <f t="array" ref="AU30">index(DailyPrices,Match($AG30,PriceDates,0)+1,Match(AU$3,Tickers,0))*AU$4</f>
        <v>224.860261</v>
      </c>
      <c r="AV30" s="33">
        <f t="array" ref="AV30">index(DailyPrices,Match($AG30,PriceDates,0)+1,Match(AV$3,Tickers,0))*AV$4</f>
        <v>3520.022161</v>
      </c>
      <c r="AW30" s="33">
        <f t="array" ref="AW30">index(DailyPrices,Match($AG30,PriceDates,0)+1,Match(AW$3,Tickers,0))*AW$4</f>
        <v>10078.62273</v>
      </c>
      <c r="AX30" s="33">
        <f t="array" ref="AX30">index(DailyPrices,Match($AG30,PriceDates,0)+1,Match(AX$3,Tickers,0))*AX$4</f>
        <v>17063.02415</v>
      </c>
      <c r="AY30" s="33">
        <f t="array" ref="AY30">index(DailyPrices,Match($AG30,PriceDates,0)+1,Match(AY$3,Tickers,0))*AY$4</f>
        <v>99.34847223</v>
      </c>
      <c r="AZ30" s="33">
        <f t="array" ref="AZ30">index(DailyPrices,Match($AG30,PriceDates,0)+1,Match(AZ$3,Tickers,0))*AZ$4</f>
        <v>5269.106951</v>
      </c>
      <c r="BA30" s="33">
        <f t="array" ref="BA30">index(DailyPrices,Match($AG30,PriceDates,0)+1,Match(BA$3,Tickers,0))*BA$4</f>
        <v>0</v>
      </c>
      <c r="BB30" s="33">
        <f t="array" ref="BB30">index(DailyPrices,Match($AG30,PriceDates,0)+1,Match(BB$3,Tickers,0))*BB$4</f>
        <v>0</v>
      </c>
      <c r="BC30" s="33">
        <f t="array" ref="BC30">index(DailyPrices,Match($AG30,PriceDates,0)+1,Match(BC$3,Tickers,0))*BC$4</f>
        <v>4963.596998</v>
      </c>
      <c r="BD30" s="15">
        <f t="shared" si="5"/>
        <v>98060.53281</v>
      </c>
      <c r="BE30" s="9">
        <f t="shared" si="6"/>
        <v>0.0003229689165</v>
      </c>
      <c r="BF30" s="15">
        <f t="shared" si="7"/>
        <v>100699.7222</v>
      </c>
      <c r="BG30" s="9">
        <f t="shared" si="4"/>
        <v>-0.02620850693</v>
      </c>
    </row>
    <row r="31">
      <c r="A31" s="17">
        <f t="shared" si="8"/>
        <v>0.099961004</v>
      </c>
      <c r="B31" s="14">
        <f t="shared" si="9"/>
        <v>-0.04743770366</v>
      </c>
      <c r="G31" s="4"/>
      <c r="H31" s="48"/>
      <c r="I31" s="26"/>
      <c r="J31" s="52"/>
      <c r="K31" s="1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AG31" s="32">
        <f>Prices!B37</f>
        <v>42410</v>
      </c>
      <c r="AH31" s="33">
        <f t="array" ref="AH31">index(DailyPrices,Match($AG31,PriceDates,0)+1,Match(AH$3,Tickers,0))*AH$4</f>
        <v>0</v>
      </c>
      <c r="AI31" s="33">
        <f t="array" ref="AI31">index(DailyPrices,Match($AG31,PriceDates,0)+1,Match(AI$3,Tickers,0))*AI$4</f>
        <v>818.1861487</v>
      </c>
      <c r="AJ31" s="33">
        <f t="array" ref="AJ31">index(DailyPrices,Match($AG31,PriceDates,0)+1,Match(AJ$3,Tickers,0))*AJ$4</f>
        <v>0</v>
      </c>
      <c r="AK31" s="33">
        <f t="array" ref="AK31">index(DailyPrices,Match($AG31,PriceDates,0)+1,Match(AK$3,Tickers,0))*AK$4</f>
        <v>13051.87663</v>
      </c>
      <c r="AL31" s="33">
        <f t="array" ref="AL31">index(DailyPrices,Match($AG31,PriceDates,0)+1,Match(AL$3,Tickers,0))*AL$4</f>
        <v>0</v>
      </c>
      <c r="AM31" s="33">
        <f t="array" ref="AM31">index(DailyPrices,Match($AG31,PriceDates,0)+1,Match(AM$3,Tickers,0))*AM$4</f>
        <v>0</v>
      </c>
      <c r="AN31" s="33">
        <f t="array" ref="AN31">index(DailyPrices,Match($AG31,PriceDates,0)+1,Match(AN$3,Tickers,0))*AN$4</f>
        <v>0</v>
      </c>
      <c r="AO31" s="33">
        <f t="array" ref="AO31">index(DailyPrices,Match($AG31,PriceDates,0)+1,Match(AO$3,Tickers,0))*AO$4</f>
        <v>7580.927814</v>
      </c>
      <c r="AP31" s="33">
        <f t="array" ref="AP31">index(DailyPrices,Match($AG31,PriceDates,0)+1,Match(AP$3,Tickers,0))*AP$4</f>
        <v>319.8460478</v>
      </c>
      <c r="AQ31" s="33">
        <f t="array" ref="AQ31">index(DailyPrices,Match($AG31,PriceDates,0)+1,Match(AQ$3,Tickers,0))*AQ$4</f>
        <v>10898.63887</v>
      </c>
      <c r="AR31" s="33">
        <f t="array" ref="AR31">index(DailyPrices,Match($AG31,PriceDates,0)+1,Match(AR$3,Tickers,0))*AR$4</f>
        <v>0</v>
      </c>
      <c r="AS31" s="33">
        <f t="array" ref="AS31">index(DailyPrices,Match($AG31,PriceDates,0)+1,Match(AS$3,Tickers,0))*AS$4</f>
        <v>24367.03913</v>
      </c>
      <c r="AT31" s="33">
        <f t="array" ref="AT31">index(DailyPrices,Match($AG31,PriceDates,0)+1,Match(AT$3,Tickers,0))*AT$4</f>
        <v>0</v>
      </c>
      <c r="AU31" s="33">
        <f t="array" ref="AU31">index(DailyPrices,Match($AG31,PriceDates,0)+1,Match(AU$3,Tickers,0))*AU$4</f>
        <v>224.9523791</v>
      </c>
      <c r="AV31" s="33">
        <f t="array" ref="AV31">index(DailyPrices,Match($AG31,PriceDates,0)+1,Match(AV$3,Tickers,0))*AV$4</f>
        <v>3557.74584</v>
      </c>
      <c r="AW31" s="33">
        <f t="array" ref="AW31">index(DailyPrices,Match($AG31,PriceDates,0)+1,Match(AW$3,Tickers,0))*AW$4</f>
        <v>10212.55292</v>
      </c>
      <c r="AX31" s="33">
        <f t="array" ref="AX31">index(DailyPrices,Match($AG31,PriceDates,0)+1,Match(AX$3,Tickers,0))*AX$4</f>
        <v>17130.25435</v>
      </c>
      <c r="AY31" s="33">
        <f t="array" ref="AY31">index(DailyPrices,Match($AG31,PriceDates,0)+1,Match(AY$3,Tickers,0))*AY$4</f>
        <v>99.7466625</v>
      </c>
      <c r="AZ31" s="33">
        <f t="array" ref="AZ31">index(DailyPrices,Match($AG31,PriceDates,0)+1,Match(AZ$3,Tickers,0))*AZ$4</f>
        <v>5279.816518</v>
      </c>
      <c r="BA31" s="33">
        <f t="array" ref="BA31">index(DailyPrices,Match($AG31,PriceDates,0)+1,Match(BA$3,Tickers,0))*BA$4</f>
        <v>0</v>
      </c>
      <c r="BB31" s="33">
        <f t="array" ref="BB31">index(DailyPrices,Match($AG31,PriceDates,0)+1,Match(BB$3,Tickers,0))*BB$4</f>
        <v>0</v>
      </c>
      <c r="BC31" s="33">
        <f t="array" ref="BC31">index(DailyPrices,Match($AG31,PriceDates,0)+1,Match(BC$3,Tickers,0))*BC$4</f>
        <v>4965.840938</v>
      </c>
      <c r="BD31" s="15">
        <f t="shared" si="5"/>
        <v>98507.42425</v>
      </c>
      <c r="BE31" s="9">
        <f t="shared" si="6"/>
        <v>0.00455730179</v>
      </c>
      <c r="BF31" s="15">
        <f t="shared" si="7"/>
        <v>100726.7321</v>
      </c>
      <c r="BG31" s="9">
        <f t="shared" si="4"/>
        <v>-0.02203295816</v>
      </c>
    </row>
    <row r="32">
      <c r="A32" s="17">
        <f t="shared" si="8"/>
        <v>0.109913795</v>
      </c>
      <c r="B32" s="14">
        <f t="shared" si="9"/>
        <v>-0.07283812706</v>
      </c>
      <c r="G32" s="4"/>
      <c r="H32" s="48"/>
      <c r="I32" s="26"/>
      <c r="J32" s="52"/>
      <c r="K32" s="1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AG32" s="32">
        <f>Prices!B38</f>
        <v>42411</v>
      </c>
      <c r="AH32" s="33">
        <f t="array" ref="AH32">index(DailyPrices,Match($AG32,PriceDates,0)+1,Match(AH$3,Tickers,0))*AH$4</f>
        <v>0</v>
      </c>
      <c r="AI32" s="33">
        <f t="array" ref="AI32">index(DailyPrices,Match($AG32,PriceDates,0)+1,Match(AI$3,Tickers,0))*AI$4</f>
        <v>811.5772138</v>
      </c>
      <c r="AJ32" s="33">
        <f t="array" ref="AJ32">index(DailyPrices,Match($AG32,PriceDates,0)+1,Match(AJ$3,Tickers,0))*AJ$4</f>
        <v>0</v>
      </c>
      <c r="AK32" s="33">
        <f t="array" ref="AK32">index(DailyPrices,Match($AG32,PriceDates,0)+1,Match(AK$3,Tickers,0))*AK$4</f>
        <v>13143.45838</v>
      </c>
      <c r="AL32" s="33">
        <f t="array" ref="AL32">index(DailyPrices,Match($AG32,PriceDates,0)+1,Match(AL$3,Tickers,0))*AL$4</f>
        <v>0</v>
      </c>
      <c r="AM32" s="33">
        <f t="array" ref="AM32">index(DailyPrices,Match($AG32,PriceDates,0)+1,Match(AM$3,Tickers,0))*AM$4</f>
        <v>0</v>
      </c>
      <c r="AN32" s="33">
        <f t="array" ref="AN32">index(DailyPrices,Match($AG32,PriceDates,0)+1,Match(AN$3,Tickers,0))*AN$4</f>
        <v>0</v>
      </c>
      <c r="AO32" s="33">
        <f t="array" ref="AO32">index(DailyPrices,Match($AG32,PriceDates,0)+1,Match(AO$3,Tickers,0))*AO$4</f>
        <v>7506.5756</v>
      </c>
      <c r="AP32" s="33">
        <f t="array" ref="AP32">index(DailyPrices,Match($AG32,PriceDates,0)+1,Match(AP$3,Tickers,0))*AP$4</f>
        <v>323.3077041</v>
      </c>
      <c r="AQ32" s="33">
        <f t="array" ref="AQ32">index(DailyPrices,Match($AG32,PriceDates,0)+1,Match(AQ$3,Tickers,0))*AQ$4</f>
        <v>10806.31764</v>
      </c>
      <c r="AR32" s="33">
        <f t="array" ref="AR32">index(DailyPrices,Match($AG32,PriceDates,0)+1,Match(AR$3,Tickers,0))*AR$4</f>
        <v>0</v>
      </c>
      <c r="AS32" s="33">
        <f t="array" ref="AS32">index(DailyPrices,Match($AG32,PriceDates,0)+1,Match(AS$3,Tickers,0))*AS$4</f>
        <v>24390.31233</v>
      </c>
      <c r="AT32" s="33">
        <f t="array" ref="AT32">index(DailyPrices,Match($AG32,PriceDates,0)+1,Match(AT$3,Tickers,0))*AT$4</f>
        <v>0</v>
      </c>
      <c r="AU32" s="33">
        <f t="array" ref="AU32">index(DailyPrices,Match($AG32,PriceDates,0)+1,Match(AU$3,Tickers,0))*AU$4</f>
        <v>225.3208515</v>
      </c>
      <c r="AV32" s="33">
        <f t="array" ref="AV32">index(DailyPrices,Match($AG32,PriceDates,0)+1,Match(AV$3,Tickers,0))*AV$4</f>
        <v>3506.470936</v>
      </c>
      <c r="AW32" s="33">
        <f t="array" ref="AW32">index(DailyPrices,Match($AG32,PriceDates,0)+1,Match(AW$3,Tickers,0))*AW$4</f>
        <v>10004.88589</v>
      </c>
      <c r="AX32" s="33">
        <f t="array" ref="AX32">index(DailyPrices,Match($AG32,PriceDates,0)+1,Match(AX$3,Tickers,0))*AX$4</f>
        <v>17143.70039</v>
      </c>
      <c r="AY32" s="33">
        <f t="array" ref="AY32">index(DailyPrices,Match($AG32,PriceDates,0)+1,Match(AY$3,Tickers,0))*AY$4</f>
        <v>102.9321847</v>
      </c>
      <c r="AZ32" s="33">
        <f t="array" ref="AZ32">index(DailyPrices,Match($AG32,PriceDates,0)+1,Match(AZ$3,Tickers,0))*AZ$4</f>
        <v>5242.100217</v>
      </c>
      <c r="BA32" s="33">
        <f t="array" ref="BA32">index(DailyPrices,Match($AG32,PriceDates,0)+1,Match(BA$3,Tickers,0))*BA$4</f>
        <v>0</v>
      </c>
      <c r="BB32" s="33">
        <f t="array" ref="BB32">index(DailyPrices,Match($AG32,PriceDates,0)+1,Match(BB$3,Tickers,0))*BB$4</f>
        <v>0</v>
      </c>
      <c r="BC32" s="33">
        <f t="array" ref="BC32">index(DailyPrices,Match($AG32,PriceDates,0)+1,Match(BC$3,Tickers,0))*BC$4</f>
        <v>4925.450004</v>
      </c>
      <c r="BD32" s="15">
        <f t="shared" si="5"/>
        <v>98132.40935</v>
      </c>
      <c r="BE32" s="9">
        <f t="shared" si="6"/>
        <v>-0.003806970958</v>
      </c>
      <c r="BF32" s="15">
        <f t="shared" si="7"/>
        <v>100753.7493</v>
      </c>
      <c r="BG32" s="9">
        <f t="shared" si="4"/>
        <v>-0.02601729455</v>
      </c>
    </row>
    <row r="33">
      <c r="A33" s="17">
        <f t="shared" si="8"/>
        <v>0.119950724</v>
      </c>
      <c r="B33" s="14">
        <f t="shared" si="9"/>
        <v>-0.09300667227</v>
      </c>
      <c r="G33" s="4"/>
      <c r="H33" s="48"/>
      <c r="I33" s="26"/>
      <c r="J33" s="52"/>
      <c r="K33" s="1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AG33" s="32">
        <f>Prices!B39</f>
        <v>42412</v>
      </c>
      <c r="AH33" s="33">
        <f t="array" ref="AH33">index(DailyPrices,Match($AG33,PriceDates,0)+1,Match(AH$3,Tickers,0))*AH$4</f>
        <v>0</v>
      </c>
      <c r="AI33" s="33">
        <f t="array" ref="AI33">index(DailyPrices,Match($AG33,PriceDates,0)+1,Match(AI$3,Tickers,0))*AI$4</f>
        <v>822.9776266</v>
      </c>
      <c r="AJ33" s="33">
        <f t="array" ref="AJ33">index(DailyPrices,Match($AG33,PriceDates,0)+1,Match(AJ$3,Tickers,0))*AJ$4</f>
        <v>0</v>
      </c>
      <c r="AK33" s="33">
        <f t="array" ref="AK33">index(DailyPrices,Match($AG33,PriceDates,0)+1,Match(AK$3,Tickers,0))*AK$4</f>
        <v>12924.84388</v>
      </c>
      <c r="AL33" s="33">
        <f t="array" ref="AL33">index(DailyPrices,Match($AG33,PriceDates,0)+1,Match(AL$3,Tickers,0))*AL$4</f>
        <v>0</v>
      </c>
      <c r="AM33" s="33">
        <f t="array" ref="AM33">index(DailyPrices,Match($AG33,PriceDates,0)+1,Match(AM$3,Tickers,0))*AM$4</f>
        <v>0</v>
      </c>
      <c r="AN33" s="33">
        <f t="array" ref="AN33">index(DailyPrices,Match($AG33,PriceDates,0)+1,Match(AN$3,Tickers,0))*AN$4</f>
        <v>0</v>
      </c>
      <c r="AO33" s="33">
        <f t="array" ref="AO33">index(DailyPrices,Match($AG33,PriceDates,0)+1,Match(AO$3,Tickers,0))*AO$4</f>
        <v>7619.303151</v>
      </c>
      <c r="AP33" s="33">
        <f t="array" ref="AP33">index(DailyPrices,Match($AG33,PriceDates,0)+1,Match(AP$3,Tickers,0))*AP$4</f>
        <v>327.8133519</v>
      </c>
      <c r="AQ33" s="33">
        <f t="array" ref="AQ33">index(DailyPrices,Match($AG33,PriceDates,0)+1,Match(AQ$3,Tickers,0))*AQ$4</f>
        <v>10919.94376</v>
      </c>
      <c r="AR33" s="33">
        <f t="array" ref="AR33">index(DailyPrices,Match($AG33,PriceDates,0)+1,Match(AR$3,Tickers,0))*AR$4</f>
        <v>0</v>
      </c>
      <c r="AS33" s="33">
        <f t="array" ref="AS33">index(DailyPrices,Match($AG33,PriceDates,0)+1,Match(AS$3,Tickers,0))*AS$4</f>
        <v>24339.1113</v>
      </c>
      <c r="AT33" s="33">
        <f t="array" ref="AT33">index(DailyPrices,Match($AG33,PriceDates,0)+1,Match(AT$3,Tickers,0))*AT$4</f>
        <v>0</v>
      </c>
      <c r="AU33" s="33">
        <f t="array" ref="AU33">index(DailyPrices,Match($AG33,PriceDates,0)+1,Match(AU$3,Tickers,0))*AU$4</f>
        <v>224.4917887</v>
      </c>
      <c r="AV33" s="33">
        <f t="array" ref="AV33">index(DailyPrices,Match($AG33,PriceDates,0)+1,Match(AV$3,Tickers,0))*AV$4</f>
        <v>3620.740722</v>
      </c>
      <c r="AW33" s="33">
        <f t="array" ref="AW33">index(DailyPrices,Match($AG33,PriceDates,0)+1,Match(AW$3,Tickers,0))*AW$4</f>
        <v>10161.38858</v>
      </c>
      <c r="AX33" s="33">
        <f t="array" ref="AX33">index(DailyPrices,Match($AG33,PriceDates,0)+1,Match(AX$3,Tickers,0))*AX$4</f>
        <v>17089.91623</v>
      </c>
      <c r="AY33" s="33">
        <f t="array" ref="AY33">index(DailyPrices,Match($AG33,PriceDates,0)+1,Match(AY$3,Tickers,0))*AY$4</f>
        <v>102.6003594</v>
      </c>
      <c r="AZ33" s="33">
        <f t="array" ref="AZ33">index(DailyPrices,Match($AG33,PriceDates,0)+1,Match(AZ$3,Tickers,0))*AZ$4</f>
        <v>5318.929719</v>
      </c>
      <c r="BA33" s="33">
        <f t="array" ref="BA33">index(DailyPrices,Match($AG33,PriceDates,0)+1,Match(BA$3,Tickers,0))*BA$4</f>
        <v>0</v>
      </c>
      <c r="BB33" s="33">
        <f t="array" ref="BB33">index(DailyPrices,Match($AG33,PriceDates,0)+1,Match(BB$3,Tickers,0))*BB$4</f>
        <v>0</v>
      </c>
      <c r="BC33" s="33">
        <f t="array" ref="BC33">index(DailyPrices,Match($AG33,PriceDates,0)+1,Match(BC$3,Tickers,0))*BC$4</f>
        <v>4938.913649</v>
      </c>
      <c r="BD33" s="15">
        <f t="shared" si="5"/>
        <v>98410.97412</v>
      </c>
      <c r="BE33" s="9">
        <f t="shared" si="6"/>
        <v>0.002838662299</v>
      </c>
      <c r="BF33" s="15">
        <f t="shared" si="7"/>
        <v>100780.7738</v>
      </c>
      <c r="BG33" s="9">
        <f t="shared" si="4"/>
        <v>-0.02351440216</v>
      </c>
    </row>
    <row r="34">
      <c r="A34" s="17">
        <f t="shared" si="8"/>
        <v>0.129961358</v>
      </c>
      <c r="B34" s="14">
        <f t="shared" si="9"/>
        <v>-0.1348225652</v>
      </c>
      <c r="G34" s="4"/>
      <c r="H34" s="48"/>
      <c r="I34" s="26"/>
      <c r="J34" s="52"/>
      <c r="K34" s="1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AG34" s="32">
        <f>Prices!B40</f>
        <v>42416</v>
      </c>
      <c r="AH34" s="33">
        <f t="array" ref="AH34">index(DailyPrices,Match($AG34,PriceDates,0)+1,Match(AH$3,Tickers,0))*AH$4</f>
        <v>0</v>
      </c>
      <c r="AI34" s="33">
        <f t="array" ref="AI34">index(DailyPrices,Match($AG34,PriceDates,0)+1,Match(AI$3,Tickers,0))*AI$4</f>
        <v>829.5865616</v>
      </c>
      <c r="AJ34" s="33">
        <f t="array" ref="AJ34">index(DailyPrices,Match($AG34,PriceDates,0)+1,Match(AJ$3,Tickers,0))*AJ$4</f>
        <v>0</v>
      </c>
      <c r="AK34" s="33">
        <f t="array" ref="AK34">index(DailyPrices,Match($AG34,PriceDates,0)+1,Match(AK$3,Tickers,0))*AK$4</f>
        <v>12787.96363</v>
      </c>
      <c r="AL34" s="33">
        <f t="array" ref="AL34">index(DailyPrices,Match($AG34,PriceDates,0)+1,Match(AL$3,Tickers,0))*AL$4</f>
        <v>0</v>
      </c>
      <c r="AM34" s="33">
        <f t="array" ref="AM34">index(DailyPrices,Match($AG34,PriceDates,0)+1,Match(AM$3,Tickers,0))*AM$4</f>
        <v>0</v>
      </c>
      <c r="AN34" s="33">
        <f t="array" ref="AN34">index(DailyPrices,Match($AG34,PriceDates,0)+1,Match(AN$3,Tickers,0))*AN$4</f>
        <v>0</v>
      </c>
      <c r="AO34" s="33">
        <f t="array" ref="AO34">index(DailyPrices,Match($AG34,PriceDates,0)+1,Match(AO$3,Tickers,0))*AO$4</f>
        <v>7681.063458</v>
      </c>
      <c r="AP34" s="33">
        <f t="array" ref="AP34">index(DailyPrices,Match($AG34,PriceDates,0)+1,Match(AP$3,Tickers,0))*AP$4</f>
        <v>337.4290637</v>
      </c>
      <c r="AQ34" s="33">
        <f t="array" ref="AQ34">index(DailyPrices,Match($AG34,PriceDates,0)+1,Match(AQ$3,Tickers,0))*AQ$4</f>
        <v>11092.75016</v>
      </c>
      <c r="AR34" s="33">
        <f t="array" ref="AR34">index(DailyPrices,Match($AG34,PriceDates,0)+1,Match(AR$3,Tickers,0))*AR$4</f>
        <v>0</v>
      </c>
      <c r="AS34" s="33">
        <f t="array" ref="AS34">index(DailyPrices,Match($AG34,PriceDates,0)+1,Match(AS$3,Tickers,0))*AS$4</f>
        <v>24259.98242</v>
      </c>
      <c r="AT34" s="33">
        <f t="array" ref="AT34">index(DailyPrices,Match($AG34,PriceDates,0)+1,Match(AT$3,Tickers,0))*AT$4</f>
        <v>0</v>
      </c>
      <c r="AU34" s="33">
        <f t="array" ref="AU34">index(DailyPrices,Match($AG34,PriceDates,0)+1,Match(AU$3,Tickers,0))*AU$4</f>
        <v>224.768143</v>
      </c>
      <c r="AV34" s="33">
        <f t="array" ref="AV34">index(DailyPrices,Match($AG34,PriceDates,0)+1,Match(AV$3,Tickers,0))*AV$4</f>
        <v>3711.570552</v>
      </c>
      <c r="AW34" s="33">
        <f t="array" ref="AW34">index(DailyPrices,Match($AG34,PriceDates,0)+1,Match(AW$3,Tickers,0))*AW$4</f>
        <v>10357.01694</v>
      </c>
      <c r="AX34" s="33">
        <f t="array" ref="AX34">index(DailyPrices,Match($AG34,PriceDates,0)+1,Match(AX$3,Tickers,0))*AX$4</f>
        <v>17022.68603</v>
      </c>
      <c r="AY34" s="33">
        <f t="array" ref="AY34">index(DailyPrices,Match($AG34,PriceDates,0)+1,Match(AY$3,Tickers,0))*AY$4</f>
        <v>99.08301205</v>
      </c>
      <c r="AZ34" s="33">
        <f t="array" ref="AZ34">index(DailyPrices,Match($AG34,PriceDates,0)+1,Match(AZ$3,Tickers,0))*AZ$4</f>
        <v>5376.668254</v>
      </c>
      <c r="BA34" s="33">
        <f t="array" ref="BA34">index(DailyPrices,Match($AG34,PriceDates,0)+1,Match(BA$3,Tickers,0))*BA$4</f>
        <v>0</v>
      </c>
      <c r="BB34" s="33">
        <f t="array" ref="BB34">index(DailyPrices,Match($AG34,PriceDates,0)+1,Match(BB$3,Tickers,0))*BB$4</f>
        <v>0</v>
      </c>
      <c r="BC34" s="33">
        <f t="array" ref="BC34">index(DailyPrices,Match($AG34,PriceDates,0)+1,Match(BC$3,Tickers,0))*BC$4</f>
        <v>4911.98636</v>
      </c>
      <c r="BD34" s="15">
        <f t="shared" si="5"/>
        <v>98692.55458</v>
      </c>
      <c r="BE34" s="9">
        <f t="shared" si="6"/>
        <v>0.002861271014</v>
      </c>
      <c r="BF34" s="15">
        <f t="shared" si="7"/>
        <v>100807.8054</v>
      </c>
      <c r="BG34" s="9">
        <f t="shared" si="4"/>
        <v>-0.02098300679</v>
      </c>
    </row>
    <row r="35">
      <c r="A35" s="17">
        <f t="shared" si="8"/>
        <v>0.139907345</v>
      </c>
      <c r="B35" s="14">
        <f t="shared" si="9"/>
        <v>-0.1828778592</v>
      </c>
      <c r="G35" s="4"/>
      <c r="H35" s="48"/>
      <c r="I35" s="26"/>
      <c r="J35" s="52"/>
      <c r="K35" s="1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AG35" s="32">
        <f>Prices!B41</f>
        <v>42417</v>
      </c>
      <c r="AH35" s="33">
        <f t="array" ref="AH35">index(DailyPrices,Match($AG35,PriceDates,0)+1,Match(AH$3,Tickers,0))*AH$4</f>
        <v>0</v>
      </c>
      <c r="AI35" s="33">
        <f t="array" ref="AI35">index(DailyPrices,Match($AG35,PriceDates,0)+1,Match(AI$3,Tickers,0))*AI$4</f>
        <v>838.178177</v>
      </c>
      <c r="AJ35" s="33">
        <f t="array" ref="AJ35">index(DailyPrices,Match($AG35,PriceDates,0)+1,Match(AJ$3,Tickers,0))*AJ$4</f>
        <v>0</v>
      </c>
      <c r="AK35" s="33">
        <f t="array" ref="AK35">index(DailyPrices,Match($AG35,PriceDates,0)+1,Match(AK$3,Tickers,0))*AK$4</f>
        <v>12710.16838</v>
      </c>
      <c r="AL35" s="33">
        <f t="array" ref="AL35">index(DailyPrices,Match($AG35,PriceDates,0)+1,Match(AL$3,Tickers,0))*AL$4</f>
        <v>0</v>
      </c>
      <c r="AM35" s="33">
        <f t="array" ref="AM35">index(DailyPrices,Match($AG35,PriceDates,0)+1,Match(AM$3,Tickers,0))*AM$4</f>
        <v>0</v>
      </c>
      <c r="AN35" s="33">
        <f t="array" ref="AN35">index(DailyPrices,Match($AG35,PriceDates,0)+1,Match(AN$3,Tickers,0))*AN$4</f>
        <v>0</v>
      </c>
      <c r="AO35" s="33">
        <f t="array" ref="AO35">index(DailyPrices,Match($AG35,PriceDates,0)+1,Match(AO$3,Tickers,0))*AO$4</f>
        <v>7764.409892</v>
      </c>
      <c r="AP35" s="33">
        <f t="array" ref="AP35">index(DailyPrices,Match($AG35,PriceDates,0)+1,Match(AP$3,Tickers,0))*AP$4</f>
        <v>347.9239263</v>
      </c>
      <c r="AQ35" s="33">
        <f t="array" ref="AQ35">index(DailyPrices,Match($AG35,PriceDates,0)+1,Match(AQ$3,Tickers,0))*AQ$4</f>
        <v>11222.94676</v>
      </c>
      <c r="AR35" s="33">
        <f t="array" ref="AR35">index(DailyPrices,Match($AG35,PriceDates,0)+1,Match(AR$3,Tickers,0))*AR$4</f>
        <v>0</v>
      </c>
      <c r="AS35" s="33">
        <f t="array" ref="AS35">index(DailyPrices,Match($AG35,PriceDates,0)+1,Match(AS$3,Tickers,0))*AS$4</f>
        <v>24227.39994</v>
      </c>
      <c r="AT35" s="33">
        <f t="array" ref="AT35">index(DailyPrices,Match($AG35,PriceDates,0)+1,Match(AT$3,Tickers,0))*AT$4</f>
        <v>0</v>
      </c>
      <c r="AU35" s="33">
        <f t="array" ref="AU35">index(DailyPrices,Match($AG35,PriceDates,0)+1,Match(AU$3,Tickers,0))*AU$4</f>
        <v>224.1233163</v>
      </c>
      <c r="AV35" s="33">
        <f t="array" ref="AV35">index(DailyPrices,Match($AG35,PriceDates,0)+1,Match(AV$3,Tickers,0))*AV$4</f>
        <v>3797.272892</v>
      </c>
      <c r="AW35" s="33">
        <f t="array" ref="AW35">index(DailyPrices,Match($AG35,PriceDates,0)+1,Match(AW$3,Tickers,0))*AW$4</f>
        <v>10550.38805</v>
      </c>
      <c r="AX35" s="33">
        <f t="array" ref="AX35">index(DailyPrices,Match($AG35,PriceDates,0)+1,Match(AX$3,Tickers,0))*AX$4</f>
        <v>16989.07094</v>
      </c>
      <c r="AY35" s="33">
        <f t="array" ref="AY35">index(DailyPrices,Match($AG35,PriceDates,0)+1,Match(AY$3,Tickers,0))*AY$4</f>
        <v>98.88391692</v>
      </c>
      <c r="AZ35" s="33">
        <f t="array" ref="AZ35">index(DailyPrices,Match($AG35,PriceDates,0)+1,Match(AZ$3,Tickers,0))*AZ$4</f>
        <v>5431.612989</v>
      </c>
      <c r="BA35" s="33">
        <f t="array" ref="BA35">index(DailyPrices,Match($AG35,PriceDates,0)+1,Match(BA$3,Tickers,0))*BA$4</f>
        <v>0</v>
      </c>
      <c r="BB35" s="33">
        <f t="array" ref="BB35">index(DailyPrices,Match($AG35,PriceDates,0)+1,Match(BB$3,Tickers,0))*BB$4</f>
        <v>0</v>
      </c>
      <c r="BC35" s="33">
        <f t="array" ref="BC35">index(DailyPrices,Match($AG35,PriceDates,0)+1,Match(BC$3,Tickers,0))*BC$4</f>
        <v>4934.425767</v>
      </c>
      <c r="BD35" s="15">
        <f t="shared" si="5"/>
        <v>99136.80494</v>
      </c>
      <c r="BE35" s="9">
        <f t="shared" si="6"/>
        <v>0.004501356323</v>
      </c>
      <c r="BF35" s="15">
        <f t="shared" si="7"/>
        <v>100834.8444</v>
      </c>
      <c r="BG35" s="9">
        <f t="shared" si="4"/>
        <v>-0.01683980833</v>
      </c>
    </row>
    <row r="36">
      <c r="A36" s="17">
        <f t="shared" si="8"/>
        <v>0.1500561</v>
      </c>
      <c r="B36" s="14">
        <f t="shared" si="9"/>
        <v>-0.2525954567</v>
      </c>
      <c r="G36" s="4"/>
      <c r="H36" s="48"/>
      <c r="I36" s="26"/>
      <c r="J36" s="52"/>
      <c r="K36" s="1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AG36" s="32">
        <f>Prices!B42</f>
        <v>42418</v>
      </c>
      <c r="AH36" s="33">
        <f t="array" ref="AH36">index(DailyPrices,Match($AG36,PriceDates,0)+1,Match(AH$3,Tickers,0))*AH$4</f>
        <v>0</v>
      </c>
      <c r="AI36" s="33">
        <f t="array" ref="AI36">index(DailyPrices,Match($AG36,PriceDates,0)+1,Match(AI$3,Tickers,0))*AI$4</f>
        <v>834.3780394</v>
      </c>
      <c r="AJ36" s="33">
        <f t="array" ref="AJ36">index(DailyPrices,Match($AG36,PriceDates,0)+1,Match(AJ$3,Tickers,0))*AJ$4</f>
        <v>0</v>
      </c>
      <c r="AK36" s="33">
        <f t="array" ref="AK36">index(DailyPrices,Match($AG36,PriceDates,0)+1,Match(AK$3,Tickers,0))*AK$4</f>
        <v>12865.75888</v>
      </c>
      <c r="AL36" s="33">
        <f t="array" ref="AL36">index(DailyPrices,Match($AG36,PriceDates,0)+1,Match(AL$3,Tickers,0))*AL$4</f>
        <v>0</v>
      </c>
      <c r="AM36" s="33">
        <f t="array" ref="AM36">index(DailyPrices,Match($AG36,PriceDates,0)+1,Match(AM$3,Tickers,0))*AM$4</f>
        <v>0</v>
      </c>
      <c r="AN36" s="33">
        <f t="array" ref="AN36">index(DailyPrices,Match($AG36,PriceDates,0)+1,Match(AN$3,Tickers,0))*AN$4</f>
        <v>0</v>
      </c>
      <c r="AO36" s="33">
        <f t="array" ref="AO36">index(DailyPrices,Match($AG36,PriceDates,0)+1,Match(AO$3,Tickers,0))*AO$4</f>
        <v>7732.030702</v>
      </c>
      <c r="AP36" s="33">
        <f t="array" ref="AP36">index(DailyPrices,Match($AG36,PriceDates,0)+1,Match(AP$3,Tickers,0))*AP$4</f>
        <v>344.5721639</v>
      </c>
      <c r="AQ36" s="33">
        <f t="array" ref="AQ36">index(DailyPrices,Match($AG36,PriceDates,0)+1,Match(AQ$3,Tickers,0))*AQ$4</f>
        <v>11166.13369</v>
      </c>
      <c r="AR36" s="33">
        <f t="array" ref="AR36">index(DailyPrices,Match($AG36,PriceDates,0)+1,Match(AR$3,Tickers,0))*AR$4</f>
        <v>0</v>
      </c>
      <c r="AS36" s="33">
        <f t="array" ref="AS36">index(DailyPrices,Match($AG36,PriceDates,0)+1,Match(AS$3,Tickers,0))*AS$4</f>
        <v>24311.18346</v>
      </c>
      <c r="AT36" s="33">
        <f t="array" ref="AT36">index(DailyPrices,Match($AG36,PriceDates,0)+1,Match(AT$3,Tickers,0))*AT$4</f>
        <v>0</v>
      </c>
      <c r="AU36" s="33">
        <f t="array" ref="AU36">index(DailyPrices,Match($AG36,PriceDates,0)+1,Match(AU$3,Tickers,0))*AU$4</f>
        <v>224.5839068</v>
      </c>
      <c r="AV36" s="33">
        <f t="array" ref="AV36">index(DailyPrices,Match($AG36,PriceDates,0)+1,Match(AV$3,Tickers,0))*AV$4</f>
        <v>3715.599295</v>
      </c>
      <c r="AW36" s="33">
        <f t="array" ref="AW36">index(DailyPrices,Match($AG36,PriceDates,0)+1,Match(AW$3,Tickers,0))*AW$4</f>
        <v>10458.59321</v>
      </c>
      <c r="AX36" s="33">
        <f t="array" ref="AX36">index(DailyPrices,Match($AG36,PriceDates,0)+1,Match(AX$3,Tickers,0))*AX$4</f>
        <v>17106.72378</v>
      </c>
      <c r="AY36" s="33">
        <f t="array" ref="AY36">index(DailyPrices,Match($AG36,PriceDates,0)+1,Match(AY$3,Tickers,0))*AY$4</f>
        <v>100.2775829</v>
      </c>
      <c r="AZ36" s="33">
        <f t="array" ref="AZ36">index(DailyPrices,Match($AG36,PriceDates,0)+1,Match(AZ$3,Tickers,0))*AZ$4</f>
        <v>5412.522021</v>
      </c>
      <c r="BA36" s="33">
        <f t="array" ref="BA36">index(DailyPrices,Match($AG36,PriceDates,0)+1,Match(BA$3,Tickers,0))*BA$4</f>
        <v>0</v>
      </c>
      <c r="BB36" s="33">
        <f t="array" ref="BB36">index(DailyPrices,Match($AG36,PriceDates,0)+1,Match(BB$3,Tickers,0))*BB$4</f>
        <v>0</v>
      </c>
      <c r="BC36" s="33">
        <f t="array" ref="BC36">index(DailyPrices,Match($AG36,PriceDates,0)+1,Match(BC$3,Tickers,0))*BC$4</f>
        <v>4952.377294</v>
      </c>
      <c r="BD36" s="15">
        <f t="shared" si="5"/>
        <v>99224.73402</v>
      </c>
      <c r="BE36" s="9">
        <f t="shared" si="6"/>
        <v>0.0008869469145</v>
      </c>
      <c r="BF36" s="15">
        <f t="shared" si="7"/>
        <v>100861.8906</v>
      </c>
      <c r="BG36" s="9">
        <f t="shared" si="4"/>
        <v>-0.01623166641</v>
      </c>
    </row>
    <row r="37">
      <c r="G37" s="4"/>
      <c r="H37" s="48"/>
      <c r="I37" s="26"/>
      <c r="J37" s="52"/>
      <c r="K37" s="1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AG37" s="32">
        <f>Prices!B43</f>
        <v>42419</v>
      </c>
      <c r="AH37" s="33">
        <f t="array" ref="AH37">index(DailyPrices,Match($AG37,PriceDates,0)+1,Match(AH$3,Tickers,0))*AH$4</f>
        <v>0</v>
      </c>
      <c r="AI37" s="33">
        <f t="array" ref="AI37">index(DailyPrices,Match($AG37,PriceDates,0)+1,Match(AI$3,Tickers,0))*AI$4</f>
        <v>835.6998264</v>
      </c>
      <c r="AJ37" s="33">
        <f t="array" ref="AJ37">index(DailyPrices,Match($AG37,PriceDates,0)+1,Match(AJ$3,Tickers,0))*AJ$4</f>
        <v>0</v>
      </c>
      <c r="AK37" s="33">
        <f t="array" ref="AK37">index(DailyPrices,Match($AG37,PriceDates,0)+1,Match(AK$3,Tickers,0))*AK$4</f>
        <v>12876.59113</v>
      </c>
      <c r="AL37" s="33">
        <f t="array" ref="AL37">index(DailyPrices,Match($AG37,PriceDates,0)+1,Match(AL$3,Tickers,0))*AL$4</f>
        <v>0</v>
      </c>
      <c r="AM37" s="33">
        <f t="array" ref="AM37">index(DailyPrices,Match($AG37,PriceDates,0)+1,Match(AM$3,Tickers,0))*AM$4</f>
        <v>0</v>
      </c>
      <c r="AN37" s="33">
        <f t="array" ref="AN37">index(DailyPrices,Match($AG37,PriceDates,0)+1,Match(AN$3,Tickers,0))*AN$4</f>
        <v>0</v>
      </c>
      <c r="AO37" s="33">
        <f t="array" ref="AO37">index(DailyPrices,Match($AG37,PriceDates,0)+1,Match(AO$3,Tickers,0))*AO$4</f>
        <v>7748.220297</v>
      </c>
      <c r="AP37" s="33">
        <f t="array" ref="AP37">index(DailyPrices,Match($AG37,PriceDates,0)+1,Match(AP$3,Tickers,0))*AP$4</f>
        <v>347.2645632</v>
      </c>
      <c r="AQ37" s="33">
        <f t="array" ref="AQ37">index(DailyPrices,Match($AG37,PriceDates,0)+1,Match(AQ$3,Tickers,0))*AQ$4</f>
        <v>11161.39927</v>
      </c>
      <c r="AR37" s="33">
        <f t="array" ref="AR37">index(DailyPrices,Match($AG37,PriceDates,0)+1,Match(AR$3,Tickers,0))*AR$4</f>
        <v>0</v>
      </c>
      <c r="AS37" s="33">
        <f t="array" ref="AS37">index(DailyPrices,Match($AG37,PriceDates,0)+1,Match(AS$3,Tickers,0))*AS$4</f>
        <v>24301.87418</v>
      </c>
      <c r="AT37" s="33">
        <f t="array" ref="AT37">index(DailyPrices,Match($AG37,PriceDates,0)+1,Match(AT$3,Tickers,0))*AT$4</f>
        <v>0</v>
      </c>
      <c r="AU37" s="33">
        <f t="array" ref="AU37">index(DailyPrices,Match($AG37,PriceDates,0)+1,Match(AU$3,Tickers,0))*AU$4</f>
        <v>224.3996706</v>
      </c>
      <c r="AV37" s="33">
        <f t="array" ref="AV37">index(DailyPrices,Match($AG37,PriceDates,0)+1,Match(AV$3,Tickers,0))*AV$4</f>
        <v>3740.870497</v>
      </c>
      <c r="AW37" s="33">
        <f t="array" ref="AW37">index(DailyPrices,Match($AG37,PriceDates,0)+1,Match(AW$3,Tickers,0))*AW$4</f>
        <v>10448.05937</v>
      </c>
      <c r="AX37" s="33">
        <f t="array" ref="AX37">index(DailyPrices,Match($AG37,PriceDates,0)+1,Match(AX$3,Tickers,0))*AX$4</f>
        <v>17130.25435</v>
      </c>
      <c r="AY37" s="33">
        <f t="array" ref="AY37">index(DailyPrices,Match($AG37,PriceDates,0)+1,Match(AY$3,Tickers,0))*AY$4</f>
        <v>99.94575764</v>
      </c>
      <c r="AZ37" s="33">
        <f t="array" ref="AZ37">index(DailyPrices,Match($AG37,PriceDates,0)+1,Match(AZ$3,Tickers,0))*AZ$4</f>
        <v>5424.628488</v>
      </c>
      <c r="BA37" s="33">
        <f t="array" ref="BA37">index(DailyPrices,Match($AG37,PriceDates,0)+1,Match(BA$3,Tickers,0))*BA$4</f>
        <v>0</v>
      </c>
      <c r="BB37" s="33">
        <f t="array" ref="BB37">index(DailyPrices,Match($AG37,PriceDates,0)+1,Match(BB$3,Tickers,0))*BB$4</f>
        <v>0</v>
      </c>
      <c r="BC37" s="33">
        <f t="array" ref="BC37">index(DailyPrices,Match($AG37,PriceDates,0)+1,Match(BC$3,Tickers,0))*BC$4</f>
        <v>4961.353057</v>
      </c>
      <c r="BD37" s="15">
        <f t="shared" si="5"/>
        <v>99300.56046</v>
      </c>
      <c r="BE37" s="9">
        <f t="shared" si="6"/>
        <v>0.0007641888556</v>
      </c>
      <c r="BF37" s="15">
        <f t="shared" si="7"/>
        <v>100888.944</v>
      </c>
      <c r="BG37" s="9">
        <f t="shared" si="4"/>
        <v>-0.01574388144</v>
      </c>
    </row>
    <row r="38">
      <c r="G38" s="4"/>
      <c r="H38" s="48"/>
      <c r="J38" s="9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AG38" s="32">
        <f>Prices!B44</f>
        <v>42422</v>
      </c>
      <c r="AH38" s="33">
        <f t="array" ref="AH38">index(DailyPrices,Match($AG38,PriceDates,0)+1,Match(AH$3,Tickers,0))*AH$4</f>
        <v>0</v>
      </c>
      <c r="AI38" s="33">
        <f t="array" ref="AI38">index(DailyPrices,Match($AG38,PriceDates,0)+1,Match(AI$3,Tickers,0))*AI$4</f>
        <v>839.8304107</v>
      </c>
      <c r="AJ38" s="33">
        <f t="array" ref="AJ38">index(DailyPrices,Match($AG38,PriceDates,0)+1,Match(AJ$3,Tickers,0))*AJ$4</f>
        <v>0</v>
      </c>
      <c r="AK38" s="33">
        <f t="array" ref="AK38">index(DailyPrices,Match($AG38,PriceDates,0)+1,Match(AK$3,Tickers,0))*AK$4</f>
        <v>12869.69788</v>
      </c>
      <c r="AL38" s="33">
        <f t="array" ref="AL38">index(DailyPrices,Match($AG38,PriceDates,0)+1,Match(AL$3,Tickers,0))*AL$4</f>
        <v>0</v>
      </c>
      <c r="AM38" s="33">
        <f t="array" ref="AM38">index(DailyPrices,Match($AG38,PriceDates,0)+1,Match(AM$3,Tickers,0))*AM$4</f>
        <v>0</v>
      </c>
      <c r="AN38" s="33">
        <f t="array" ref="AN38">index(DailyPrices,Match($AG38,PriceDates,0)+1,Match(AN$3,Tickers,0))*AN$4</f>
        <v>0</v>
      </c>
      <c r="AO38" s="33">
        <f t="array" ref="AO38">index(DailyPrices,Match($AG38,PriceDates,0)+1,Match(AO$3,Tickers,0))*AO$4</f>
        <v>7779.999872</v>
      </c>
      <c r="AP38" s="33">
        <f t="array" ref="AP38">index(DailyPrices,Match($AG38,PriceDates,0)+1,Match(AP$3,Tickers,0))*AP$4</f>
        <v>354.5175572</v>
      </c>
      <c r="AQ38" s="33">
        <f t="array" ref="AQ38">index(DailyPrices,Match($AG38,PriceDates,0)+1,Match(AQ$3,Tickers,0))*AQ$4</f>
        <v>11364.97941</v>
      </c>
      <c r="AR38" s="33">
        <f t="array" ref="AR38">index(DailyPrices,Match($AG38,PriceDates,0)+1,Match(AR$3,Tickers,0))*AR$4</f>
        <v>0</v>
      </c>
      <c r="AS38" s="33">
        <f t="array" ref="AS38">index(DailyPrices,Match($AG38,PriceDates,0)+1,Match(AS$3,Tickers,0))*AS$4</f>
        <v>24315.8381</v>
      </c>
      <c r="AT38" s="33">
        <f t="array" ref="AT38">index(DailyPrices,Match($AG38,PriceDates,0)+1,Match(AT$3,Tickers,0))*AT$4</f>
        <v>0</v>
      </c>
      <c r="AU38" s="33">
        <f t="array" ref="AU38">index(DailyPrices,Match($AG38,PriceDates,0)+1,Match(AU$3,Tickers,0))*AU$4</f>
        <v>224.0311982</v>
      </c>
      <c r="AV38" s="33">
        <f t="array" ref="AV38">index(DailyPrices,Match($AG38,PriceDates,0)+1,Match(AV$3,Tickers,0))*AV$4</f>
        <v>3763.577955</v>
      </c>
      <c r="AW38" s="33">
        <f t="array" ref="AW38">index(DailyPrices,Match($AG38,PriceDates,0)+1,Match(AW$3,Tickers,0))*AW$4</f>
        <v>10591.77097</v>
      </c>
      <c r="AX38" s="33">
        <f t="array" ref="AX38">index(DailyPrices,Match($AG38,PriceDates,0)+1,Match(AX$3,Tickers,0))*AX$4</f>
        <v>17123.53133</v>
      </c>
      <c r="AY38" s="33">
        <f t="array" ref="AY38">index(DailyPrices,Match($AG38,PriceDates,0)+1,Match(AY$3,Tickers,0))*AY$4</f>
        <v>98.15390142</v>
      </c>
      <c r="AZ38" s="33">
        <f t="array" ref="AZ38">index(DailyPrices,Match($AG38,PriceDates,0)+1,Match(AZ$3,Tickers,0))*AZ$4</f>
        <v>5436.269322</v>
      </c>
      <c r="BA38" s="33">
        <f t="array" ref="BA38">index(DailyPrices,Match($AG38,PriceDates,0)+1,Match(BA$3,Tickers,0))*BA$4</f>
        <v>0</v>
      </c>
      <c r="BB38" s="33">
        <f t="array" ref="BB38">index(DailyPrices,Match($AG38,PriceDates,0)+1,Match(BB$3,Tickers,0))*BB$4</f>
        <v>0</v>
      </c>
      <c r="BC38" s="33">
        <f t="array" ref="BC38">index(DailyPrices,Match($AG38,PriceDates,0)+1,Match(BC$3,Tickers,0))*BC$4</f>
        <v>4952.377294</v>
      </c>
      <c r="BD38" s="15">
        <f t="shared" si="5"/>
        <v>99714.5752</v>
      </c>
      <c r="BE38" s="9">
        <f t="shared" si="6"/>
        <v>0.004169309223</v>
      </c>
      <c r="BF38" s="15">
        <f t="shared" si="7"/>
        <v>100916.0047</v>
      </c>
      <c r="BG38" s="9">
        <f t="shared" si="4"/>
        <v>-0.01190524276</v>
      </c>
    </row>
    <row r="39">
      <c r="A39">
        <f>count(AG5:AG992)</f>
        <v>185</v>
      </c>
      <c r="G39" s="4"/>
      <c r="H39" s="48"/>
      <c r="I39" s="26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AG39" s="32">
        <f>Prices!B45</f>
        <v>42423</v>
      </c>
      <c r="AH39" s="33">
        <f t="array" ref="AH39">index(DailyPrices,Match($AG39,PriceDates,0)+1,Match(AH$3,Tickers,0))*AH$4</f>
        <v>0</v>
      </c>
      <c r="AI39" s="33">
        <f t="array" ref="AI39">index(DailyPrices,Match($AG39,PriceDates,0)+1,Match(AI$3,Tickers,0))*AI$4</f>
        <v>839.6651874</v>
      </c>
      <c r="AJ39" s="33">
        <f t="array" ref="AJ39">index(DailyPrices,Match($AG39,PriceDates,0)+1,Match(AJ$3,Tickers,0))*AJ$4</f>
        <v>0</v>
      </c>
      <c r="AK39" s="33">
        <f t="array" ref="AK39">index(DailyPrices,Match($AG39,PriceDates,0)+1,Match(AK$3,Tickers,0))*AK$4</f>
        <v>12921.88963</v>
      </c>
      <c r="AL39" s="33">
        <f t="array" ref="AL39">index(DailyPrices,Match($AG39,PriceDates,0)+1,Match(AL$3,Tickers,0))*AL$4</f>
        <v>0</v>
      </c>
      <c r="AM39" s="33">
        <f t="array" ref="AM39">index(DailyPrices,Match($AG39,PriceDates,0)+1,Match(AM$3,Tickers,0))*AM$4</f>
        <v>0</v>
      </c>
      <c r="AN39" s="33">
        <f t="array" ref="AN39">index(DailyPrices,Match($AG39,PriceDates,0)+1,Match(AN$3,Tickers,0))*AN$4</f>
        <v>0</v>
      </c>
      <c r="AO39" s="33">
        <f t="array" ref="AO39">index(DailyPrices,Match($AG39,PriceDates,0)+1,Match(AO$3,Tickers,0))*AO$4</f>
        <v>7777.001799</v>
      </c>
      <c r="AP39" s="33">
        <f t="array" ref="AP39">index(DailyPrices,Match($AG39,PriceDates,0)+1,Match(AP$3,Tickers,0))*AP$4</f>
        <v>348.6382363</v>
      </c>
      <c r="AQ39" s="33">
        <f t="array" ref="AQ39">index(DailyPrices,Match($AG39,PriceDates,0)+1,Match(AQ$3,Tickers,0))*AQ$4</f>
        <v>11175.60254</v>
      </c>
      <c r="AR39" s="33">
        <f t="array" ref="AR39">index(DailyPrices,Match($AG39,PriceDates,0)+1,Match(AR$3,Tickers,0))*AR$4</f>
        <v>0</v>
      </c>
      <c r="AS39" s="33">
        <f t="array" ref="AS39">index(DailyPrices,Match($AG39,PriceDates,0)+1,Match(AS$3,Tickers,0))*AS$4</f>
        <v>24348.42057</v>
      </c>
      <c r="AT39" s="33">
        <f t="array" ref="AT39">index(DailyPrices,Match($AG39,PriceDates,0)+1,Match(AT$3,Tickers,0))*AT$4</f>
        <v>0</v>
      </c>
      <c r="AU39" s="33">
        <f t="array" ref="AU39">index(DailyPrices,Match($AG39,PriceDates,0)+1,Match(AU$3,Tickers,0))*AU$4</f>
        <v>223.9390801</v>
      </c>
      <c r="AV39" s="33">
        <f t="array" ref="AV39">index(DailyPrices,Match($AG39,PriceDates,0)+1,Match(AV$3,Tickers,0))*AV$4</f>
        <v>3688.496845</v>
      </c>
      <c r="AW39" s="33">
        <f t="array" ref="AW39">index(DailyPrices,Match($AG39,PriceDates,0)+1,Match(AW$3,Tickers,0))*AW$4</f>
        <v>10517.28171</v>
      </c>
      <c r="AX39" s="33">
        <f t="array" ref="AX39">index(DailyPrices,Match($AG39,PriceDates,0)+1,Match(AX$3,Tickers,0))*AX$4</f>
        <v>17130.25435</v>
      </c>
      <c r="AY39" s="33">
        <f t="array" ref="AY39">index(DailyPrices,Match($AG39,PriceDates,0)+1,Match(AY$3,Tickers,0))*AY$4</f>
        <v>99.28210719</v>
      </c>
      <c r="AZ39" s="33">
        <f t="array" ref="AZ39">index(DailyPrices,Match($AG39,PriceDates,0)+1,Match(AZ$3,Tickers,0))*AZ$4</f>
        <v>5439.994389</v>
      </c>
      <c r="BA39" s="33">
        <f t="array" ref="BA39">index(DailyPrices,Match($AG39,PriceDates,0)+1,Match(BA$3,Tickers,0))*BA$4</f>
        <v>0</v>
      </c>
      <c r="BB39" s="33">
        <f t="array" ref="BB39">index(DailyPrices,Match($AG39,PriceDates,0)+1,Match(BB$3,Tickers,0))*BB$4</f>
        <v>0</v>
      </c>
      <c r="BC39" s="33">
        <f t="array" ref="BC39">index(DailyPrices,Match($AG39,PriceDates,0)+1,Match(BC$3,Tickers,0))*BC$4</f>
        <v>4956.865175</v>
      </c>
      <c r="BD39" s="15">
        <f t="shared" si="5"/>
        <v>99467.33163</v>
      </c>
      <c r="BE39" s="9">
        <f t="shared" si="6"/>
        <v>-0.002479512877</v>
      </c>
      <c r="BF39" s="15">
        <f t="shared" si="7"/>
        <v>100943.0727</v>
      </c>
      <c r="BG39" s="9">
        <f t="shared" si="4"/>
        <v>-0.01461953783</v>
      </c>
    </row>
    <row r="40">
      <c r="G40" s="4"/>
      <c r="H40" s="48"/>
      <c r="I40" s="26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AG40" s="32">
        <f>Prices!B46</f>
        <v>42424</v>
      </c>
      <c r="AH40" s="33">
        <f t="array" ref="AH40">index(DailyPrices,Match($AG40,PriceDates,0)+1,Match(AH$3,Tickers,0))*AH$4</f>
        <v>0</v>
      </c>
      <c r="AI40" s="33">
        <f t="array" ref="AI40">index(DailyPrices,Match($AG40,PriceDates,0)+1,Match(AI$3,Tickers,0))*AI$4</f>
        <v>842.3087614</v>
      </c>
      <c r="AJ40" s="33">
        <f t="array" ref="AJ40">index(DailyPrices,Match($AG40,PriceDates,0)+1,Match(AJ$3,Tickers,0))*AJ$4</f>
        <v>0</v>
      </c>
      <c r="AK40" s="33">
        <f t="array" ref="AK40">index(DailyPrices,Match($AG40,PriceDates,0)+1,Match(AK$3,Tickers,0))*AK$4</f>
        <v>12896.28613</v>
      </c>
      <c r="AL40" s="33">
        <f t="array" ref="AL40">index(DailyPrices,Match($AG40,PriceDates,0)+1,Match(AL$3,Tickers,0))*AL$4</f>
        <v>0</v>
      </c>
      <c r="AM40" s="33">
        <f t="array" ref="AM40">index(DailyPrices,Match($AG40,PriceDates,0)+1,Match(AM$3,Tickers,0))*AM$4</f>
        <v>0</v>
      </c>
      <c r="AN40" s="33">
        <f t="array" ref="AN40">index(DailyPrices,Match($AG40,PriceDates,0)+1,Match(AN$3,Tickers,0))*AN$4</f>
        <v>0</v>
      </c>
      <c r="AO40" s="33">
        <f t="array" ref="AO40">index(DailyPrices,Match($AG40,PriceDates,0)+1,Match(AO$3,Tickers,0))*AO$4</f>
        <v>7804.584072</v>
      </c>
      <c r="AP40" s="33">
        <f t="array" ref="AP40">index(DailyPrices,Match($AG40,PriceDates,0)+1,Match(AP$3,Tickers,0))*AP$4</f>
        <v>351.8251579</v>
      </c>
      <c r="AQ40" s="33">
        <f t="array" ref="AQ40">index(DailyPrices,Match($AG40,PriceDates,0)+1,Match(AQ$3,Tickers,0))*AQ$4</f>
        <v>11137.72716</v>
      </c>
      <c r="AR40" s="33">
        <f t="array" ref="AR40">index(DailyPrices,Match($AG40,PriceDates,0)+1,Match(AR$3,Tickers,0))*AR$4</f>
        <v>0</v>
      </c>
      <c r="AS40" s="33">
        <f t="array" ref="AS40">index(DailyPrices,Match($AG40,PriceDates,0)+1,Match(AS$3,Tickers,0))*AS$4</f>
        <v>24362.38449</v>
      </c>
      <c r="AT40" s="33">
        <f t="array" ref="AT40">index(DailyPrices,Match($AG40,PriceDates,0)+1,Match(AT$3,Tickers,0))*AT$4</f>
        <v>0</v>
      </c>
      <c r="AU40" s="33">
        <f t="array" ref="AU40">index(DailyPrices,Match($AG40,PriceDates,0)+1,Match(AU$3,Tickers,0))*AU$4</f>
        <v>223.6627259</v>
      </c>
      <c r="AV40" s="33">
        <f t="array" ref="AV40">index(DailyPrices,Match($AG40,PriceDates,0)+1,Match(AV$3,Tickers,0))*AV$4</f>
        <v>3705.710563</v>
      </c>
      <c r="AW40" s="33">
        <f t="array" ref="AW40">index(DailyPrices,Match($AG40,PriceDates,0)+1,Match(AW$3,Tickers,0))*AW$4</f>
        <v>10565.43639</v>
      </c>
      <c r="AX40" s="33">
        <f t="array" ref="AX40">index(DailyPrices,Match($AG40,PriceDates,0)+1,Match(AX$3,Tickers,0))*AX$4</f>
        <v>17143.70039</v>
      </c>
      <c r="AY40" s="33">
        <f t="array" ref="AY40">index(DailyPrices,Match($AG40,PriceDates,0)+1,Match(AY$3,Tickers,0))*AY$4</f>
        <v>99.21574214</v>
      </c>
      <c r="AZ40" s="33">
        <f t="array" ref="AZ40">index(DailyPrices,Match($AG40,PriceDates,0)+1,Match(AZ$3,Tickers,0))*AZ$4</f>
        <v>5462.810423</v>
      </c>
      <c r="BA40" s="33">
        <f t="array" ref="BA40">index(DailyPrices,Match($AG40,PriceDates,0)+1,Match(BA$3,Tickers,0))*BA$4</f>
        <v>0</v>
      </c>
      <c r="BB40" s="33">
        <f t="array" ref="BB40">index(DailyPrices,Match($AG40,PriceDates,0)+1,Match(BB$3,Tickers,0))*BB$4</f>
        <v>0</v>
      </c>
      <c r="BC40" s="33">
        <f t="array" ref="BC40">index(DailyPrices,Match($AG40,PriceDates,0)+1,Match(BC$3,Tickers,0))*BC$4</f>
        <v>4954.621234</v>
      </c>
      <c r="BD40" s="15">
        <f t="shared" si="5"/>
        <v>99550.27325</v>
      </c>
      <c r="BE40" s="9">
        <f t="shared" si="6"/>
        <v>0.0008338578845</v>
      </c>
      <c r="BF40" s="15">
        <f t="shared" si="7"/>
        <v>100970.1479</v>
      </c>
      <c r="BG40" s="9">
        <f t="shared" si="4"/>
        <v>-0.01406232141</v>
      </c>
    </row>
    <row r="41">
      <c r="G41" s="4"/>
      <c r="H41" s="48"/>
      <c r="I41" s="26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AG41" s="32">
        <f>Prices!B47</f>
        <v>42425</v>
      </c>
      <c r="AH41" s="33">
        <f t="array" ref="AH41">index(DailyPrices,Match($AG41,PriceDates,0)+1,Match(AH$3,Tickers,0))*AH$4</f>
        <v>0</v>
      </c>
      <c r="AI41" s="33">
        <f t="array" ref="AI41">index(DailyPrices,Match($AG41,PriceDates,0)+1,Match(AI$3,Tickers,0))*AI$4</f>
        <v>851.7264937</v>
      </c>
      <c r="AJ41" s="33">
        <f t="array" ref="AJ41">index(DailyPrices,Match($AG41,PriceDates,0)+1,Match(AJ$3,Tickers,0))*AJ$4</f>
        <v>0</v>
      </c>
      <c r="AK41" s="33">
        <f t="array" ref="AK41">index(DailyPrices,Match($AG41,PriceDates,0)+1,Match(AK$3,Tickers,0))*AK$4</f>
        <v>12942.56938</v>
      </c>
      <c r="AL41" s="33">
        <f t="array" ref="AL41">index(DailyPrices,Match($AG41,PriceDates,0)+1,Match(AL$3,Tickers,0))*AL$4</f>
        <v>0</v>
      </c>
      <c r="AM41" s="33">
        <f t="array" ref="AM41">index(DailyPrices,Match($AG41,PriceDates,0)+1,Match(AM$3,Tickers,0))*AM$4</f>
        <v>0</v>
      </c>
      <c r="AN41" s="33">
        <f t="array" ref="AN41">index(DailyPrices,Match($AG41,PriceDates,0)+1,Match(AN$3,Tickers,0))*AN$4</f>
        <v>0</v>
      </c>
      <c r="AO41" s="33">
        <f t="array" ref="AO41">index(DailyPrices,Match($AG41,PriceDates,0)+1,Match(AO$3,Tickers,0))*AO$4</f>
        <v>7898.123955</v>
      </c>
      <c r="AP41" s="33">
        <f t="array" ref="AP41">index(DailyPrices,Match($AG41,PriceDates,0)+1,Match(AP$3,Tickers,0))*AP$4</f>
        <v>356.9901688</v>
      </c>
      <c r="AQ41" s="33">
        <f t="array" ref="AQ41">index(DailyPrices,Match($AG41,PriceDates,0)+1,Match(AQ$3,Tickers,0))*AQ$4</f>
        <v>11204.00907</v>
      </c>
      <c r="AR41" s="33">
        <f t="array" ref="AR41">index(DailyPrices,Match($AG41,PriceDates,0)+1,Match(AR$3,Tickers,0))*AR$4</f>
        <v>0</v>
      </c>
      <c r="AS41" s="33">
        <f t="array" ref="AS41">index(DailyPrices,Match($AG41,PriceDates,0)+1,Match(AS$3,Tickers,0))*AS$4</f>
        <v>24436.85873</v>
      </c>
      <c r="AT41" s="33">
        <f t="array" ref="AT41">index(DailyPrices,Match($AG41,PriceDates,0)+1,Match(AT$3,Tickers,0))*AT$4</f>
        <v>0</v>
      </c>
      <c r="AU41" s="33">
        <f t="array" ref="AU41">index(DailyPrices,Match($AG41,PriceDates,0)+1,Match(AU$3,Tickers,0))*AU$4</f>
        <v>223.846962</v>
      </c>
      <c r="AV41" s="33">
        <f t="array" ref="AV41">index(DailyPrices,Match($AG41,PriceDates,0)+1,Match(AV$3,Tickers,0))*AV$4</f>
        <v>3712.6693</v>
      </c>
      <c r="AW41" s="33">
        <f t="array" ref="AW41">index(DailyPrices,Match($AG41,PriceDates,0)+1,Match(AW$3,Tickers,0))*AW$4</f>
        <v>10696.35691</v>
      </c>
      <c r="AX41" s="33">
        <f t="array" ref="AX41">index(DailyPrices,Match($AG41,PriceDates,0)+1,Match(AX$3,Tickers,0))*AX$4</f>
        <v>17197.48455</v>
      </c>
      <c r="AY41" s="33">
        <f t="array" ref="AY41">index(DailyPrices,Match($AG41,PriceDates,0)+1,Match(AY$3,Tickers,0))*AY$4</f>
        <v>99.01664701</v>
      </c>
      <c r="AZ41" s="33">
        <f t="array" ref="AZ41">index(DailyPrices,Match($AG41,PriceDates,0)+1,Match(AZ$3,Tickers,0))*AZ$4</f>
        <v>5527.999091</v>
      </c>
      <c r="BA41" s="33">
        <f t="array" ref="BA41">index(DailyPrices,Match($AG41,PriceDates,0)+1,Match(BA$3,Tickers,0))*BA$4</f>
        <v>0</v>
      </c>
      <c r="BB41" s="33">
        <f t="array" ref="BB41">index(DailyPrices,Match($AG41,PriceDates,0)+1,Match(BB$3,Tickers,0))*BB$4</f>
        <v>0</v>
      </c>
      <c r="BC41" s="33">
        <f t="array" ref="BC41">index(DailyPrices,Match($AG41,PriceDates,0)+1,Match(BC$3,Tickers,0))*BC$4</f>
        <v>4965.840938</v>
      </c>
      <c r="BD41" s="15">
        <f t="shared" si="5"/>
        <v>100113.4922</v>
      </c>
      <c r="BE41" s="9">
        <f t="shared" si="6"/>
        <v>0.00565763334</v>
      </c>
      <c r="BF41" s="15">
        <f t="shared" si="7"/>
        <v>100997.2304</v>
      </c>
      <c r="BG41" s="9">
        <f t="shared" si="4"/>
        <v>-0.008750123237</v>
      </c>
    </row>
    <row r="42">
      <c r="A42" s="3" t="s">
        <v>72</v>
      </c>
      <c r="B42" s="5"/>
      <c r="C42" s="5"/>
      <c r="G42" s="4"/>
      <c r="H42" s="48"/>
      <c r="I42" s="26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1"/>
      <c r="V42" s="52"/>
      <c r="AG42" s="32">
        <f>Prices!B48</f>
        <v>42426</v>
      </c>
      <c r="AH42" s="33">
        <f t="array" ref="AH42">index(DailyPrices,Match($AG42,PriceDates,0)+1,Match(AH$3,Tickers,0))*AH$4</f>
        <v>0</v>
      </c>
      <c r="AI42" s="33">
        <f t="array" ref="AI42">index(DailyPrices,Match($AG42,PriceDates,0)+1,Match(AI$3,Tickers,0))*AI$4</f>
        <v>839.8304107</v>
      </c>
      <c r="AJ42" s="33">
        <f t="array" ref="AJ42">index(DailyPrices,Match($AG42,PriceDates,0)+1,Match(AJ$3,Tickers,0))*AJ$4</f>
        <v>0</v>
      </c>
      <c r="AK42" s="33">
        <f t="array" ref="AK42">index(DailyPrices,Match($AG42,PriceDates,0)+1,Match(AK$3,Tickers,0))*AK$4</f>
        <v>12817.50613</v>
      </c>
      <c r="AL42" s="33">
        <f t="array" ref="AL42">index(DailyPrices,Match($AG42,PriceDates,0)+1,Match(AL$3,Tickers,0))*AL$4</f>
        <v>0</v>
      </c>
      <c r="AM42" s="33">
        <f t="array" ref="AM42">index(DailyPrices,Match($AG42,PriceDates,0)+1,Match(AM$3,Tickers,0))*AM$4</f>
        <v>0</v>
      </c>
      <c r="AN42" s="33">
        <f t="array" ref="AN42">index(DailyPrices,Match($AG42,PriceDates,0)+1,Match(AN$3,Tickers,0))*AN$4</f>
        <v>0</v>
      </c>
      <c r="AO42" s="33">
        <f t="array" ref="AO42">index(DailyPrices,Match($AG42,PriceDates,0)+1,Match(AO$3,Tickers,0))*AO$4</f>
        <v>7800.38677</v>
      </c>
      <c r="AP42" s="33">
        <f t="array" ref="AP42">index(DailyPrices,Match($AG42,PriceDates,0)+1,Match(AP$3,Tickers,0))*AP$4</f>
        <v>360.3968782</v>
      </c>
      <c r="AQ42" s="33">
        <f t="array" ref="AQ42">index(DailyPrices,Match($AG42,PriceDates,0)+1,Match(AQ$3,Tickers,0))*AQ$4</f>
        <v>11102.219</v>
      </c>
      <c r="AR42" s="33">
        <f t="array" ref="AR42">index(DailyPrices,Match($AG42,PriceDates,0)+1,Match(AR$3,Tickers,0))*AR$4</f>
        <v>0</v>
      </c>
      <c r="AS42" s="33">
        <f t="array" ref="AS42">index(DailyPrices,Match($AG42,PriceDates,0)+1,Match(AS$3,Tickers,0))*AS$4</f>
        <v>24348.42057</v>
      </c>
      <c r="AT42" s="33">
        <f t="array" ref="AT42">index(DailyPrices,Match($AG42,PriceDates,0)+1,Match(AT$3,Tickers,0))*AT$4</f>
        <v>0</v>
      </c>
      <c r="AU42" s="33">
        <f t="array" ref="AU42">index(DailyPrices,Match($AG42,PriceDates,0)+1,Match(AU$3,Tickers,0))*AU$4</f>
        <v>222.9257811</v>
      </c>
      <c r="AV42" s="33">
        <f t="array" ref="AV42">index(DailyPrices,Match($AG42,PriceDates,0)+1,Match(AV$3,Tickers,0))*AV$4</f>
        <v>3736.475506</v>
      </c>
      <c r="AW42" s="33">
        <f t="array" ref="AW42">index(DailyPrices,Match($AG42,PriceDates,0)+1,Match(AW$3,Tickers,0))*AW$4</f>
        <v>10714.41491</v>
      </c>
      <c r="AX42" s="33">
        <f t="array" ref="AX42">index(DailyPrices,Match($AG42,PriceDates,0)+1,Match(AX$3,Tickers,0))*AX$4</f>
        <v>17180.677</v>
      </c>
      <c r="AY42" s="33">
        <f t="array" ref="AY42">index(DailyPrices,Match($AG42,PriceDates,0)+1,Match(AY$3,Tickers,0))*AY$4</f>
        <v>95.83112485</v>
      </c>
      <c r="AZ42" s="33">
        <f t="array" ref="AZ42">index(DailyPrices,Match($AG42,PriceDates,0)+1,Match(AZ$3,Tickers,0))*AZ$4</f>
        <v>5463.276056</v>
      </c>
      <c r="BA42" s="33">
        <f t="array" ref="BA42">index(DailyPrices,Match($AG42,PriceDates,0)+1,Match(BA$3,Tickers,0))*BA$4</f>
        <v>0</v>
      </c>
      <c r="BB42" s="33">
        <f t="array" ref="BB42">index(DailyPrices,Match($AG42,PriceDates,0)+1,Match(BB$3,Tickers,0))*BB$4</f>
        <v>0</v>
      </c>
      <c r="BC42" s="33">
        <f t="array" ref="BC42">index(DailyPrices,Match($AG42,PriceDates,0)+1,Match(BC$3,Tickers,0))*BC$4</f>
        <v>4947.889412</v>
      </c>
      <c r="BD42" s="15">
        <f t="shared" si="5"/>
        <v>99630.24955</v>
      </c>
      <c r="BE42" s="9">
        <f t="shared" si="6"/>
        <v>-0.00482694818</v>
      </c>
      <c r="BF42" s="15">
        <f t="shared" si="7"/>
        <v>101024.3202</v>
      </c>
      <c r="BG42" s="9">
        <f t="shared" si="4"/>
        <v>-0.01379935641</v>
      </c>
    </row>
    <row r="43">
      <c r="A43" s="56" t="s">
        <v>26</v>
      </c>
      <c r="B43" s="1" t="s">
        <v>73</v>
      </c>
      <c r="C43" s="34" t="s">
        <v>74</v>
      </c>
      <c r="D43" s="1" t="s">
        <v>75</v>
      </c>
      <c r="G43" s="4"/>
      <c r="H43" s="48"/>
      <c r="I43" s="26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AG43" s="32">
        <f>Prices!B49</f>
        <v>42429</v>
      </c>
      <c r="AH43" s="33">
        <f t="array" ref="AH43">index(DailyPrices,Match($AG43,PriceDates,0)+1,Match(AH$3,Tickers,0))*AH$4</f>
        <v>0</v>
      </c>
      <c r="AI43" s="33">
        <f t="array" ref="AI43">index(DailyPrices,Match($AG43,PriceDates,0)+1,Match(AI$3,Tickers,0))*AI$4</f>
        <v>837.0216134</v>
      </c>
      <c r="AJ43" s="33">
        <f t="array" ref="AJ43">index(DailyPrices,Match($AG43,PriceDates,0)+1,Match(AJ$3,Tickers,0))*AJ$4</f>
        <v>0</v>
      </c>
      <c r="AK43" s="33">
        <f t="array" ref="AK43">index(DailyPrices,Match($AG43,PriceDates,0)+1,Match(AK$3,Tickers,0))*AK$4</f>
        <v>12873.63688</v>
      </c>
      <c r="AL43" s="33">
        <f t="array" ref="AL43">index(DailyPrices,Match($AG43,PriceDates,0)+1,Match(AL$3,Tickers,0))*AL$4</f>
        <v>0</v>
      </c>
      <c r="AM43" s="33">
        <f t="array" ref="AM43">index(DailyPrices,Match($AG43,PriceDates,0)+1,Match(AM$3,Tickers,0))*AM$4</f>
        <v>0</v>
      </c>
      <c r="AN43" s="33">
        <f t="array" ref="AN43">index(DailyPrices,Match($AG43,PriceDates,0)+1,Match(AN$3,Tickers,0))*AN$4</f>
        <v>0</v>
      </c>
      <c r="AO43" s="33">
        <f t="array" ref="AO43">index(DailyPrices,Match($AG43,PriceDates,0)+1,Match(AO$3,Tickers,0))*AO$4</f>
        <v>7770.406038</v>
      </c>
      <c r="AP43" s="33">
        <f t="array" ref="AP43">index(DailyPrices,Match($AG43,PriceDates,0)+1,Match(AP$3,Tickers,0))*AP$4</f>
        <v>358.9682581</v>
      </c>
      <c r="AQ43" s="33">
        <f t="array" ref="AQ43">index(DailyPrices,Match($AG43,PriceDates,0)+1,Match(AQ$3,Tickers,0))*AQ$4</f>
        <v>11132.99274</v>
      </c>
      <c r="AR43" s="33">
        <f t="array" ref="AR43">index(DailyPrices,Match($AG43,PriceDates,0)+1,Match(AR$3,Tickers,0))*AR$4</f>
        <v>0</v>
      </c>
      <c r="AS43" s="33">
        <f t="array" ref="AS43">index(DailyPrices,Match($AG43,PriceDates,0)+1,Match(AS$3,Tickers,0))*AS$4</f>
        <v>24371.69377</v>
      </c>
      <c r="AT43" s="33">
        <f t="array" ref="AT43">index(DailyPrices,Match($AG43,PriceDates,0)+1,Match(AT$3,Tickers,0))*AT$4</f>
        <v>0</v>
      </c>
      <c r="AU43" s="33">
        <f t="array" ref="AU43">index(DailyPrices,Match($AG43,PriceDates,0)+1,Match(AU$3,Tickers,0))*AU$4</f>
        <v>223.0178992</v>
      </c>
      <c r="AV43" s="33">
        <f t="array" ref="AV43">index(DailyPrices,Match($AG43,PriceDates,0)+1,Match(AV$3,Tickers,0))*AV$4</f>
        <v>3679.706862</v>
      </c>
      <c r="AW43" s="33">
        <f t="array" ref="AW43">index(DailyPrices,Match($AG43,PriceDates,0)+1,Match(AW$3,Tickers,0))*AW$4</f>
        <v>10518.78655</v>
      </c>
      <c r="AX43" s="33">
        <f t="array" ref="AX43">index(DailyPrices,Match($AG43,PriceDates,0)+1,Match(AX$3,Tickers,0))*AX$4</f>
        <v>17241.18418</v>
      </c>
      <c r="AY43" s="33">
        <f t="array" ref="AY43">index(DailyPrices,Match($AG43,PriceDates,0)+1,Match(AY$3,Tickers,0))*AY$4</f>
        <v>97.09206071</v>
      </c>
      <c r="AZ43" s="33">
        <f t="array" ref="AZ43">index(DailyPrices,Match($AG43,PriceDates,0)+1,Match(AZ$3,Tickers,0))*AZ$4</f>
        <v>5459.550989</v>
      </c>
      <c r="BA43" s="33">
        <f t="array" ref="BA43">index(DailyPrices,Match($AG43,PriceDates,0)+1,Match(BA$3,Tickers,0))*BA$4</f>
        <v>0</v>
      </c>
      <c r="BB43" s="33">
        <f t="array" ref="BB43">index(DailyPrices,Match($AG43,PriceDates,0)+1,Match(BB$3,Tickers,0))*BB$4</f>
        <v>0</v>
      </c>
      <c r="BC43" s="33">
        <f t="array" ref="BC43">index(DailyPrices,Match($AG43,PriceDates,0)+1,Match(BC$3,Tickers,0))*BC$4</f>
        <v>4961.353057</v>
      </c>
      <c r="BD43" s="15">
        <f t="shared" si="5"/>
        <v>99525.4109</v>
      </c>
      <c r="BE43" s="9">
        <f t="shared" si="6"/>
        <v>-0.001052277346</v>
      </c>
      <c r="BF43" s="15">
        <f t="shared" si="7"/>
        <v>101051.4172</v>
      </c>
      <c r="BG43" s="9">
        <f t="shared" si="4"/>
        <v>-0.01510128519</v>
      </c>
    </row>
    <row r="44">
      <c r="A44" s="11">
        <f t="shared" ref="A44:A52" si="10">A4</f>
        <v>0.009945693</v>
      </c>
      <c r="B44" s="11"/>
      <c r="C44" s="11">
        <f t="shared" ref="C44:C52" si="11">B4</f>
        <v>0.009382642839</v>
      </c>
      <c r="F44" s="11"/>
      <c r="G44" s="4"/>
      <c r="H44" s="48"/>
      <c r="I44" s="26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AG44" s="32">
        <f>Prices!B50</f>
        <v>42430</v>
      </c>
      <c r="AH44" s="33">
        <f t="array" ref="AH44">index(DailyPrices,Match($AG44,PriceDates,0)+1,Match(AH$3,Tickers,0))*AH$4</f>
        <v>0</v>
      </c>
      <c r="AI44" s="33">
        <f t="array" ref="AI44">index(DailyPrices,Match($AG44,PriceDates,0)+1,Match(AI$3,Tickers,0))*AI$4</f>
        <v>845.1175587</v>
      </c>
      <c r="AJ44" s="33">
        <f t="array" ref="AJ44">index(DailyPrices,Match($AG44,PriceDates,0)+1,Match(AJ$3,Tickers,0))*AJ$4</f>
        <v>0</v>
      </c>
      <c r="AK44" s="33">
        <f t="array" ref="AK44">index(DailyPrices,Match($AG44,PriceDates,0)+1,Match(AK$3,Tickers,0))*AK$4</f>
        <v>12647.14438</v>
      </c>
      <c r="AL44" s="33">
        <f t="array" ref="AL44">index(DailyPrices,Match($AG44,PriceDates,0)+1,Match(AL$3,Tickers,0))*AL$4</f>
        <v>0</v>
      </c>
      <c r="AM44" s="33">
        <f t="array" ref="AM44">index(DailyPrices,Match($AG44,PriceDates,0)+1,Match(AM$3,Tickers,0))*AM$4</f>
        <v>0</v>
      </c>
      <c r="AN44" s="33">
        <f t="array" ref="AN44">index(DailyPrices,Match($AG44,PriceDates,0)+1,Match(AN$3,Tickers,0))*AN$4</f>
        <v>0</v>
      </c>
      <c r="AO44" s="33">
        <f t="array" ref="AO44">index(DailyPrices,Match($AG44,PriceDates,0)+1,Match(AO$3,Tickers,0))*AO$4</f>
        <v>7841.76018</v>
      </c>
      <c r="AP44" s="33">
        <f t="array" ref="AP44">index(DailyPrices,Match($AG44,PriceDates,0)+1,Match(AP$3,Tickers,0))*AP$4</f>
        <v>370.0675369</v>
      </c>
      <c r="AQ44" s="33">
        <f t="array" ref="AQ44">index(DailyPrices,Match($AG44,PriceDates,0)+1,Match(AQ$3,Tickers,0))*AQ$4</f>
        <v>11419.42526</v>
      </c>
      <c r="AR44" s="33">
        <f t="array" ref="AR44">index(DailyPrices,Match($AG44,PriceDates,0)+1,Match(AR$3,Tickers,0))*AR$4</f>
        <v>0</v>
      </c>
      <c r="AS44" s="33">
        <f t="array" ref="AS44">index(DailyPrices,Match($AG44,PriceDates,0)+1,Match(AS$3,Tickers,0))*AS$4</f>
        <v>24283.25562</v>
      </c>
      <c r="AT44" s="33">
        <f t="array" ref="AT44">index(DailyPrices,Match($AG44,PriceDates,0)+1,Match(AT$3,Tickers,0))*AT$4</f>
        <v>0</v>
      </c>
      <c r="AU44" s="33">
        <f t="array" ref="AU44">index(DailyPrices,Match($AG44,PriceDates,0)+1,Match(AU$3,Tickers,0))*AU$4</f>
        <v>222.5573088</v>
      </c>
      <c r="AV44" s="33">
        <f t="array" ref="AV44">index(DailyPrices,Match($AG44,PriceDates,0)+1,Match(AV$3,Tickers,0))*AV$4</f>
        <v>3829.136582</v>
      </c>
      <c r="AW44" s="33">
        <f t="array" ref="AW44">index(DailyPrices,Match($AG44,PriceDates,0)+1,Match(AW$3,Tickers,0))*AW$4</f>
        <v>10709.90041</v>
      </c>
      <c r="AX44" s="33">
        <f t="array" ref="AX44">index(DailyPrices,Match($AG44,PriceDates,0)+1,Match(AX$3,Tickers,0))*AX$4</f>
        <v>17147.0619</v>
      </c>
      <c r="AY44" s="33">
        <f t="array" ref="AY44">index(DailyPrices,Match($AG44,PriceDates,0)+1,Match(AY$3,Tickers,0))*AY$4</f>
        <v>96.76023548</v>
      </c>
      <c r="AZ44" s="33">
        <f t="array" ref="AZ44">index(DailyPrices,Match($AG44,PriceDates,0)+1,Match(AZ$3,Tickers,0))*AZ$4</f>
        <v>5493.542224</v>
      </c>
      <c r="BA44" s="33">
        <f t="array" ref="BA44">index(DailyPrices,Match($AG44,PriceDates,0)+1,Match(BA$3,Tickers,0))*BA$4</f>
        <v>0</v>
      </c>
      <c r="BB44" s="33">
        <f t="array" ref="BB44">index(DailyPrices,Match($AG44,PriceDates,0)+1,Match(BB$3,Tickers,0))*BB$4</f>
        <v>0</v>
      </c>
      <c r="BC44" s="33">
        <f t="array" ref="BC44">index(DailyPrices,Match($AG44,PriceDates,0)+1,Match(BC$3,Tickers,0))*BC$4</f>
        <v>4983.792465</v>
      </c>
      <c r="BD44" s="15">
        <f t="shared" si="5"/>
        <v>99889.52165</v>
      </c>
      <c r="BE44" s="9">
        <f t="shared" si="6"/>
        <v>0.003658470252</v>
      </c>
      <c r="BF44" s="15">
        <f t="shared" si="7"/>
        <v>101078.5214</v>
      </c>
      <c r="BG44" s="9">
        <f t="shared" si="4"/>
        <v>-0.01176313009</v>
      </c>
    </row>
    <row r="45">
      <c r="A45" s="11">
        <f t="shared" si="10"/>
        <v>0.019986161</v>
      </c>
      <c r="B45" s="11"/>
      <c r="C45" s="11">
        <f t="shared" si="11"/>
        <v>0.02024912462</v>
      </c>
      <c r="F45" s="11"/>
      <c r="G45" s="4"/>
      <c r="H45" s="48"/>
      <c r="J45" s="9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AG45" s="32">
        <f>Prices!B51</f>
        <v>42431</v>
      </c>
      <c r="AH45" s="33">
        <f t="array" ref="AH45">index(DailyPrices,Match($AG45,PriceDates,0)+1,Match(AH$3,Tickers,0))*AH$4</f>
        <v>0</v>
      </c>
      <c r="AI45" s="33">
        <f t="array" ref="AI45">index(DailyPrices,Match($AG45,PriceDates,0)+1,Match(AI$3,Tickers,0))*AI$4</f>
        <v>847.5959093</v>
      </c>
      <c r="AJ45" s="33">
        <f t="array" ref="AJ45">index(DailyPrices,Match($AG45,PriceDates,0)+1,Match(AJ$3,Tickers,0))*AJ$4</f>
        <v>0</v>
      </c>
      <c r="AK45" s="33">
        <f t="array" ref="AK45">index(DailyPrices,Match($AG45,PriceDates,0)+1,Match(AK$3,Tickers,0))*AK$4</f>
        <v>12699.33613</v>
      </c>
      <c r="AL45" s="33">
        <f t="array" ref="AL45">index(DailyPrices,Match($AG45,PriceDates,0)+1,Match(AL$3,Tickers,0))*AL$4</f>
        <v>0</v>
      </c>
      <c r="AM45" s="33">
        <f t="array" ref="AM45">index(DailyPrices,Match($AG45,PriceDates,0)+1,Match(AM$3,Tickers,0))*AM$4</f>
        <v>0</v>
      </c>
      <c r="AN45" s="33">
        <f t="array" ref="AN45">index(DailyPrices,Match($AG45,PriceDates,0)+1,Match(AN$3,Tickers,0))*AN$4</f>
        <v>0</v>
      </c>
      <c r="AO45" s="33">
        <f t="array" ref="AO45">index(DailyPrices,Match($AG45,PriceDates,0)+1,Match(AO$3,Tickers,0))*AO$4</f>
        <v>7866.34438</v>
      </c>
      <c r="AP45" s="33">
        <f t="array" ref="AP45">index(DailyPrices,Match($AG45,PriceDates,0)+1,Match(AP$3,Tickers,0))*AP$4</f>
        <v>371.4961569</v>
      </c>
      <c r="AQ45" s="33">
        <f t="array" ref="AQ45">index(DailyPrices,Match($AG45,PriceDates,0)+1,Match(AQ$3,Tickers,0))*AQ$4</f>
        <v>11514.11369</v>
      </c>
      <c r="AR45" s="33">
        <f t="array" ref="AR45">index(DailyPrices,Match($AG45,PriceDates,0)+1,Match(AR$3,Tickers,0))*AR$4</f>
        <v>0</v>
      </c>
      <c r="AS45" s="33">
        <f t="array" ref="AS45">index(DailyPrices,Match($AG45,PriceDates,0)+1,Match(AS$3,Tickers,0))*AS$4</f>
        <v>24292.5649</v>
      </c>
      <c r="AT45" s="33">
        <f t="array" ref="AT45">index(DailyPrices,Match($AG45,PriceDates,0)+1,Match(AT$3,Tickers,0))*AT$4</f>
        <v>0</v>
      </c>
      <c r="AU45" s="33">
        <f t="array" ref="AU45">index(DailyPrices,Match($AG45,PriceDates,0)+1,Match(AU$3,Tickers,0))*AU$4</f>
        <v>221.7282459</v>
      </c>
      <c r="AV45" s="33">
        <f t="array" ref="AV45">index(DailyPrices,Match($AG45,PriceDates,0)+1,Match(AV$3,Tickers,0))*AV$4</f>
        <v>3841.22281</v>
      </c>
      <c r="AW45" s="33">
        <f t="array" ref="AW45">index(DailyPrices,Match($AG45,PriceDates,0)+1,Match(AW$3,Tickers,0))*AW$4</f>
        <v>10759.55992</v>
      </c>
      <c r="AX45" s="33">
        <f t="array" ref="AX45">index(DailyPrices,Match($AG45,PriceDates,0)+1,Match(AX$3,Tickers,0))*AX$4</f>
        <v>17157.14643</v>
      </c>
      <c r="AY45" s="33">
        <f t="array" ref="AY45">index(DailyPrices,Match($AG45,PriceDates,0)+1,Match(AY$3,Tickers,0))*AY$4</f>
        <v>97.42388593</v>
      </c>
      <c r="AZ45" s="33">
        <f t="array" ref="AZ45">index(DailyPrices,Match($AG45,PriceDates,0)+1,Match(AZ$3,Tickers,0))*AZ$4</f>
        <v>5498.198557</v>
      </c>
      <c r="BA45" s="33">
        <f t="array" ref="BA45">index(DailyPrices,Match($AG45,PriceDates,0)+1,Match(BA$3,Tickers,0))*BA$4</f>
        <v>0</v>
      </c>
      <c r="BB45" s="33">
        <f t="array" ref="BB45">index(DailyPrices,Match($AG45,PriceDates,0)+1,Match(BB$3,Tickers,0))*BB$4</f>
        <v>0</v>
      </c>
      <c r="BC45" s="33">
        <f t="array" ref="BC45">index(DailyPrices,Match($AG45,PriceDates,0)+1,Match(BC$3,Tickers,0))*BC$4</f>
        <v>5033.159162</v>
      </c>
      <c r="BD45" s="15">
        <f t="shared" si="5"/>
        <v>100199.8902</v>
      </c>
      <c r="BE45" s="9">
        <f t="shared" si="6"/>
        <v>0.003107117874</v>
      </c>
      <c r="BF45" s="15">
        <f t="shared" si="7"/>
        <v>101105.633</v>
      </c>
      <c r="BG45" s="9">
        <f t="shared" si="4"/>
        <v>-0.008958381492</v>
      </c>
    </row>
    <row r="46">
      <c r="A46" s="11">
        <f t="shared" si="10"/>
        <v>0.029930216</v>
      </c>
      <c r="B46" s="11"/>
      <c r="C46" s="11">
        <f t="shared" si="11"/>
        <v>0.02932403017</v>
      </c>
      <c r="F46" s="11"/>
      <c r="G46" s="4"/>
      <c r="H46" s="48"/>
      <c r="I46" s="26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AG46" s="32">
        <f>Prices!B52</f>
        <v>42432</v>
      </c>
      <c r="AH46" s="33">
        <f t="array" ref="AH46">index(DailyPrices,Match($AG46,PriceDates,0)+1,Match(AH$3,Tickers,0))*AH$4</f>
        <v>0</v>
      </c>
      <c r="AI46" s="33">
        <f t="array" ref="AI46">index(DailyPrices,Match($AG46,PriceDates,0)+1,Match(AI$3,Tickers,0))*AI$4</f>
        <v>851.7264937</v>
      </c>
      <c r="AJ46" s="33">
        <f t="array" ref="AJ46">index(DailyPrices,Match($AG46,PriceDates,0)+1,Match(AJ$3,Tickers,0))*AJ$4</f>
        <v>0</v>
      </c>
      <c r="AK46" s="33">
        <f t="array" ref="AK46">index(DailyPrices,Match($AG46,PriceDates,0)+1,Match(AK$3,Tickers,0))*AK$4</f>
        <v>12745.61938</v>
      </c>
      <c r="AL46" s="33">
        <f t="array" ref="AL46">index(DailyPrices,Match($AG46,PriceDates,0)+1,Match(AL$3,Tickers,0))*AL$4</f>
        <v>0</v>
      </c>
      <c r="AM46" s="33">
        <f t="array" ref="AM46">index(DailyPrices,Match($AG46,PriceDates,0)+1,Match(AM$3,Tickers,0))*AM$4</f>
        <v>0</v>
      </c>
      <c r="AN46" s="33">
        <f t="array" ref="AN46">index(DailyPrices,Match($AG46,PriceDates,0)+1,Match(AN$3,Tickers,0))*AN$4</f>
        <v>0</v>
      </c>
      <c r="AO46" s="33">
        <f t="array" ref="AO46">index(DailyPrices,Match($AG46,PriceDates,0)+1,Match(AO$3,Tickers,0))*AO$4</f>
        <v>7913.114321</v>
      </c>
      <c r="AP46" s="33">
        <f t="array" ref="AP46">index(DailyPrices,Match($AG46,PriceDates,0)+1,Match(AP$3,Tickers,0))*AP$4</f>
        <v>372.5401485</v>
      </c>
      <c r="AQ46" s="33">
        <f t="array" ref="AQ46">index(DailyPrices,Match($AG46,PriceDates,0)+1,Match(AQ$3,Tickers,0))*AQ$4</f>
        <v>11599.33328</v>
      </c>
      <c r="AR46" s="33">
        <f t="array" ref="AR46">index(DailyPrices,Match($AG46,PriceDates,0)+1,Match(AR$3,Tickers,0))*AR$4</f>
        <v>0</v>
      </c>
      <c r="AS46" s="33">
        <f t="array" ref="AS46">index(DailyPrices,Match($AG46,PriceDates,0)+1,Match(AS$3,Tickers,0))*AS$4</f>
        <v>24315.8381</v>
      </c>
      <c r="AT46" s="33">
        <f t="array" ref="AT46">index(DailyPrices,Match($AG46,PriceDates,0)+1,Match(AT$3,Tickers,0))*AT$4</f>
        <v>0</v>
      </c>
      <c r="AU46" s="33">
        <f t="array" ref="AU46">index(DailyPrices,Match($AG46,PriceDates,0)+1,Match(AU$3,Tickers,0))*AU$4</f>
        <v>222.0046002</v>
      </c>
      <c r="AV46" s="33">
        <f t="array" ref="AV46">index(DailyPrices,Match($AG46,PriceDates,0)+1,Match(AV$3,Tickers,0))*AV$4</f>
        <v>3799.836637</v>
      </c>
      <c r="AW46" s="33">
        <f t="array" ref="AW46">index(DailyPrices,Match($AG46,PriceDates,0)+1,Match(AW$3,Tickers,0))*AW$4</f>
        <v>10761.06475</v>
      </c>
      <c r="AX46" s="33">
        <f t="array" ref="AX46">index(DailyPrices,Match($AG46,PriceDates,0)+1,Match(AX$3,Tickers,0))*AX$4</f>
        <v>17200.84606</v>
      </c>
      <c r="AY46" s="33">
        <f t="array" ref="AY46">index(DailyPrices,Match($AG46,PriceDates,0)+1,Match(AY$3,Tickers,0))*AY$4</f>
        <v>98.75118683</v>
      </c>
      <c r="AZ46" s="33">
        <f t="array" ref="AZ46">index(DailyPrices,Match($AG46,PriceDates,0)+1,Match(AZ$3,Tickers,0))*AZ$4</f>
        <v>5528.464725</v>
      </c>
      <c r="BA46" s="33">
        <f t="array" ref="BA46">index(DailyPrices,Match($AG46,PriceDates,0)+1,Match(BA$3,Tickers,0))*BA$4</f>
        <v>0</v>
      </c>
      <c r="BB46" s="33">
        <f t="array" ref="BB46">index(DailyPrices,Match($AG46,PriceDates,0)+1,Match(BB$3,Tickers,0))*BB$4</f>
        <v>0</v>
      </c>
      <c r="BC46" s="33">
        <f t="array" ref="BC46">index(DailyPrices,Match($AG46,PriceDates,0)+1,Match(BC$3,Tickers,0))*BC$4</f>
        <v>5046.622806</v>
      </c>
      <c r="BD46" s="15">
        <f t="shared" si="5"/>
        <v>100455.7625</v>
      </c>
      <c r="BE46" s="9">
        <f t="shared" si="6"/>
        <v>0.002553618716</v>
      </c>
      <c r="BF46" s="15">
        <f t="shared" si="7"/>
        <v>101132.7518</v>
      </c>
      <c r="BG46" s="9">
        <f t="shared" si="4"/>
        <v>-0.006694066253</v>
      </c>
    </row>
    <row r="47">
      <c r="A47" s="11">
        <f t="shared" si="10"/>
        <v>0.039908124</v>
      </c>
      <c r="B47" s="11"/>
      <c r="C47" s="11">
        <f t="shared" si="11"/>
        <v>0.03912580263</v>
      </c>
      <c r="F47" s="11"/>
      <c r="G47" s="4"/>
      <c r="H47" s="48"/>
      <c r="I47" s="26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AG47" s="32">
        <f>Prices!B53</f>
        <v>42433</v>
      </c>
      <c r="AH47" s="33">
        <f t="array" ref="AH47">index(DailyPrices,Match($AG47,PriceDates,0)+1,Match(AH$3,Tickers,0))*AH$4</f>
        <v>0</v>
      </c>
      <c r="AI47" s="33">
        <f t="array" ref="AI47">index(DailyPrices,Match($AG47,PriceDates,0)+1,Match(AI$3,Tickers,0))*AI$4</f>
        <v>855.3614079</v>
      </c>
      <c r="AJ47" s="33">
        <f t="array" ref="AJ47">index(DailyPrices,Match($AG47,PriceDates,0)+1,Match(AJ$3,Tickers,0))*AJ$4</f>
        <v>0</v>
      </c>
      <c r="AK47" s="33">
        <f t="array" ref="AK47">index(DailyPrices,Match($AG47,PriceDates,0)+1,Match(AK$3,Tickers,0))*AK$4</f>
        <v>12663.88513</v>
      </c>
      <c r="AL47" s="33">
        <f t="array" ref="AL47">index(DailyPrices,Match($AG47,PriceDates,0)+1,Match(AL$3,Tickers,0))*AL$4</f>
        <v>0</v>
      </c>
      <c r="AM47" s="33">
        <f t="array" ref="AM47">index(DailyPrices,Match($AG47,PriceDates,0)+1,Match(AM$3,Tickers,0))*AM$4</f>
        <v>0</v>
      </c>
      <c r="AN47" s="33">
        <f t="array" ref="AN47">index(DailyPrices,Match($AG47,PriceDates,0)+1,Match(AN$3,Tickers,0))*AN$4</f>
        <v>0</v>
      </c>
      <c r="AO47" s="33">
        <f t="array" ref="AO47">index(DailyPrices,Match($AG47,PriceDates,0)+1,Match(AO$3,Tickers,0))*AO$4</f>
        <v>7950.290428</v>
      </c>
      <c r="AP47" s="33">
        <f t="array" ref="AP47">index(DailyPrices,Match($AG47,PriceDates,0)+1,Match(AP$3,Tickers,0))*AP$4</f>
        <v>372.9797239</v>
      </c>
      <c r="AQ47" s="33">
        <f t="array" ref="AQ47">index(DailyPrices,Match($AG47,PriceDates,0)+1,Match(AQ$3,Tickers,0))*AQ$4</f>
        <v>11722.42825</v>
      </c>
      <c r="AR47" s="33">
        <f t="array" ref="AR47">index(DailyPrices,Match($AG47,PriceDates,0)+1,Match(AR$3,Tickers,0))*AR$4</f>
        <v>0</v>
      </c>
      <c r="AS47" s="33">
        <f t="array" ref="AS47">index(DailyPrices,Match($AG47,PriceDates,0)+1,Match(AS$3,Tickers,0))*AS$4</f>
        <v>24301.87418</v>
      </c>
      <c r="AT47" s="33">
        <f t="array" ref="AT47">index(DailyPrices,Match($AG47,PriceDates,0)+1,Match(AT$3,Tickers,0))*AT$4</f>
        <v>0</v>
      </c>
      <c r="AU47" s="33">
        <f t="array" ref="AU47">index(DailyPrices,Match($AG47,PriceDates,0)+1,Match(AU$3,Tickers,0))*AU$4</f>
        <v>220.8991831</v>
      </c>
      <c r="AV47" s="33">
        <f t="array" ref="AV47">index(DailyPrices,Match($AG47,PriceDates,0)+1,Match(AV$3,Tickers,0))*AV$4</f>
        <v>3791.412903</v>
      </c>
      <c r="AW47" s="33">
        <f t="array" ref="AW47">index(DailyPrices,Match($AG47,PriceDates,0)+1,Match(AW$3,Tickers,0))*AW$4</f>
        <v>10733.97775</v>
      </c>
      <c r="AX47" s="33">
        <f t="array" ref="AX47">index(DailyPrices,Match($AG47,PriceDates,0)+1,Match(AX$3,Tickers,0))*AX$4</f>
        <v>17170.59247</v>
      </c>
      <c r="AY47" s="33">
        <f t="array" ref="AY47">index(DailyPrices,Match($AG47,PriceDates,0)+1,Match(AY$3,Tickers,0))*AY$4</f>
        <v>100.8748683</v>
      </c>
      <c r="AZ47" s="33">
        <f t="array" ref="AZ47">index(DailyPrices,Match($AG47,PriceDates,0)+1,Match(AZ$3,Tickers,0))*AZ$4</f>
        <v>5550.349492</v>
      </c>
      <c r="BA47" s="33">
        <f t="array" ref="BA47">index(DailyPrices,Match($AG47,PriceDates,0)+1,Match(BA$3,Tickers,0))*BA$4</f>
        <v>0</v>
      </c>
      <c r="BB47" s="33">
        <f t="array" ref="BB47">index(DailyPrices,Match($AG47,PriceDates,0)+1,Match(BB$3,Tickers,0))*BB$4</f>
        <v>0</v>
      </c>
      <c r="BC47" s="33">
        <f t="array" ref="BC47">index(DailyPrices,Match($AG47,PriceDates,0)+1,Match(BC$3,Tickers,0))*BC$4</f>
        <v>5073.550096</v>
      </c>
      <c r="BD47" s="15">
        <f t="shared" si="5"/>
        <v>100508.4759</v>
      </c>
      <c r="BE47" s="9">
        <f t="shared" si="6"/>
        <v>0.0005247422826</v>
      </c>
      <c r="BF47" s="15">
        <f t="shared" si="7"/>
        <v>101159.8779</v>
      </c>
      <c r="BG47" s="9">
        <f t="shared" si="4"/>
        <v>-0.006439332143</v>
      </c>
    </row>
    <row r="48">
      <c r="A48" s="11">
        <f t="shared" si="10"/>
        <v>0.049930473</v>
      </c>
      <c r="B48" s="11"/>
      <c r="C48" s="11">
        <f t="shared" si="11"/>
        <v>0.04532201583</v>
      </c>
      <c r="D48" s="17"/>
      <c r="E48" s="18"/>
      <c r="F48" s="11"/>
      <c r="G48" s="4"/>
      <c r="H48" s="48"/>
      <c r="I48" s="26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AG48" s="32">
        <f>Prices!B54</f>
        <v>42436</v>
      </c>
      <c r="AH48" s="33">
        <f t="array" ref="AH48">index(DailyPrices,Match($AG48,PriceDates,0)+1,Match(AH$3,Tickers,0))*AH$4</f>
        <v>0</v>
      </c>
      <c r="AI48" s="33">
        <f t="array" ref="AI48">index(DailyPrices,Match($AG48,PriceDates,0)+1,Match(AI$3,Tickers,0))*AI$4</f>
        <v>850.2394833</v>
      </c>
      <c r="AJ48" s="33">
        <f t="array" ref="AJ48">index(DailyPrices,Match($AG48,PriceDates,0)+1,Match(AJ$3,Tickers,0))*AJ$4</f>
        <v>0</v>
      </c>
      <c r="AK48" s="33">
        <f t="array" ref="AK48">index(DailyPrices,Match($AG48,PriceDates,0)+1,Match(AK$3,Tickers,0))*AK$4</f>
        <v>12659.94613</v>
      </c>
      <c r="AL48" s="33">
        <f t="array" ref="AL48">index(DailyPrices,Match($AG48,PriceDates,0)+1,Match(AL$3,Tickers,0))*AL$4</f>
        <v>0</v>
      </c>
      <c r="AM48" s="33">
        <f t="array" ref="AM48">index(DailyPrices,Match($AG48,PriceDates,0)+1,Match(AM$3,Tickers,0))*AM$4</f>
        <v>0</v>
      </c>
      <c r="AN48" s="33">
        <f t="array" ref="AN48">index(DailyPrices,Match($AG48,PriceDates,0)+1,Match(AN$3,Tickers,0))*AN$4</f>
        <v>0</v>
      </c>
      <c r="AO48" s="33">
        <f t="array" ref="AO48">index(DailyPrices,Match($AG48,PriceDates,0)+1,Match(AO$3,Tickers,0))*AO$4</f>
        <v>7907.717789</v>
      </c>
      <c r="AP48" s="33">
        <f t="array" ref="AP48">index(DailyPrices,Match($AG48,PriceDates,0)+1,Match(AP$3,Tickers,0))*AP$4</f>
        <v>368.9136515</v>
      </c>
      <c r="AQ48" s="33">
        <f t="array" ref="AQ48">index(DailyPrices,Match($AG48,PriceDates,0)+1,Match(AQ$3,Tickers,0))*AQ$4</f>
        <v>11708.22499</v>
      </c>
      <c r="AR48" s="33">
        <f t="array" ref="AR48">index(DailyPrices,Match($AG48,PriceDates,0)+1,Match(AR$3,Tickers,0))*AR$4</f>
        <v>0</v>
      </c>
      <c r="AS48" s="33">
        <f t="array" ref="AS48">index(DailyPrices,Match($AG48,PriceDates,0)+1,Match(AS$3,Tickers,0))*AS$4</f>
        <v>24278.60098</v>
      </c>
      <c r="AT48" s="33">
        <f t="array" ref="AT48">index(DailyPrices,Match($AG48,PriceDates,0)+1,Match(AT$3,Tickers,0))*AT$4</f>
        <v>0</v>
      </c>
      <c r="AU48" s="33">
        <f t="array" ref="AU48">index(DailyPrices,Match($AG48,PriceDates,0)+1,Match(AU$3,Tickers,0))*AU$4</f>
        <v>220.6228288</v>
      </c>
      <c r="AV48" s="33">
        <f t="array" ref="AV48">index(DailyPrices,Match($AG48,PriceDates,0)+1,Match(AV$3,Tickers,0))*AV$4</f>
        <v>3864.296516</v>
      </c>
      <c r="AW48" s="33">
        <f t="array" ref="AW48">index(DailyPrices,Match($AG48,PriceDates,0)+1,Match(AW$3,Tickers,0))*AW$4</f>
        <v>10811.47667</v>
      </c>
      <c r="AX48" s="33">
        <f t="array" ref="AX48">index(DailyPrices,Match($AG48,PriceDates,0)+1,Match(AX$3,Tickers,0))*AX$4</f>
        <v>17170.59247</v>
      </c>
      <c r="AY48" s="33">
        <f t="array" ref="AY48">index(DailyPrices,Match($AG48,PriceDates,0)+1,Match(AY$3,Tickers,0))*AY$4</f>
        <v>101.8703439</v>
      </c>
      <c r="AZ48" s="33">
        <f t="array" ref="AZ48">index(DailyPrices,Match($AG48,PriceDates,0)+1,Match(AZ$3,Tickers,0))*AZ$4</f>
        <v>5506.114324</v>
      </c>
      <c r="BA48" s="33">
        <f t="array" ref="BA48">index(DailyPrices,Match($AG48,PriceDates,0)+1,Match(BA$3,Tickers,0))*BA$4</f>
        <v>0</v>
      </c>
      <c r="BB48" s="33">
        <f t="array" ref="BB48">index(DailyPrices,Match($AG48,PriceDates,0)+1,Match(BB$3,Tickers,0))*BB$4</f>
        <v>0</v>
      </c>
      <c r="BC48" s="33">
        <f t="array" ref="BC48">index(DailyPrices,Match($AG48,PriceDates,0)+1,Match(BC$3,Tickers,0))*BC$4</f>
        <v>5095.989503</v>
      </c>
      <c r="BD48" s="15">
        <f t="shared" si="5"/>
        <v>100544.6057</v>
      </c>
      <c r="BE48" s="9">
        <f t="shared" si="6"/>
        <v>0.0003594702085</v>
      </c>
      <c r="BF48" s="15">
        <f t="shared" si="7"/>
        <v>101187.0113</v>
      </c>
      <c r="BG48" s="9">
        <f t="shared" si="4"/>
        <v>-0.006348696506</v>
      </c>
    </row>
    <row r="49">
      <c r="A49" s="11">
        <f t="shared" si="10"/>
        <v>0.059934772</v>
      </c>
      <c r="B49" s="11"/>
      <c r="C49" s="11">
        <f t="shared" si="11"/>
        <v>0.06092908846</v>
      </c>
      <c r="D49" s="17"/>
      <c r="E49" s="18"/>
      <c r="F49" s="11"/>
      <c r="G49" s="4"/>
      <c r="H49" s="48"/>
      <c r="I49" s="26"/>
      <c r="AG49" s="32">
        <f>Prices!B55</f>
        <v>42437</v>
      </c>
      <c r="AH49" s="33">
        <f t="array" ref="AH49">index(DailyPrices,Match($AG49,PriceDates,0)+1,Match(AH$3,Tickers,0))*AH$4</f>
        <v>0</v>
      </c>
      <c r="AI49" s="33">
        <f t="array" ref="AI49">index(DailyPrices,Match($AG49,PriceDates,0)+1,Match(AI$3,Tickers,0))*AI$4</f>
        <v>852.5526106</v>
      </c>
      <c r="AJ49" s="33">
        <f t="array" ref="AJ49">index(DailyPrices,Match($AG49,PriceDates,0)+1,Match(AJ$3,Tickers,0))*AJ$4</f>
        <v>0</v>
      </c>
      <c r="AK49" s="33">
        <f t="array" ref="AK49">index(DailyPrices,Match($AG49,PriceDates,0)+1,Match(AK$3,Tickers,0))*AK$4</f>
        <v>12799.78063</v>
      </c>
      <c r="AL49" s="33">
        <f t="array" ref="AL49">index(DailyPrices,Match($AG49,PriceDates,0)+1,Match(AL$3,Tickers,0))*AL$4</f>
        <v>0</v>
      </c>
      <c r="AM49" s="33">
        <f t="array" ref="AM49">index(DailyPrices,Match($AG49,PriceDates,0)+1,Match(AM$3,Tickers,0))*AM$4</f>
        <v>0</v>
      </c>
      <c r="AN49" s="33">
        <f t="array" ref="AN49">index(DailyPrices,Match($AG49,PriceDates,0)+1,Match(AN$3,Tickers,0))*AN$4</f>
        <v>0</v>
      </c>
      <c r="AO49" s="33">
        <f t="array" ref="AO49">index(DailyPrices,Match($AG49,PriceDates,0)+1,Match(AO$3,Tickers,0))*AO$4</f>
        <v>7931.10276</v>
      </c>
      <c r="AP49" s="33">
        <f t="array" ref="AP49">index(DailyPrices,Match($AG49,PriceDates,0)+1,Match(AP$3,Tickers,0))*AP$4</f>
        <v>363.0343305</v>
      </c>
      <c r="AQ49" s="33">
        <f t="array" ref="AQ49">index(DailyPrices,Match($AG49,PriceDates,0)+1,Match(AQ$3,Tickers,0))*AQ$4</f>
        <v>11516.4809</v>
      </c>
      <c r="AR49" s="33">
        <f t="array" ref="AR49">index(DailyPrices,Match($AG49,PriceDates,0)+1,Match(AR$3,Tickers,0))*AR$4</f>
        <v>0</v>
      </c>
      <c r="AS49" s="33">
        <f t="array" ref="AS49">index(DailyPrices,Match($AG49,PriceDates,0)+1,Match(AS$3,Tickers,0))*AS$4</f>
        <v>24371.69377</v>
      </c>
      <c r="AT49" s="33">
        <f t="array" ref="AT49">index(DailyPrices,Match($AG49,PriceDates,0)+1,Match(AT$3,Tickers,0))*AT$4</f>
        <v>0</v>
      </c>
      <c r="AU49" s="33">
        <f t="array" ref="AU49">index(DailyPrices,Match($AG49,PriceDates,0)+1,Match(AU$3,Tickers,0))*AU$4</f>
        <v>221.4518917</v>
      </c>
      <c r="AV49" s="33">
        <f t="array" ref="AV49">index(DailyPrices,Match($AG49,PriceDates,0)+1,Match(AV$3,Tickers,0))*AV$4</f>
        <v>3760.281711</v>
      </c>
      <c r="AW49" s="33">
        <f t="array" ref="AW49">index(DailyPrices,Match($AG49,PriceDates,0)+1,Match(AW$3,Tickers,0))*AW$4</f>
        <v>10657.23123</v>
      </c>
      <c r="AX49" s="33">
        <f t="array" ref="AX49">index(DailyPrices,Match($AG49,PriceDates,0)+1,Match(AX$3,Tickers,0))*AX$4</f>
        <v>17268.07626</v>
      </c>
      <c r="AY49" s="33">
        <f t="array" ref="AY49">index(DailyPrices,Match($AG49,PriceDates,0)+1,Match(AY$3,Tickers,0))*AY$4</f>
        <v>99.94575764</v>
      </c>
      <c r="AZ49" s="33">
        <f t="array" ref="AZ49">index(DailyPrices,Match($AG49,PriceDates,0)+1,Match(AZ$3,Tickers,0))*AZ$4</f>
        <v>5516.358258</v>
      </c>
      <c r="BA49" s="33">
        <f t="array" ref="BA49">index(DailyPrices,Match($AG49,PriceDates,0)+1,Match(BA$3,Tickers,0))*BA$4</f>
        <v>0</v>
      </c>
      <c r="BB49" s="33">
        <f t="array" ref="BB49">index(DailyPrices,Match($AG49,PriceDates,0)+1,Match(BB$3,Tickers,0))*BB$4</f>
        <v>0</v>
      </c>
      <c r="BC49" s="33">
        <f t="array" ref="BC49">index(DailyPrices,Match($AG49,PriceDates,0)+1,Match(BC$3,Tickers,0))*BC$4</f>
        <v>5091.501622</v>
      </c>
      <c r="BD49" s="15">
        <f t="shared" si="5"/>
        <v>100449.4917</v>
      </c>
      <c r="BE49" s="9">
        <f t="shared" si="6"/>
        <v>-0.0009459874663</v>
      </c>
      <c r="BF49" s="15">
        <f t="shared" si="7"/>
        <v>101214.152</v>
      </c>
      <c r="BG49" s="9">
        <f t="shared" si="4"/>
        <v>-0.007554874484</v>
      </c>
    </row>
    <row r="50">
      <c r="A50" s="11">
        <f t="shared" si="10"/>
        <v>0.069919117</v>
      </c>
      <c r="B50" s="11"/>
      <c r="C50" s="11">
        <f t="shared" si="11"/>
        <v>0.06304395401</v>
      </c>
      <c r="D50" s="17"/>
      <c r="E50" s="18"/>
      <c r="F50" s="11"/>
      <c r="G50" s="4"/>
      <c r="H50" s="48"/>
      <c r="I50" s="26"/>
      <c r="AG50" s="32">
        <f>Prices!B56</f>
        <v>42438</v>
      </c>
      <c r="AH50" s="33">
        <f t="array" ref="AH50">index(DailyPrices,Match($AG50,PriceDates,0)+1,Match(AH$3,Tickers,0))*AH$4</f>
        <v>0</v>
      </c>
      <c r="AI50" s="33">
        <f t="array" ref="AI50">index(DailyPrices,Match($AG50,PriceDates,0)+1,Match(AI$3,Tickers,0))*AI$4</f>
        <v>858.9963221</v>
      </c>
      <c r="AJ50" s="33">
        <f t="array" ref="AJ50">index(DailyPrices,Match($AG50,PriceDates,0)+1,Match(AJ$3,Tickers,0))*AJ$4</f>
        <v>0</v>
      </c>
      <c r="AK50" s="33">
        <f t="array" ref="AK50">index(DailyPrices,Match($AG50,PriceDates,0)+1,Match(AK$3,Tickers,0))*AK$4</f>
        <v>12721.98538</v>
      </c>
      <c r="AL50" s="33">
        <f t="array" ref="AL50">index(DailyPrices,Match($AG50,PriceDates,0)+1,Match(AL$3,Tickers,0))*AL$4</f>
        <v>0</v>
      </c>
      <c r="AM50" s="33">
        <f t="array" ref="AM50">index(DailyPrices,Match($AG50,PriceDates,0)+1,Match(AM$3,Tickers,0))*AM$4</f>
        <v>0</v>
      </c>
      <c r="AN50" s="33">
        <f t="array" ref="AN50">index(DailyPrices,Match($AG50,PriceDates,0)+1,Match(AN$3,Tickers,0))*AN$4</f>
        <v>0</v>
      </c>
      <c r="AO50" s="33">
        <f t="array" ref="AO50">index(DailyPrices,Match($AG50,PriceDates,0)+1,Match(AO$3,Tickers,0))*AO$4</f>
        <v>7988.06615</v>
      </c>
      <c r="AP50" s="33">
        <f t="array" ref="AP50">index(DailyPrices,Match($AG50,PriceDates,0)+1,Match(AP$3,Tickers,0))*AP$4</f>
        <v>364.902526</v>
      </c>
      <c r="AQ50" s="33">
        <f t="array" ref="AQ50">index(DailyPrices,Match($AG50,PriceDates,0)+1,Match(AQ$3,Tickers,0))*AQ$4</f>
        <v>11615.90376</v>
      </c>
      <c r="AR50" s="33">
        <f t="array" ref="AR50">index(DailyPrices,Match($AG50,PriceDates,0)+1,Match(AR$3,Tickers,0))*AR$4</f>
        <v>0</v>
      </c>
      <c r="AS50" s="33">
        <f t="array" ref="AS50">index(DailyPrices,Match($AG50,PriceDates,0)+1,Match(AS$3,Tickers,0))*AS$4</f>
        <v>24357.72985</v>
      </c>
      <c r="AT50" s="33">
        <f t="array" ref="AT50">index(DailyPrices,Match($AG50,PriceDates,0)+1,Match(AT$3,Tickers,0))*AT$4</f>
        <v>0</v>
      </c>
      <c r="AU50" s="33">
        <f t="array" ref="AU50">index(DailyPrices,Match($AG50,PriceDates,0)+1,Match(AU$3,Tickers,0))*AU$4</f>
        <v>220.9913012</v>
      </c>
      <c r="AV50" s="33">
        <f t="array" ref="AV50">index(DailyPrices,Match($AG50,PriceDates,0)+1,Match(AV$3,Tickers,0))*AV$4</f>
        <v>3708.274308</v>
      </c>
      <c r="AW50" s="33">
        <f t="array" ref="AW50">index(DailyPrices,Match($AG50,PriceDates,0)+1,Match(AW$3,Tickers,0))*AW$4</f>
        <v>10677.54649</v>
      </c>
      <c r="AX50" s="33">
        <f t="array" ref="AX50">index(DailyPrices,Match($AG50,PriceDates,0)+1,Match(AX$3,Tickers,0))*AX$4</f>
        <v>17224.37663</v>
      </c>
      <c r="AY50" s="33">
        <f t="array" ref="AY50">index(DailyPrices,Match($AG50,PriceDates,0)+1,Match(AY$3,Tickers,0))*AY$4</f>
        <v>99.34847223</v>
      </c>
      <c r="AZ50" s="33">
        <f t="array" ref="AZ50">index(DailyPrices,Match($AG50,PriceDates,0)+1,Match(AZ$3,Tickers,0))*AZ$4</f>
        <v>5560.127792</v>
      </c>
      <c r="BA50" s="33">
        <f t="array" ref="BA50">index(DailyPrices,Match($AG50,PriceDates,0)+1,Match(BA$3,Tickers,0))*BA$4</f>
        <v>0</v>
      </c>
      <c r="BB50" s="33">
        <f t="array" ref="BB50">index(DailyPrices,Match($AG50,PriceDates,0)+1,Match(BB$3,Tickers,0))*BB$4</f>
        <v>0</v>
      </c>
      <c r="BC50" s="33">
        <f t="array" ref="BC50">index(DailyPrices,Match($AG50,PriceDates,0)+1,Match(BC$3,Tickers,0))*BC$4</f>
        <v>5102.721326</v>
      </c>
      <c r="BD50" s="15">
        <f t="shared" si="5"/>
        <v>100500.9703</v>
      </c>
      <c r="BE50" s="9">
        <f t="shared" si="6"/>
        <v>0.0005124821193</v>
      </c>
      <c r="BF50" s="15">
        <f t="shared" si="7"/>
        <v>101241.2999</v>
      </c>
      <c r="BG50" s="9">
        <f t="shared" si="4"/>
        <v>-0.007312525405</v>
      </c>
    </row>
    <row r="51">
      <c r="A51" s="11">
        <f t="shared" si="10"/>
        <v>0.079902721</v>
      </c>
      <c r="B51" s="11"/>
      <c r="C51" s="11">
        <f t="shared" si="11"/>
        <v>0.0757783253</v>
      </c>
      <c r="D51" s="17"/>
      <c r="E51" s="18"/>
      <c r="F51" s="11"/>
      <c r="G51" s="4"/>
      <c r="H51" s="26"/>
      <c r="I51" s="26"/>
      <c r="AG51" s="32">
        <f>Prices!B57</f>
        <v>42439</v>
      </c>
      <c r="AH51" s="33">
        <f t="array" ref="AH51">index(DailyPrices,Match($AG51,PriceDates,0)+1,Match(AH$3,Tickers,0))*AH$4</f>
        <v>0</v>
      </c>
      <c r="AI51" s="33">
        <f t="array" ref="AI51">index(DailyPrices,Match($AG51,PriceDates,0)+1,Match(AI$3,Tickers,0))*AI$4</f>
        <v>859.3267689</v>
      </c>
      <c r="AJ51" s="33">
        <f t="array" ref="AJ51">index(DailyPrices,Match($AG51,PriceDates,0)+1,Match(AJ$3,Tickers,0))*AJ$4</f>
        <v>0</v>
      </c>
      <c r="AK51" s="33">
        <f t="array" ref="AK51">index(DailyPrices,Match($AG51,PriceDates,0)+1,Match(AK$3,Tickers,0))*AK$4</f>
        <v>12669.79363</v>
      </c>
      <c r="AL51" s="33">
        <f t="array" ref="AL51">index(DailyPrices,Match($AG51,PriceDates,0)+1,Match(AL$3,Tickers,0))*AL$4</f>
        <v>0</v>
      </c>
      <c r="AM51" s="33">
        <f t="array" ref="AM51">index(DailyPrices,Match($AG51,PriceDates,0)+1,Match(AM$3,Tickers,0))*AM$4</f>
        <v>0</v>
      </c>
      <c r="AN51" s="33">
        <f t="array" ref="AN51">index(DailyPrices,Match($AG51,PriceDates,0)+1,Match(AN$3,Tickers,0))*AN$4</f>
        <v>0</v>
      </c>
      <c r="AO51" s="33">
        <f t="array" ref="AO51">index(DailyPrices,Match($AG51,PriceDates,0)+1,Match(AO$3,Tickers,0))*AO$4</f>
        <v>7980.870775</v>
      </c>
      <c r="AP51" s="33">
        <f t="array" ref="AP51">index(DailyPrices,Match($AG51,PriceDates,0)+1,Match(AP$3,Tickers,0))*AP$4</f>
        <v>361.7156043</v>
      </c>
      <c r="AQ51" s="33">
        <f t="array" ref="AQ51">index(DailyPrices,Match($AG51,PriceDates,0)+1,Match(AQ$3,Tickers,0))*AQ$4</f>
        <v>11608.80213</v>
      </c>
      <c r="AR51" s="33">
        <f t="array" ref="AR51">index(DailyPrices,Match($AG51,PriceDates,0)+1,Match(AR$3,Tickers,0))*AR$4</f>
        <v>0</v>
      </c>
      <c r="AS51" s="33">
        <f t="array" ref="AS51">index(DailyPrices,Match($AG51,PriceDates,0)+1,Match(AS$3,Tickers,0))*AS$4</f>
        <v>24301.87418</v>
      </c>
      <c r="AT51" s="33">
        <f t="array" ref="AT51">index(DailyPrices,Match($AG51,PriceDates,0)+1,Match(AT$3,Tickers,0))*AT$4</f>
        <v>0</v>
      </c>
      <c r="AU51" s="33">
        <f t="array" ref="AU51">index(DailyPrices,Match($AG51,PriceDates,0)+1,Match(AU$3,Tickers,0))*AU$4</f>
        <v>221.3597736</v>
      </c>
      <c r="AV51" s="33">
        <f t="array" ref="AV51">index(DailyPrices,Match($AG51,PriceDates,0)+1,Match(AV$3,Tickers,0))*AV$4</f>
        <v>3686.665599</v>
      </c>
      <c r="AW51" s="33">
        <f t="array" ref="AW51">index(DailyPrices,Match($AG51,PriceDates,0)+1,Match(AW$3,Tickers,0))*AW$4</f>
        <v>10670.02232</v>
      </c>
      <c r="AX51" s="33">
        <f t="array" ref="AX51">index(DailyPrices,Match($AG51,PriceDates,0)+1,Match(AX$3,Tickers,0))*AX$4</f>
        <v>17271.43777</v>
      </c>
      <c r="AY51" s="33">
        <f t="array" ref="AY51">index(DailyPrices,Match($AG51,PriceDates,0)+1,Match(AY$3,Tickers,0))*AY$4</f>
        <v>101.3394236</v>
      </c>
      <c r="AZ51" s="33">
        <f t="array" ref="AZ51">index(DailyPrices,Match($AG51,PriceDates,0)+1,Match(AZ$3,Tickers,0))*AZ$4</f>
        <v>5557.333992</v>
      </c>
      <c r="BA51" s="33">
        <f t="array" ref="BA51">index(DailyPrices,Match($AG51,PriceDates,0)+1,Match(BA$3,Tickers,0))*BA$4</f>
        <v>0</v>
      </c>
      <c r="BB51" s="33">
        <f t="array" ref="BB51">index(DailyPrices,Match($AG51,PriceDates,0)+1,Match(BB$3,Tickers,0))*BB$4</f>
        <v>0</v>
      </c>
      <c r="BC51" s="33">
        <f t="array" ref="BC51">index(DailyPrices,Match($AG51,PriceDates,0)+1,Match(BC$3,Tickers,0))*BC$4</f>
        <v>5134.136497</v>
      </c>
      <c r="BD51" s="15">
        <f t="shared" si="5"/>
        <v>100424.6785</v>
      </c>
      <c r="BE51" s="9">
        <f t="shared" si="6"/>
        <v>-0.0007591156084</v>
      </c>
      <c r="BF51" s="15">
        <f t="shared" si="7"/>
        <v>101268.4551</v>
      </c>
      <c r="BG51" s="9">
        <f t="shared" si="4"/>
        <v>-0.008332077796</v>
      </c>
    </row>
    <row r="52">
      <c r="A52" s="11">
        <f t="shared" si="10"/>
        <v>0.089899867</v>
      </c>
      <c r="B52" s="11"/>
      <c r="C52" s="11">
        <f t="shared" si="11"/>
        <v>0.07508165275</v>
      </c>
      <c r="D52" s="17"/>
      <c r="E52" s="18"/>
      <c r="F52" s="11"/>
      <c r="G52" s="4"/>
      <c r="H52" s="26"/>
      <c r="I52" s="26"/>
      <c r="AG52" s="32">
        <f>Prices!B58</f>
        <v>42440</v>
      </c>
      <c r="AH52" s="33">
        <f t="array" ref="AH52">index(DailyPrices,Match($AG52,PriceDates,0)+1,Match(AH$3,Tickers,0))*AH$4</f>
        <v>0</v>
      </c>
      <c r="AI52" s="33">
        <f t="array" ref="AI52">index(DailyPrices,Match($AG52,PriceDates,0)+1,Match(AI$3,Tickers,0))*AI$4</f>
        <v>862.1355663</v>
      </c>
      <c r="AJ52" s="33">
        <f t="array" ref="AJ52">index(DailyPrices,Match($AG52,PriceDates,0)+1,Match(AJ$3,Tickers,0))*AJ$4</f>
        <v>0</v>
      </c>
      <c r="AK52" s="33">
        <f t="array" ref="AK52">index(DailyPrices,Match($AG52,PriceDates,0)+1,Match(AK$3,Tickers,0))*AK$4</f>
        <v>12541.77613</v>
      </c>
      <c r="AL52" s="33">
        <f t="array" ref="AL52">index(DailyPrices,Match($AG52,PriceDates,0)+1,Match(AL$3,Tickers,0))*AL$4</f>
        <v>0</v>
      </c>
      <c r="AM52" s="33">
        <f t="array" ref="AM52">index(DailyPrices,Match($AG52,PriceDates,0)+1,Match(AM$3,Tickers,0))*AM$4</f>
        <v>0</v>
      </c>
      <c r="AN52" s="33">
        <f t="array" ref="AN52">index(DailyPrices,Match($AG52,PriceDates,0)+1,Match(AN$3,Tickers,0))*AN$4</f>
        <v>0</v>
      </c>
      <c r="AO52" s="33">
        <f t="array" ref="AO52">index(DailyPrices,Match($AG52,PriceDates,0)+1,Match(AO$3,Tickers,0))*AO$4</f>
        <v>8018.646497</v>
      </c>
      <c r="AP52" s="33">
        <f t="array" ref="AP52">index(DailyPrices,Match($AG52,PriceDates,0)+1,Match(AP$3,Tickers,0))*AP$4</f>
        <v>369.243333</v>
      </c>
      <c r="AQ52" s="33">
        <f t="array" ref="AQ52">index(DailyPrices,Match($AG52,PriceDates,0)+1,Match(AQ$3,Tickers,0))*AQ$4</f>
        <v>11795.81179</v>
      </c>
      <c r="AR52" s="33">
        <f t="array" ref="AR52">index(DailyPrices,Match($AG52,PriceDates,0)+1,Match(AR$3,Tickers,0))*AR$4</f>
        <v>0</v>
      </c>
      <c r="AS52" s="33">
        <f t="array" ref="AS52">index(DailyPrices,Match($AG52,PriceDates,0)+1,Match(AS$3,Tickers,0))*AS$4</f>
        <v>24301.87418</v>
      </c>
      <c r="AT52" s="33">
        <f t="array" ref="AT52">index(DailyPrices,Match($AG52,PriceDates,0)+1,Match(AT$3,Tickers,0))*AT$4</f>
        <v>0</v>
      </c>
      <c r="AU52" s="33">
        <f t="array" ref="AU52">index(DailyPrices,Match($AG52,PriceDates,0)+1,Match(AU$3,Tickers,0))*AU$4</f>
        <v>221.1755374</v>
      </c>
      <c r="AV52" s="33">
        <f t="array" ref="AV52">index(DailyPrices,Match($AG52,PriceDates,0)+1,Match(AV$3,Tickers,0))*AV$4</f>
        <v>3774.199185</v>
      </c>
      <c r="AW52" s="33">
        <f t="array" ref="AW52">index(DailyPrices,Match($AG52,PriceDates,0)+1,Match(AW$3,Tickers,0))*AW$4</f>
        <v>10938.63511</v>
      </c>
      <c r="AX52" s="33">
        <f t="array" ref="AX52">index(DailyPrices,Match($AG52,PriceDates,0)+1,Match(AX$3,Tickers,0))*AX$4</f>
        <v>17281.5223</v>
      </c>
      <c r="AY52" s="33">
        <f t="array" ref="AY52">index(DailyPrices,Match($AG52,PriceDates,0)+1,Match(AY$3,Tickers,0))*AY$4</f>
        <v>100.6757731</v>
      </c>
      <c r="AZ52" s="33">
        <f t="array" ref="AZ52">index(DailyPrices,Match($AG52,PriceDates,0)+1,Match(AZ$3,Tickers,0))*AZ$4</f>
        <v>5595.050293</v>
      </c>
      <c r="BA52" s="33">
        <f t="array" ref="BA52">index(DailyPrices,Match($AG52,PriceDates,0)+1,Match(BA$3,Tickers,0))*BA$4</f>
        <v>0</v>
      </c>
      <c r="BB52" s="33">
        <f t="array" ref="BB52">index(DailyPrices,Match($AG52,PriceDates,0)+1,Match(BB$3,Tickers,0))*BB$4</f>
        <v>0</v>
      </c>
      <c r="BC52" s="33">
        <f t="array" ref="BC52">index(DailyPrices,Match($AG52,PriceDates,0)+1,Match(BC$3,Tickers,0))*BC$4</f>
        <v>5192.478957</v>
      </c>
      <c r="BD52" s="15">
        <f t="shared" si="5"/>
        <v>100993.2246</v>
      </c>
      <c r="BE52" s="9">
        <f t="shared" si="6"/>
        <v>0.00566141903</v>
      </c>
      <c r="BF52" s="15">
        <f t="shared" si="7"/>
        <v>101295.6176</v>
      </c>
      <c r="BG52" s="9">
        <f t="shared" si="4"/>
        <v>-0.002985252125</v>
      </c>
    </row>
    <row r="53">
      <c r="A53" s="57">
        <v>0.08661308</v>
      </c>
      <c r="C53" s="11"/>
      <c r="D53" s="57">
        <v>0.08243735783720374</v>
      </c>
      <c r="G53" s="4"/>
      <c r="H53" s="26"/>
      <c r="I53" s="26"/>
      <c r="AG53" s="32">
        <f>Prices!B61</f>
        <v>42445</v>
      </c>
      <c r="AH53" s="33">
        <f t="array" ref="AH53">index(DailyPrices,Match($AG53,PriceDates,0)+1,Match(AH$3,Tickers,0))*AH$4</f>
        <v>0</v>
      </c>
      <c r="AI53" s="33">
        <f t="array" ref="AI53">index(DailyPrices,Match($AG53,PriceDates,0)+1,Match(AI$3,Tickers,0))*AI$4</f>
        <v>865.7704805</v>
      </c>
      <c r="AJ53" s="33">
        <f t="array" ref="AJ53">index(DailyPrices,Match($AG53,PriceDates,0)+1,Match(AJ$3,Tickers,0))*AJ$4</f>
        <v>0</v>
      </c>
      <c r="AK53" s="33">
        <f t="array" ref="AK53">index(DailyPrices,Match($AG53,PriceDates,0)+1,Match(AK$3,Tickers,0))*AK$4</f>
        <v>12630.40363</v>
      </c>
      <c r="AL53" s="33">
        <f t="array" ref="AL53">index(DailyPrices,Match($AG53,PriceDates,0)+1,Match(AL$3,Tickers,0))*AL$4</f>
        <v>0</v>
      </c>
      <c r="AM53" s="33">
        <f t="array" ref="AM53">index(DailyPrices,Match($AG53,PriceDates,0)+1,Match(AM$3,Tickers,0))*AM$4</f>
        <v>0</v>
      </c>
      <c r="AN53" s="33">
        <f t="array" ref="AN53">index(DailyPrices,Match($AG53,PriceDates,0)+1,Match(AN$3,Tickers,0))*AN$4</f>
        <v>0</v>
      </c>
      <c r="AO53" s="33">
        <f t="array" ref="AO53">index(DailyPrices,Match($AG53,PriceDates,0)+1,Match(AO$3,Tickers,0))*AO$4</f>
        <v>8043.830311</v>
      </c>
      <c r="AP53" s="33">
        <f t="array" ref="AP53">index(DailyPrices,Match($AG53,PriceDates,0)+1,Match(AP$3,Tickers,0))*AP$4</f>
        <v>369.7378553</v>
      </c>
      <c r="AQ53" s="33">
        <f t="array" ref="AQ53">index(DailyPrices,Match($AG53,PriceDates,0)+1,Match(AQ$3,Tickers,0))*AQ$4</f>
        <v>11843.156</v>
      </c>
      <c r="AR53" s="33">
        <f t="array" ref="AR53">index(DailyPrices,Match($AG53,PriceDates,0)+1,Match(AR$3,Tickers,0))*AR$4</f>
        <v>0</v>
      </c>
      <c r="AS53" s="33">
        <f t="array" ref="AS53">index(DailyPrices,Match($AG53,PriceDates,0)+1,Match(AS$3,Tickers,0))*AS$4</f>
        <v>24367.03913</v>
      </c>
      <c r="AT53" s="33">
        <f t="array" ref="AT53">index(DailyPrices,Match($AG53,PriceDates,0)+1,Match(AT$3,Tickers,0))*AT$4</f>
        <v>0</v>
      </c>
      <c r="AU53" s="33">
        <f t="array" ref="AU53">index(DailyPrices,Match($AG53,PriceDates,0)+1,Match(AU$3,Tickers,0))*AU$4</f>
        <v>221.820364</v>
      </c>
      <c r="AV53" s="33">
        <f t="array" ref="AV53">index(DailyPrices,Match($AG53,PriceDates,0)+1,Match(AV$3,Tickers,0))*AV$4</f>
        <v>3642.349432</v>
      </c>
      <c r="AW53" s="33">
        <f t="array" ref="AW53">index(DailyPrices,Match($AG53,PriceDates,0)+1,Match(AW$3,Tickers,0))*AW$4</f>
        <v>10656.47882</v>
      </c>
      <c r="AX53" s="33">
        <f t="array" ref="AX53">index(DailyPrices,Match($AG53,PriceDates,0)+1,Match(AX$3,Tickers,0))*AX$4</f>
        <v>17385.7291</v>
      </c>
      <c r="AY53" s="33">
        <f t="array" ref="AY53">index(DailyPrices,Match($AG53,PriceDates,0)+1,Match(AY$3,Tickers,0))*AY$4</f>
        <v>101.8039789</v>
      </c>
      <c r="AZ53" s="33">
        <f t="array" ref="AZ53">index(DailyPrices,Match($AG53,PriceDates,0)+1,Match(AZ$3,Tickers,0))*AZ$4</f>
        <v>5628.110261</v>
      </c>
      <c r="BA53" s="33">
        <f t="array" ref="BA53">index(DailyPrices,Match($AG53,PriceDates,0)+1,Match(BA$3,Tickers,0))*BA$4</f>
        <v>0</v>
      </c>
      <c r="BB53" s="33">
        <f t="array" ref="BB53">index(DailyPrices,Match($AG53,PriceDates,0)+1,Match(BB$3,Tickers,0))*BB$4</f>
        <v>0</v>
      </c>
      <c r="BC53" s="33">
        <f t="array" ref="BC53">index(DailyPrices,Match($AG53,PriceDates,0)+1,Match(BC$3,Tickers,0))*BC$4</f>
        <v>5192.478957</v>
      </c>
      <c r="BD53" s="15">
        <f t="shared" si="5"/>
        <v>100948.7083</v>
      </c>
      <c r="BE53" s="9" t="str">
        <f>BD53/#REF!-1</f>
        <v>#REF!</v>
      </c>
      <c r="BF53" s="15" t="str">
        <f>#REF!*(1+BF$3)</f>
        <v>#REF!</v>
      </c>
      <c r="BG53" s="9" t="str">
        <f t="shared" si="4"/>
        <v>#REF!</v>
      </c>
    </row>
    <row r="54">
      <c r="A54" s="57">
        <v>0.04504572</v>
      </c>
      <c r="C54" s="11"/>
      <c r="D54" s="57">
        <v>0.04952392355787527</v>
      </c>
      <c r="G54" s="4"/>
      <c r="H54" s="26"/>
      <c r="I54" s="26"/>
      <c r="AG54" s="32">
        <f>Prices!B62</f>
        <v>42446</v>
      </c>
      <c r="AH54" s="33">
        <f t="array" ref="AH54">index(DailyPrices,Match($AG54,PriceDates,0)+1,Match(AH$3,Tickers,0))*AH$4</f>
        <v>0</v>
      </c>
      <c r="AI54" s="33">
        <f t="array" ref="AI54">index(DailyPrices,Match($AG54,PriceDates,0)+1,Match(AI$3,Tickers,0))*AI$4</f>
        <v>871.0576285</v>
      </c>
      <c r="AJ54" s="33">
        <f t="array" ref="AJ54">index(DailyPrices,Match($AG54,PriceDates,0)+1,Match(AJ$3,Tickers,0))*AJ$4</f>
        <v>0</v>
      </c>
      <c r="AK54" s="33">
        <f t="array" ref="AK54">index(DailyPrices,Match($AG54,PriceDates,0)+1,Match(AK$3,Tickers,0))*AK$4</f>
        <v>12682.59538</v>
      </c>
      <c r="AL54" s="33">
        <f t="array" ref="AL54">index(DailyPrices,Match($AG54,PriceDates,0)+1,Match(AL$3,Tickers,0))*AL$4</f>
        <v>0</v>
      </c>
      <c r="AM54" s="33">
        <f t="array" ref="AM54">index(DailyPrices,Match($AG54,PriceDates,0)+1,Match(AM$3,Tickers,0))*AM$4</f>
        <v>0</v>
      </c>
      <c r="AN54" s="33">
        <f t="array" ref="AN54">index(DailyPrices,Match($AG54,PriceDates,0)+1,Match(AN$3,Tickers,0))*AN$4</f>
        <v>0</v>
      </c>
      <c r="AO54" s="33">
        <f t="array" ref="AO54">index(DailyPrices,Match($AG54,PriceDates,0)+1,Match(AO$3,Tickers,0))*AO$4</f>
        <v>8106.789848</v>
      </c>
      <c r="AP54" s="33">
        <f t="array" ref="AP54">index(DailyPrices,Match($AG54,PriceDates,0)+1,Match(AP$3,Tickers,0))*AP$4</f>
        <v>370.0675369</v>
      </c>
      <c r="AQ54" s="33">
        <f t="array" ref="AQ54">index(DailyPrices,Match($AG54,PriceDates,0)+1,Match(AQ$3,Tickers,0))*AQ$4</f>
        <v>12044.36893</v>
      </c>
      <c r="AR54" s="33">
        <f t="array" ref="AR54">index(DailyPrices,Match($AG54,PriceDates,0)+1,Match(AR$3,Tickers,0))*AR$4</f>
        <v>0</v>
      </c>
      <c r="AS54" s="33">
        <f t="array" ref="AS54">index(DailyPrices,Match($AG54,PriceDates,0)+1,Match(AS$3,Tickers,0))*AS$4</f>
        <v>24408.93089</v>
      </c>
      <c r="AT54" s="33">
        <f t="array" ref="AT54">index(DailyPrices,Match($AG54,PriceDates,0)+1,Match(AT$3,Tickers,0))*AT$4</f>
        <v>0</v>
      </c>
      <c r="AU54" s="33">
        <f t="array" ref="AU54">index(DailyPrices,Match($AG54,PriceDates,0)+1,Match(AU$3,Tickers,0))*AU$4</f>
        <v>222.0046002</v>
      </c>
      <c r="AV54" s="33">
        <f t="array" ref="AV54">index(DailyPrices,Match($AG54,PriceDates,0)+1,Match(AV$3,Tickers,0))*AV$4</f>
        <v>3606.823248</v>
      </c>
      <c r="AW54" s="33">
        <f t="array" ref="AW54">index(DailyPrices,Match($AG54,PriceDates,0)+1,Match(AW$3,Tickers,0))*AW$4</f>
        <v>10525.5583</v>
      </c>
      <c r="AX54" s="33">
        <f t="array" ref="AX54">index(DailyPrices,Match($AG54,PriceDates,0)+1,Match(AX$3,Tickers,0))*AX$4</f>
        <v>17429.42873</v>
      </c>
      <c r="AY54" s="33">
        <f t="array" ref="AY54">index(DailyPrices,Match($AG54,PriceDates,0)+1,Match(AY$3,Tickers,0))*AY$4</f>
        <v>103.5294701</v>
      </c>
      <c r="AZ54" s="33">
        <f t="array" ref="AZ54">index(DailyPrices,Match($AG54,PriceDates,0)+1,Match(AZ$3,Tickers,0))*AZ$4</f>
        <v>5654.185728</v>
      </c>
      <c r="BA54" s="33">
        <f t="array" ref="BA54">index(DailyPrices,Match($AG54,PriceDates,0)+1,Match(BA$3,Tickers,0))*BA$4</f>
        <v>0</v>
      </c>
      <c r="BB54" s="33">
        <f t="array" ref="BB54">index(DailyPrices,Match($AG54,PriceDates,0)+1,Match(BB$3,Tickers,0))*BB$4</f>
        <v>0</v>
      </c>
      <c r="BC54" s="33">
        <f t="array" ref="BC54">index(DailyPrices,Match($AG54,PriceDates,0)+1,Match(BC$3,Tickers,0))*BC$4</f>
        <v>5223.894128</v>
      </c>
      <c r="BD54" s="15">
        <f t="shared" si="5"/>
        <v>101249.2344</v>
      </c>
      <c r="BE54" s="9">
        <f t="shared" ref="BE54:BE189" si="12">BD54/BD53-1</f>
        <v>0.002977017686</v>
      </c>
      <c r="BF54" s="15" t="str">
        <f t="shared" ref="BF54:BF189" si="13">BF53*(1+BF$3)</f>
        <v>#REF!</v>
      </c>
      <c r="BG54" s="9" t="str">
        <f t="shared" si="4"/>
        <v>#REF!</v>
      </c>
    </row>
    <row r="55">
      <c r="A55" s="57">
        <v>0.06932379</v>
      </c>
      <c r="C55" s="11"/>
      <c r="D55" s="57">
        <v>0.06443536043012399</v>
      </c>
      <c r="G55" s="4"/>
      <c r="H55" s="26"/>
      <c r="I55" s="26"/>
      <c r="AG55" s="32">
        <f>Prices!B63</f>
        <v>42447</v>
      </c>
      <c r="AH55" s="33">
        <f t="array" ref="AH55">index(DailyPrices,Match($AG55,PriceDates,0)+1,Match(AH$3,Tickers,0))*AH$4</f>
        <v>0</v>
      </c>
      <c r="AI55" s="33">
        <f t="array" ref="AI55">index(DailyPrices,Match($AG55,PriceDates,0)+1,Match(AI$3,Tickers,0))*AI$4</f>
        <v>869.9010648</v>
      </c>
      <c r="AJ55" s="33">
        <f t="array" ref="AJ55">index(DailyPrices,Match($AG55,PriceDates,0)+1,Match(AJ$3,Tickers,0))*AJ$4</f>
        <v>0</v>
      </c>
      <c r="AK55" s="33">
        <f t="array" ref="AK55">index(DailyPrices,Match($AG55,PriceDates,0)+1,Match(AK$3,Tickers,0))*AK$4</f>
        <v>12709.18363</v>
      </c>
      <c r="AL55" s="33">
        <f t="array" ref="AL55">index(DailyPrices,Match($AG55,PriceDates,0)+1,Match(AL$3,Tickers,0))*AL$4</f>
        <v>0</v>
      </c>
      <c r="AM55" s="33">
        <f t="array" ref="AM55">index(DailyPrices,Match($AG55,PriceDates,0)+1,Match(AM$3,Tickers,0))*AM$4</f>
        <v>0</v>
      </c>
      <c r="AN55" s="33">
        <f t="array" ref="AN55">index(DailyPrices,Match($AG55,PriceDates,0)+1,Match(AN$3,Tickers,0))*AN$4</f>
        <v>0</v>
      </c>
      <c r="AO55" s="33">
        <f t="array" ref="AO55">index(DailyPrices,Match($AG55,PriceDates,0)+1,Match(AO$3,Tickers,0))*AO$4</f>
        <v>8094.797555</v>
      </c>
      <c r="AP55" s="33">
        <f t="array" ref="AP55">index(DailyPrices,Match($AG55,PriceDates,0)+1,Match(AP$3,Tickers,0))*AP$4</f>
        <v>370.4521653</v>
      </c>
      <c r="AQ55" s="33">
        <f t="array" ref="AQ55">index(DailyPrices,Match($AG55,PriceDates,0)+1,Match(AQ$3,Tickers,0))*AQ$4</f>
        <v>12068.04104</v>
      </c>
      <c r="AR55" s="33">
        <f t="array" ref="AR55">index(DailyPrices,Match($AG55,PriceDates,0)+1,Match(AR$3,Tickers,0))*AR$4</f>
        <v>0</v>
      </c>
      <c r="AS55" s="33">
        <f t="array" ref="AS55">index(DailyPrices,Match($AG55,PriceDates,0)+1,Match(AS$3,Tickers,0))*AS$4</f>
        <v>24450.82265</v>
      </c>
      <c r="AT55" s="33">
        <f t="array" ref="AT55">index(DailyPrices,Match($AG55,PriceDates,0)+1,Match(AT$3,Tickers,0))*AT$4</f>
        <v>0</v>
      </c>
      <c r="AU55" s="33">
        <f t="array" ref="AU55">index(DailyPrices,Match($AG55,PriceDates,0)+1,Match(AU$3,Tickers,0))*AU$4</f>
        <v>222.0046002</v>
      </c>
      <c r="AV55" s="33">
        <f t="array" ref="AV55">index(DailyPrices,Match($AG55,PriceDates,0)+1,Match(AV$3,Tickers,0))*AV$4</f>
        <v>3668.719382</v>
      </c>
      <c r="AW55" s="33">
        <f t="array" ref="AW55">index(DailyPrices,Match($AG55,PriceDates,0)+1,Match(AW$3,Tickers,0))*AW$4</f>
        <v>10677.54649</v>
      </c>
      <c r="AX55" s="33">
        <f t="array" ref="AX55">index(DailyPrices,Match($AG55,PriceDates,0)+1,Match(AX$3,Tickers,0))*AX$4</f>
        <v>17456.32081</v>
      </c>
      <c r="AY55" s="33">
        <f t="array" ref="AY55">index(DailyPrices,Match($AG55,PriceDates,0)+1,Match(AY$3,Tickers,0))*AY$4</f>
        <v>102.3348993</v>
      </c>
      <c r="AZ55" s="33">
        <f t="array" ref="AZ55">index(DailyPrices,Match($AG55,PriceDates,0)+1,Match(AZ$3,Tickers,0))*AZ$4</f>
        <v>5638.819828</v>
      </c>
      <c r="BA55" s="33">
        <f t="array" ref="BA55">index(DailyPrices,Match($AG55,PriceDates,0)+1,Match(BA$3,Tickers,0))*BA$4</f>
        <v>0</v>
      </c>
      <c r="BB55" s="33">
        <f t="array" ref="BB55">index(DailyPrices,Match($AG55,PriceDates,0)+1,Match(BB$3,Tickers,0))*BB$4</f>
        <v>0</v>
      </c>
      <c r="BC55" s="33">
        <f t="array" ref="BC55">index(DailyPrices,Match($AG55,PriceDates,0)+1,Match(BC$3,Tickers,0))*BC$4</f>
        <v>5230.62595</v>
      </c>
      <c r="BD55" s="15">
        <f t="shared" si="5"/>
        <v>101559.5701</v>
      </c>
      <c r="BE55" s="9">
        <f t="shared" si="12"/>
        <v>0.003065066557</v>
      </c>
      <c r="BF55" s="15" t="str">
        <f t="shared" si="13"/>
        <v>#REF!</v>
      </c>
      <c r="BG55" s="9" t="str">
        <f t="shared" si="4"/>
        <v>#REF!</v>
      </c>
    </row>
    <row r="56">
      <c r="A56" s="57">
        <v>0.06085512</v>
      </c>
      <c r="C56" s="11"/>
      <c r="D56" s="57">
        <v>0.07063703938982102</v>
      </c>
      <c r="H56" s="26"/>
      <c r="I56" s="26"/>
      <c r="AG56" s="32">
        <f>Prices!B64</f>
        <v>42450</v>
      </c>
      <c r="AH56" s="33">
        <f t="array" ref="AH56">index(DailyPrices,Match($AG56,PriceDates,0)+1,Match(AH$3,Tickers,0))*AH$4</f>
        <v>0</v>
      </c>
      <c r="AI56" s="33">
        <f t="array" ref="AI56">index(DailyPrices,Match($AG56,PriceDates,0)+1,Match(AI$3,Tickers,0))*AI$4</f>
        <v>870.396735</v>
      </c>
      <c r="AJ56" s="33">
        <f t="array" ref="AJ56">index(DailyPrices,Match($AG56,PriceDates,0)+1,Match(AJ$3,Tickers,0))*AJ$4</f>
        <v>0</v>
      </c>
      <c r="AK56" s="33">
        <f t="array" ref="AK56">index(DailyPrices,Match($AG56,PriceDates,0)+1,Match(AK$3,Tickers,0))*AK$4</f>
        <v>12611.69338</v>
      </c>
      <c r="AL56" s="33">
        <f t="array" ref="AL56">index(DailyPrices,Match($AG56,PriceDates,0)+1,Match(AL$3,Tickers,0))*AL$4</f>
        <v>0</v>
      </c>
      <c r="AM56" s="33">
        <f t="array" ref="AM56">index(DailyPrices,Match($AG56,PriceDates,0)+1,Match(AM$3,Tickers,0))*AM$4</f>
        <v>0</v>
      </c>
      <c r="AN56" s="33">
        <f t="array" ref="AN56">index(DailyPrices,Match($AG56,PriceDates,0)+1,Match(AN$3,Tickers,0))*AN$4</f>
        <v>0</v>
      </c>
      <c r="AO56" s="33">
        <f t="array" ref="AO56">index(DailyPrices,Match($AG56,PriceDates,0)+1,Match(AO$3,Tickers,0))*AO$4</f>
        <v>8061.219136</v>
      </c>
      <c r="AP56" s="33">
        <f t="array" ref="AP56">index(DailyPrices,Match($AG56,PriceDates,0)+1,Match(AP$3,Tickers,0))*AP$4</f>
        <v>372.8148831</v>
      </c>
      <c r="AQ56" s="33">
        <f t="array" ref="AQ56">index(DailyPrices,Match($AG56,PriceDates,0)+1,Match(AQ$3,Tickers,0))*AQ$4</f>
        <v>12070.40825</v>
      </c>
      <c r="AR56" s="33">
        <f t="array" ref="AR56">index(DailyPrices,Match($AG56,PriceDates,0)+1,Match(AR$3,Tickers,0))*AR$4</f>
        <v>0</v>
      </c>
      <c r="AS56" s="33">
        <f t="array" ref="AS56">index(DailyPrices,Match($AG56,PriceDates,0)+1,Match(AS$3,Tickers,0))*AS$4</f>
        <v>24441.51337</v>
      </c>
      <c r="AT56" s="33">
        <f t="array" ref="AT56">index(DailyPrices,Match($AG56,PriceDates,0)+1,Match(AT$3,Tickers,0))*AT$4</f>
        <v>0</v>
      </c>
      <c r="AU56" s="33">
        <f t="array" ref="AU56">index(DailyPrices,Match($AG56,PriceDates,0)+1,Match(AU$3,Tickers,0))*AU$4</f>
        <v>221.820364</v>
      </c>
      <c r="AV56" s="33">
        <f t="array" ref="AV56">index(DailyPrices,Match($AG56,PriceDates,0)+1,Match(AV$3,Tickers,0))*AV$4</f>
        <v>3735.010508</v>
      </c>
      <c r="AW56" s="33">
        <f t="array" ref="AW56">index(DailyPrices,Match($AG56,PriceDates,0)+1,Match(AW$3,Tickers,0))*AW$4</f>
        <v>10712.15766</v>
      </c>
      <c r="AX56" s="33">
        <f t="array" ref="AX56">index(DailyPrices,Match($AG56,PriceDates,0)+1,Match(AX$3,Tickers,0))*AX$4</f>
        <v>17466.40534</v>
      </c>
      <c r="AY56" s="33">
        <f t="array" ref="AY56">index(DailyPrices,Match($AG56,PriceDates,0)+1,Match(AY$3,Tickers,0))*AY$4</f>
        <v>102.8658196</v>
      </c>
      <c r="AZ56" s="33">
        <f t="array" ref="AZ56">index(DailyPrices,Match($AG56,PriceDates,0)+1,Match(AZ$3,Tickers,0))*AZ$4</f>
        <v>5631.835328</v>
      </c>
      <c r="BA56" s="33">
        <f t="array" ref="BA56">index(DailyPrices,Match($AG56,PriceDates,0)+1,Match(BA$3,Tickers,0))*BA$4</f>
        <v>0</v>
      </c>
      <c r="BB56" s="33">
        <f t="array" ref="BB56">index(DailyPrices,Match($AG56,PriceDates,0)+1,Match(BB$3,Tickers,0))*BB$4</f>
        <v>0</v>
      </c>
      <c r="BC56" s="33">
        <f t="array" ref="BC56">index(DailyPrices,Match($AG56,PriceDates,0)+1,Match(BC$3,Tickers,0))*BC$4</f>
        <v>5239.601713</v>
      </c>
      <c r="BD56" s="15">
        <f t="shared" si="5"/>
        <v>101537.7425</v>
      </c>
      <c r="BE56" s="9">
        <f t="shared" si="12"/>
        <v>-0.0002149238799</v>
      </c>
      <c r="BF56" s="15" t="str">
        <f t="shared" si="13"/>
        <v>#REF!</v>
      </c>
      <c r="BG56" s="9" t="str">
        <f t="shared" si="4"/>
        <v>#REF!</v>
      </c>
    </row>
    <row r="57">
      <c r="A57" s="57">
        <v>0.08875282</v>
      </c>
      <c r="C57" s="11"/>
      <c r="D57" s="57">
        <v>0.07766989741101482</v>
      </c>
      <c r="H57" s="26"/>
      <c r="I57" s="26"/>
      <c r="AG57" s="32">
        <f>Prices!B65</f>
        <v>42451</v>
      </c>
      <c r="AH57" s="33">
        <f t="array" ref="AH57">index(DailyPrices,Match($AG57,PriceDates,0)+1,Match(AH$3,Tickers,0))*AH$4</f>
        <v>0</v>
      </c>
      <c r="AI57" s="33">
        <f t="array" ref="AI57">index(DailyPrices,Match($AG57,PriceDates,0)+1,Match(AI$3,Tickers,0))*AI$4</f>
        <v>865.2748104</v>
      </c>
      <c r="AJ57" s="33">
        <f t="array" ref="AJ57">index(DailyPrices,Match($AG57,PriceDates,0)+1,Match(AJ$3,Tickers,0))*AJ$4</f>
        <v>0</v>
      </c>
      <c r="AK57" s="33">
        <f t="array" ref="AK57">index(DailyPrices,Match($AG57,PriceDates,0)+1,Match(AK$3,Tickers,0))*AK$4</f>
        <v>12608.73913</v>
      </c>
      <c r="AL57" s="33">
        <f t="array" ref="AL57">index(DailyPrices,Match($AG57,PriceDates,0)+1,Match(AL$3,Tickers,0))*AL$4</f>
        <v>0</v>
      </c>
      <c r="AM57" s="33">
        <f t="array" ref="AM57">index(DailyPrices,Match($AG57,PriceDates,0)+1,Match(AM$3,Tickers,0))*AM$4</f>
        <v>0</v>
      </c>
      <c r="AN57" s="33">
        <f t="array" ref="AN57">index(DailyPrices,Match($AG57,PriceDates,0)+1,Match(AN$3,Tickers,0))*AN$4</f>
        <v>0</v>
      </c>
      <c r="AO57" s="33">
        <f t="array" ref="AO57">index(DailyPrices,Match($AG57,PriceDates,0)+1,Match(AO$3,Tickers,0))*AO$4</f>
        <v>8004.85536</v>
      </c>
      <c r="AP57" s="33">
        <f t="array" ref="AP57">index(DailyPrices,Match($AG57,PriceDates,0)+1,Match(AP$3,Tickers,0))*AP$4</f>
        <v>371.9906792</v>
      </c>
      <c r="AQ57" s="33">
        <f t="array" ref="AQ57">index(DailyPrices,Match($AG57,PriceDates,0)+1,Match(AQ$3,Tickers,0))*AQ$4</f>
        <v>12037.2673</v>
      </c>
      <c r="AR57" s="33">
        <f t="array" ref="AR57">index(DailyPrices,Match($AG57,PriceDates,0)+1,Match(AR$3,Tickers,0))*AR$4</f>
        <v>0</v>
      </c>
      <c r="AS57" s="33">
        <f t="array" ref="AS57">index(DailyPrices,Match($AG57,PriceDates,0)+1,Match(AS$3,Tickers,0))*AS$4</f>
        <v>24385.65769</v>
      </c>
      <c r="AT57" s="33">
        <f t="array" ref="AT57">index(DailyPrices,Match($AG57,PriceDates,0)+1,Match(AT$3,Tickers,0))*AT$4</f>
        <v>0</v>
      </c>
      <c r="AU57" s="33">
        <f t="array" ref="AU57">index(DailyPrices,Match($AG57,PriceDates,0)+1,Match(AU$3,Tickers,0))*AU$4</f>
        <v>221.820364</v>
      </c>
      <c r="AV57" s="33">
        <f t="array" ref="AV57">index(DailyPrices,Match($AG57,PriceDates,0)+1,Match(AV$3,Tickers,0))*AV$4</f>
        <v>3815.951607</v>
      </c>
      <c r="AW57" s="33">
        <f t="array" ref="AW57">index(DailyPrices,Match($AG57,PriceDates,0)+1,Match(AW$3,Tickers,0))*AW$4</f>
        <v>10828.02984</v>
      </c>
      <c r="AX57" s="33">
        <f t="array" ref="AX57">index(DailyPrices,Match($AG57,PriceDates,0)+1,Match(AX$3,Tickers,0))*AX$4</f>
        <v>17442.87477</v>
      </c>
      <c r="AY57" s="33">
        <f t="array" ref="AY57">index(DailyPrices,Match($AG57,PriceDates,0)+1,Match(AY$3,Tickers,0))*AY$4</f>
        <v>103.6622002</v>
      </c>
      <c r="AZ57" s="33">
        <f t="array" ref="AZ57">index(DailyPrices,Match($AG57,PriceDates,0)+1,Match(AZ$3,Tickers,0))*AZ$4</f>
        <v>5591.79086</v>
      </c>
      <c r="BA57" s="33">
        <f t="array" ref="BA57">index(DailyPrices,Match($AG57,PriceDates,0)+1,Match(BA$3,Tickers,0))*BA$4</f>
        <v>0</v>
      </c>
      <c r="BB57" s="33">
        <f t="array" ref="BB57">index(DailyPrices,Match($AG57,PriceDates,0)+1,Match(BB$3,Tickers,0))*BB$4</f>
        <v>0</v>
      </c>
      <c r="BC57" s="33">
        <f t="array" ref="BC57">index(DailyPrices,Match($AG57,PriceDates,0)+1,Match(BC$3,Tickers,0))*BC$4</f>
        <v>5228.382009</v>
      </c>
      <c r="BD57" s="15">
        <f t="shared" si="5"/>
        <v>101506.2966</v>
      </c>
      <c r="BE57" s="9">
        <f t="shared" si="12"/>
        <v>-0.000309696284</v>
      </c>
      <c r="BF57" s="15" t="str">
        <f t="shared" si="13"/>
        <v>#REF!</v>
      </c>
      <c r="BG57" s="9" t="str">
        <f t="shared" si="4"/>
        <v>#REF!</v>
      </c>
    </row>
    <row r="58">
      <c r="A58" s="57">
        <v>0.09463811</v>
      </c>
      <c r="C58" s="11"/>
      <c r="D58" s="57">
        <v>0.07817554202102528</v>
      </c>
      <c r="H58" s="26"/>
      <c r="I58" s="26"/>
      <c r="AG58" s="32">
        <f>Prices!B66</f>
        <v>42452</v>
      </c>
      <c r="AH58" s="33">
        <f t="array" ref="AH58">index(DailyPrices,Match($AG58,PriceDates,0)+1,Match(AH$3,Tickers,0))*AH$4</f>
        <v>0</v>
      </c>
      <c r="AI58" s="33">
        <f t="array" ref="AI58">index(DailyPrices,Match($AG58,PriceDates,0)+1,Match(AI$3,Tickers,0))*AI$4</f>
        <v>865.4400337</v>
      </c>
      <c r="AJ58" s="33">
        <f t="array" ref="AJ58">index(DailyPrices,Match($AG58,PriceDates,0)+1,Match(AJ$3,Tickers,0))*AJ$4</f>
        <v>0</v>
      </c>
      <c r="AK58" s="33">
        <f t="array" ref="AK58">index(DailyPrices,Match($AG58,PriceDates,0)+1,Match(AK$3,Tickers,0))*AK$4</f>
        <v>12751.52788</v>
      </c>
      <c r="AL58" s="33">
        <f t="array" ref="AL58">index(DailyPrices,Match($AG58,PriceDates,0)+1,Match(AL$3,Tickers,0))*AL$4</f>
        <v>0</v>
      </c>
      <c r="AM58" s="33">
        <f t="array" ref="AM58">index(DailyPrices,Match($AG58,PriceDates,0)+1,Match(AM$3,Tickers,0))*AM$4</f>
        <v>0</v>
      </c>
      <c r="AN58" s="33">
        <f t="array" ref="AN58">index(DailyPrices,Match($AG58,PriceDates,0)+1,Match(AN$3,Tickers,0))*AN$4</f>
        <v>0</v>
      </c>
      <c r="AO58" s="33">
        <f t="array" ref="AO58">index(DailyPrices,Match($AG58,PriceDates,0)+1,Match(AO$3,Tickers,0))*AO$4</f>
        <v>8000.058443</v>
      </c>
      <c r="AP58" s="33">
        <f t="array" ref="AP58">index(DailyPrices,Match($AG58,PriceDates,0)+1,Match(AP$3,Tickers,0))*AP$4</f>
        <v>367.7048191</v>
      </c>
      <c r="AQ58" s="33">
        <f t="array" ref="AQ58">index(DailyPrices,Match($AG58,PriceDates,0)+1,Match(AQ$3,Tickers,0))*AQ$4</f>
        <v>11897.60186</v>
      </c>
      <c r="AR58" s="33">
        <f t="array" ref="AR58">index(DailyPrices,Match($AG58,PriceDates,0)+1,Match(AR$3,Tickers,0))*AR$4</f>
        <v>0</v>
      </c>
      <c r="AS58" s="33">
        <f t="array" ref="AS58">index(DailyPrices,Match($AG58,PriceDates,0)+1,Match(AS$3,Tickers,0))*AS$4</f>
        <v>24446.16801</v>
      </c>
      <c r="AT58" s="33">
        <f t="array" ref="AT58">index(DailyPrices,Match($AG58,PriceDates,0)+1,Match(AT$3,Tickers,0))*AT$4</f>
        <v>0</v>
      </c>
      <c r="AU58" s="33">
        <f t="array" ref="AU58">index(DailyPrices,Match($AG58,PriceDates,0)+1,Match(AU$3,Tickers,0))*AU$4</f>
        <v>222.1888364</v>
      </c>
      <c r="AV58" s="33">
        <f t="array" ref="AV58">index(DailyPrices,Match($AG58,PriceDates,0)+1,Match(AV$3,Tickers,0))*AV$4</f>
        <v>3713.03555</v>
      </c>
      <c r="AW58" s="33">
        <f t="array" ref="AW58">index(DailyPrices,Match($AG58,PriceDates,0)+1,Match(AW$3,Tickers,0))*AW$4</f>
        <v>10736.98741</v>
      </c>
      <c r="AX58" s="33">
        <f t="array" ref="AX58">index(DailyPrices,Match($AG58,PriceDates,0)+1,Match(AX$3,Tickers,0))*AX$4</f>
        <v>17449.59779</v>
      </c>
      <c r="AY58" s="33">
        <f t="array" ref="AY58">index(DailyPrices,Match($AG58,PriceDates,0)+1,Match(AY$3,Tickers,0))*AY$4</f>
        <v>99.21574214</v>
      </c>
      <c r="AZ58" s="33">
        <f t="array" ref="AZ58">index(DailyPrices,Match($AG58,PriceDates,0)+1,Match(AZ$3,Tickers,0))*AZ$4</f>
        <v>5601.103527</v>
      </c>
      <c r="BA58" s="33">
        <f t="array" ref="BA58">index(DailyPrices,Match($AG58,PriceDates,0)+1,Match(BA$3,Tickers,0))*BA$4</f>
        <v>0</v>
      </c>
      <c r="BB58" s="33">
        <f t="array" ref="BB58">index(DailyPrices,Match($AG58,PriceDates,0)+1,Match(BB$3,Tickers,0))*BB$4</f>
        <v>0</v>
      </c>
      <c r="BC58" s="33">
        <f t="array" ref="BC58">index(DailyPrices,Match($AG58,PriceDates,0)+1,Match(BC$3,Tickers,0))*BC$4</f>
        <v>5221.650187</v>
      </c>
      <c r="BD58" s="15">
        <f t="shared" si="5"/>
        <v>101372.2801</v>
      </c>
      <c r="BE58" s="9">
        <f t="shared" si="12"/>
        <v>-0.001320278054</v>
      </c>
      <c r="BF58" s="15" t="str">
        <f t="shared" si="13"/>
        <v>#REF!</v>
      </c>
      <c r="BG58" s="9" t="str">
        <f t="shared" si="4"/>
        <v>#REF!</v>
      </c>
    </row>
    <row r="59">
      <c r="A59" s="57">
        <v>0.0753825</v>
      </c>
      <c r="C59" s="11"/>
      <c r="D59" s="57">
        <v>0.07184291185845981</v>
      </c>
      <c r="H59" s="26"/>
      <c r="I59" s="26"/>
      <c r="AG59" s="32">
        <f>Prices!B67</f>
        <v>42453</v>
      </c>
      <c r="AH59" s="33">
        <f t="array" ref="AH59">index(DailyPrices,Match($AG59,PriceDates,0)+1,Match(AH$3,Tickers,0))*AH$4</f>
        <v>0</v>
      </c>
      <c r="AI59" s="33">
        <f t="array" ref="AI59">index(DailyPrices,Match($AG59,PriceDates,0)+1,Match(AI$3,Tickers,0))*AI$4</f>
        <v>864.4486935</v>
      </c>
      <c r="AJ59" s="33">
        <f t="array" ref="AJ59">index(DailyPrices,Match($AG59,PriceDates,0)+1,Match(AJ$3,Tickers,0))*AJ$4</f>
        <v>0</v>
      </c>
      <c r="AK59" s="33">
        <f t="array" ref="AK59">index(DailyPrices,Match($AG59,PriceDates,0)+1,Match(AK$3,Tickers,0))*AK$4</f>
        <v>12756.45163</v>
      </c>
      <c r="AL59" s="33">
        <f t="array" ref="AL59">index(DailyPrices,Match($AG59,PriceDates,0)+1,Match(AL$3,Tickers,0))*AL$4</f>
        <v>0</v>
      </c>
      <c r="AM59" s="33">
        <f t="array" ref="AM59">index(DailyPrices,Match($AG59,PriceDates,0)+1,Match(AM$3,Tickers,0))*AM$4</f>
        <v>0</v>
      </c>
      <c r="AN59" s="33">
        <f t="array" ref="AN59">index(DailyPrices,Match($AG59,PriceDates,0)+1,Match(AN$3,Tickers,0))*AN$4</f>
        <v>0</v>
      </c>
      <c r="AO59" s="33">
        <f t="array" ref="AO59">index(DailyPrices,Match($AG59,PriceDates,0)+1,Match(AO$3,Tickers,0))*AO$4</f>
        <v>7996.460755</v>
      </c>
      <c r="AP59" s="33">
        <f t="array" ref="AP59">index(DailyPrices,Match($AG59,PriceDates,0)+1,Match(AP$3,Tickers,0))*AP$4</f>
        <v>368.0894476</v>
      </c>
      <c r="AQ59" s="33">
        <f t="array" ref="AQ59">index(DailyPrices,Match($AG59,PriceDates,0)+1,Match(AQ$3,Tickers,0))*AQ$4</f>
        <v>11911.80512</v>
      </c>
      <c r="AR59" s="33">
        <f t="array" ref="AR59">index(DailyPrices,Match($AG59,PriceDates,0)+1,Match(AR$3,Tickers,0))*AR$4</f>
        <v>0</v>
      </c>
      <c r="AS59" s="33">
        <f t="array" ref="AS59">index(DailyPrices,Match($AG59,PriceDates,0)+1,Match(AS$3,Tickers,0))*AS$4</f>
        <v>24483.40513</v>
      </c>
      <c r="AT59" s="33">
        <f t="array" ref="AT59">index(DailyPrices,Match($AG59,PriceDates,0)+1,Match(AT$3,Tickers,0))*AT$4</f>
        <v>0</v>
      </c>
      <c r="AU59" s="33">
        <f t="array" ref="AU59">index(DailyPrices,Match($AG59,PriceDates,0)+1,Match(AU$3,Tickers,0))*AU$4</f>
        <v>222.0046002</v>
      </c>
      <c r="AV59" s="33">
        <f t="array" ref="AV59">index(DailyPrices,Match($AG59,PriceDates,0)+1,Match(AV$3,Tickers,0))*AV$4</f>
        <v>3739.039251</v>
      </c>
      <c r="AW59" s="33">
        <f t="array" ref="AW59">index(DailyPrices,Match($AG59,PriceDates,0)+1,Match(AW$3,Tickers,0))*AW$4</f>
        <v>10700.87141</v>
      </c>
      <c r="AX59" s="33">
        <f t="array" ref="AX59">index(DailyPrices,Match($AG59,PriceDates,0)+1,Match(AX$3,Tickers,0))*AX$4</f>
        <v>17479.85138</v>
      </c>
      <c r="AY59" s="33">
        <f t="array" ref="AY59">index(DailyPrices,Match($AG59,PriceDates,0)+1,Match(AY$3,Tickers,0))*AY$4</f>
        <v>98.68482178</v>
      </c>
      <c r="AZ59" s="33">
        <f t="array" ref="AZ59">index(DailyPrices,Match($AG59,PriceDates,0)+1,Match(AZ$3,Tickers,0))*AZ$4</f>
        <v>5588.065793</v>
      </c>
      <c r="BA59" s="33">
        <f t="array" ref="BA59">index(DailyPrices,Match($AG59,PriceDates,0)+1,Match(BA$3,Tickers,0))*BA$4</f>
        <v>0</v>
      </c>
      <c r="BB59" s="33">
        <f t="array" ref="BB59">index(DailyPrices,Match($AG59,PriceDates,0)+1,Match(BB$3,Tickers,0))*BB$4</f>
        <v>0</v>
      </c>
      <c r="BC59" s="33">
        <f t="array" ref="BC59">index(DailyPrices,Match($AG59,PriceDates,0)+1,Match(BC$3,Tickers,0))*BC$4</f>
        <v>5208.186542</v>
      </c>
      <c r="BD59" s="15">
        <f t="shared" si="5"/>
        <v>101417.3646</v>
      </c>
      <c r="BE59" s="9">
        <f t="shared" si="12"/>
        <v>0.0004447417359</v>
      </c>
      <c r="BF59" s="15" t="str">
        <f t="shared" si="13"/>
        <v>#REF!</v>
      </c>
      <c r="BG59" s="9" t="str">
        <f t="shared" si="4"/>
        <v>#REF!</v>
      </c>
    </row>
    <row r="60">
      <c r="A60" s="57">
        <v>0.06160181</v>
      </c>
      <c r="C60" s="11"/>
      <c r="D60" s="57">
        <v>0.05769902131348692</v>
      </c>
      <c r="H60" s="48"/>
      <c r="J60" s="9"/>
      <c r="AG60" s="32">
        <f>Prices!B68</f>
        <v>42457</v>
      </c>
      <c r="AH60" s="33">
        <f t="array" ref="AH60">index(DailyPrices,Match($AG60,PriceDates,0)+1,Match(AH$3,Tickers,0))*AH$4</f>
        <v>0</v>
      </c>
      <c r="AI60" s="33">
        <f t="array" ref="AI60">index(DailyPrices,Match($AG60,PriceDates,0)+1,Match(AI$3,Tickers,0))*AI$4</f>
        <v>869.074948</v>
      </c>
      <c r="AJ60" s="33">
        <f t="array" ref="AJ60">index(DailyPrices,Match($AG60,PriceDates,0)+1,Match(AJ$3,Tickers,0))*AJ$4</f>
        <v>0</v>
      </c>
      <c r="AK60" s="33">
        <f t="array" ref="AK60">index(DailyPrices,Match($AG60,PriceDates,0)+1,Match(AK$3,Tickers,0))*AK$4</f>
        <v>12773.19238</v>
      </c>
      <c r="AL60" s="33">
        <f t="array" ref="AL60">index(DailyPrices,Match($AG60,PriceDates,0)+1,Match(AL$3,Tickers,0))*AL$4</f>
        <v>0</v>
      </c>
      <c r="AM60" s="33">
        <f t="array" ref="AM60">index(DailyPrices,Match($AG60,PriceDates,0)+1,Match(AM$3,Tickers,0))*AM$4</f>
        <v>0</v>
      </c>
      <c r="AN60" s="33">
        <f t="array" ref="AN60">index(DailyPrices,Match($AG60,PriceDates,0)+1,Match(AN$3,Tickers,0))*AN$4</f>
        <v>0</v>
      </c>
      <c r="AO60" s="33">
        <f t="array" ref="AO60">index(DailyPrices,Match($AG60,PriceDates,0)+1,Match(AO$3,Tickers,0))*AO$4</f>
        <v>8027.041102</v>
      </c>
      <c r="AP60" s="33">
        <f t="array" ref="AP60">index(DailyPrices,Match($AG60,PriceDates,0)+1,Match(AP$3,Tickers,0))*AP$4</f>
        <v>366.9355622</v>
      </c>
      <c r="AQ60" s="33">
        <f t="array" ref="AQ60">index(DailyPrices,Match($AG60,PriceDates,0)+1,Match(AQ$3,Tickers,0))*AQ$4</f>
        <v>11883.39859</v>
      </c>
      <c r="AR60" s="33">
        <f t="array" ref="AR60">index(DailyPrices,Match($AG60,PriceDates,0)+1,Match(AR$3,Tickers,0))*AR$4</f>
        <v>0</v>
      </c>
      <c r="AS60" s="33">
        <f t="array" ref="AS60">index(DailyPrices,Match($AG60,PriceDates,0)+1,Match(AS$3,Tickers,0))*AS$4</f>
        <v>24474.09585</v>
      </c>
      <c r="AT60" s="33">
        <f t="array" ref="AT60">index(DailyPrices,Match($AG60,PriceDates,0)+1,Match(AT$3,Tickers,0))*AT$4</f>
        <v>0</v>
      </c>
      <c r="AU60" s="33">
        <f t="array" ref="AU60">index(DailyPrices,Match($AG60,PriceDates,0)+1,Match(AU$3,Tickers,0))*AU$4</f>
        <v>222.2809545</v>
      </c>
      <c r="AV60" s="33">
        <f t="array" ref="AV60">index(DailyPrices,Match($AG60,PriceDates,0)+1,Match(AV$3,Tickers,0))*AV$4</f>
        <v>3701.315571</v>
      </c>
      <c r="AW60" s="33">
        <f t="array" ref="AW60">index(DailyPrices,Match($AG60,PriceDates,0)+1,Match(AW$3,Tickers,0))*AW$4</f>
        <v>10676.04165</v>
      </c>
      <c r="AX60" s="33">
        <f t="array" ref="AX60">index(DailyPrices,Match($AG60,PriceDates,0)+1,Match(AX$3,Tickers,0))*AX$4</f>
        <v>17500.02044</v>
      </c>
      <c r="AY60" s="33">
        <f t="array" ref="AY60">index(DailyPrices,Match($AG60,PriceDates,0)+1,Match(AY$3,Tickers,0))*AY$4</f>
        <v>98.95028196</v>
      </c>
      <c r="AZ60" s="33">
        <f t="array" ref="AZ60">index(DailyPrices,Match($AG60,PriceDates,0)+1,Match(AZ$3,Tickers,0))*AZ$4</f>
        <v>5616.003794</v>
      </c>
      <c r="BA60" s="33">
        <f t="array" ref="BA60">index(DailyPrices,Match($AG60,PriceDates,0)+1,Match(BA$3,Tickers,0))*BA$4</f>
        <v>0</v>
      </c>
      <c r="BB60" s="33">
        <f t="array" ref="BB60">index(DailyPrices,Match($AG60,PriceDates,0)+1,Match(BB$3,Tickers,0))*BB$4</f>
        <v>0</v>
      </c>
      <c r="BC60" s="33">
        <f t="array" ref="BC60">index(DailyPrices,Match($AG60,PriceDates,0)+1,Match(BC$3,Tickers,0))*BC$4</f>
        <v>5194.722898</v>
      </c>
      <c r="BD60" s="15">
        <f t="shared" si="5"/>
        <v>101403.074</v>
      </c>
      <c r="BE60" s="9">
        <f t="shared" si="12"/>
        <v>-0.000140908292</v>
      </c>
      <c r="BF60" s="15" t="str">
        <f t="shared" si="13"/>
        <v>#REF!</v>
      </c>
      <c r="BG60" s="9" t="str">
        <f t="shared" si="4"/>
        <v>#REF!</v>
      </c>
    </row>
    <row r="61">
      <c r="A61" s="57">
        <v>0.06250431</v>
      </c>
      <c r="C61" s="11"/>
      <c r="D61" s="57">
        <v>0.06377713372581462</v>
      </c>
      <c r="H61" s="26"/>
      <c r="I61" s="26"/>
      <c r="AG61" s="32">
        <f>Prices!B69</f>
        <v>42458</v>
      </c>
      <c r="AH61" s="33">
        <f t="array" ref="AH61">index(DailyPrices,Match($AG61,PriceDates,0)+1,Match(AH$3,Tickers,0))*AH$4</f>
        <v>0</v>
      </c>
      <c r="AI61" s="33">
        <f t="array" ref="AI61">index(DailyPrices,Match($AG61,PriceDates,0)+1,Match(AI$3,Tickers,0))*AI$4</f>
        <v>875.5186596</v>
      </c>
      <c r="AJ61" s="33">
        <f t="array" ref="AJ61">index(DailyPrices,Match($AG61,PriceDates,0)+1,Match(AJ$3,Tickers,0))*AJ$4</f>
        <v>0</v>
      </c>
      <c r="AK61" s="33">
        <f t="array" ref="AK61">index(DailyPrices,Match($AG61,PriceDates,0)+1,Match(AK$3,Tickers,0))*AK$4</f>
        <v>12907.11838</v>
      </c>
      <c r="AL61" s="33">
        <f t="array" ref="AL61">index(DailyPrices,Match($AG61,PriceDates,0)+1,Match(AL$3,Tickers,0))*AL$4</f>
        <v>0</v>
      </c>
      <c r="AM61" s="33">
        <f t="array" ref="AM61">index(DailyPrices,Match($AG61,PriceDates,0)+1,Match(AM$3,Tickers,0))*AM$4</f>
        <v>0</v>
      </c>
      <c r="AN61" s="33">
        <f t="array" ref="AN61">index(DailyPrices,Match($AG61,PriceDates,0)+1,Match(AN$3,Tickers,0))*AN$4</f>
        <v>0</v>
      </c>
      <c r="AO61" s="33">
        <f t="array" ref="AO61">index(DailyPrices,Match($AG61,PriceDates,0)+1,Match(AO$3,Tickers,0))*AO$4</f>
        <v>8101.393316</v>
      </c>
      <c r="AP61" s="33">
        <f t="array" ref="AP61">index(DailyPrices,Match($AG61,PriceDates,0)+1,Match(AP$3,Tickers,0))*AP$4</f>
        <v>373.9687685</v>
      </c>
      <c r="AQ61" s="33">
        <f t="array" ref="AQ61">index(DailyPrices,Match($AG61,PriceDates,0)+1,Match(AQ$3,Tickers,0))*AQ$4</f>
        <v>12034.90009</v>
      </c>
      <c r="AR61" s="33">
        <f t="array" ref="AR61">index(DailyPrices,Match($AG61,PriceDates,0)+1,Match(AR$3,Tickers,0))*AR$4</f>
        <v>0</v>
      </c>
      <c r="AS61" s="33">
        <f t="array" ref="AS61">index(DailyPrices,Match($AG61,PriceDates,0)+1,Match(AS$3,Tickers,0))*AS$4</f>
        <v>24520.64225</v>
      </c>
      <c r="AT61" s="33">
        <f t="array" ref="AT61">index(DailyPrices,Match($AG61,PriceDates,0)+1,Match(AT$3,Tickers,0))*AT$4</f>
        <v>0</v>
      </c>
      <c r="AU61" s="33">
        <f t="array" ref="AU61">index(DailyPrices,Match($AG61,PriceDates,0)+1,Match(AU$3,Tickers,0))*AU$4</f>
        <v>222.1888364</v>
      </c>
      <c r="AV61" s="33">
        <f t="array" ref="AV61">index(DailyPrices,Match($AG61,PriceDates,0)+1,Match(AV$3,Tickers,0))*AV$4</f>
        <v>3727.685522</v>
      </c>
      <c r="AW61" s="33">
        <f t="array" ref="AW61">index(DailyPrices,Match($AG61,PriceDates,0)+1,Match(AW$3,Tickers,0))*AW$4</f>
        <v>10859.63135</v>
      </c>
      <c r="AX61" s="33">
        <f t="array" ref="AX61">index(DailyPrices,Match($AG61,PriceDates,0)+1,Match(AX$3,Tickers,0))*AX$4</f>
        <v>17513.46648</v>
      </c>
      <c r="AY61" s="33">
        <f t="array" ref="AY61">index(DailyPrices,Match($AG61,PriceDates,0)+1,Match(AY$3,Tickers,0))*AY$4</f>
        <v>99.87939259</v>
      </c>
      <c r="AZ61" s="33">
        <f t="array" ref="AZ61">index(DailyPrices,Match($AG61,PriceDates,0)+1,Match(AZ$3,Tickers,0))*AZ$4</f>
        <v>5664.895295</v>
      </c>
      <c r="BA61" s="33">
        <f t="array" ref="BA61">index(DailyPrices,Match($AG61,PriceDates,0)+1,Match(BA$3,Tickers,0))*BA$4</f>
        <v>0</v>
      </c>
      <c r="BB61" s="33">
        <f t="array" ref="BB61">index(DailyPrices,Match($AG61,PriceDates,0)+1,Match(BB$3,Tickers,0))*BB$4</f>
        <v>0</v>
      </c>
      <c r="BC61" s="33">
        <f t="array" ref="BC61">index(DailyPrices,Match($AG61,PriceDates,0)+1,Match(BC$3,Tickers,0))*BC$4</f>
        <v>5210.430483</v>
      </c>
      <c r="BD61" s="15">
        <f t="shared" si="5"/>
        <v>102111.7188</v>
      </c>
      <c r="BE61" s="9">
        <f t="shared" si="12"/>
        <v>0.006988395544</v>
      </c>
      <c r="BF61" s="15" t="str">
        <f t="shared" si="13"/>
        <v>#REF!</v>
      </c>
      <c r="BG61" s="9" t="str">
        <f t="shared" si="4"/>
        <v>#REF!</v>
      </c>
    </row>
    <row r="62">
      <c r="A62" s="57">
        <v>0.07979641</v>
      </c>
      <c r="C62" s="11"/>
      <c r="D62" s="57">
        <v>0.07636715209317879</v>
      </c>
      <c r="H62" s="26"/>
      <c r="I62" s="26"/>
      <c r="AG62" s="32">
        <f>Prices!B70</f>
        <v>42459</v>
      </c>
      <c r="AH62" s="33">
        <f t="array" ref="AH62">index(DailyPrices,Match($AG62,PriceDates,0)+1,Match(AH$3,Tickers,0))*AH$4</f>
        <v>0</v>
      </c>
      <c r="AI62" s="33">
        <f t="array" ref="AI62">index(DailyPrices,Match($AG62,PriceDates,0)+1,Match(AI$3,Tickers,0))*AI$4</f>
        <v>881.3014777</v>
      </c>
      <c r="AJ62" s="33">
        <f t="array" ref="AJ62">index(DailyPrices,Match($AG62,PriceDates,0)+1,Match(AJ$3,Tickers,0))*AJ$4</f>
        <v>0</v>
      </c>
      <c r="AK62" s="33">
        <f t="array" ref="AK62">index(DailyPrices,Match($AG62,PriceDates,0)+1,Match(AK$3,Tickers,0))*AK$4</f>
        <v>12771.22288</v>
      </c>
      <c r="AL62" s="33">
        <f t="array" ref="AL62">index(DailyPrices,Match($AG62,PriceDates,0)+1,Match(AL$3,Tickers,0))*AL$4</f>
        <v>0</v>
      </c>
      <c r="AM62" s="33">
        <f t="array" ref="AM62">index(DailyPrices,Match($AG62,PriceDates,0)+1,Match(AM$3,Tickers,0))*AM$4</f>
        <v>0</v>
      </c>
      <c r="AN62" s="33">
        <f t="array" ref="AN62">index(DailyPrices,Match($AG62,PriceDates,0)+1,Match(AN$3,Tickers,0))*AN$4</f>
        <v>0</v>
      </c>
      <c r="AO62" s="33">
        <f t="array" ref="AO62">index(DailyPrices,Match($AG62,PriceDates,0)+1,Match(AO$3,Tickers,0))*AO$4</f>
        <v>8136.77058</v>
      </c>
      <c r="AP62" s="33">
        <f t="array" ref="AP62">index(DailyPrices,Match($AG62,PriceDates,0)+1,Match(AP$3,Tickers,0))*AP$4</f>
        <v>375.5072824</v>
      </c>
      <c r="AQ62" s="33">
        <f t="array" ref="AQ62">index(DailyPrices,Match($AG62,PriceDates,0)+1,Match(AQ$3,Tickers,0))*AQ$4</f>
        <v>12139.05736</v>
      </c>
      <c r="AR62" s="33">
        <f t="array" ref="AR62">index(DailyPrices,Match($AG62,PriceDates,0)+1,Match(AR$3,Tickers,0))*AR$4</f>
        <v>0</v>
      </c>
      <c r="AS62" s="33">
        <f t="array" ref="AS62">index(DailyPrices,Match($AG62,PriceDates,0)+1,Match(AS$3,Tickers,0))*AS$4</f>
        <v>24483.40513</v>
      </c>
      <c r="AT62" s="33">
        <f t="array" ref="AT62">index(DailyPrices,Match($AG62,PriceDates,0)+1,Match(AT$3,Tickers,0))*AT$4</f>
        <v>0</v>
      </c>
      <c r="AU62" s="33">
        <f t="array" ref="AU62">index(DailyPrices,Match($AG62,PriceDates,0)+1,Match(AU$3,Tickers,0))*AU$4</f>
        <v>222.4651907</v>
      </c>
      <c r="AV62" s="33">
        <f t="array" ref="AV62">index(DailyPrices,Match($AG62,PriceDates,0)+1,Match(AV$3,Tickers,0))*AV$4</f>
        <v>3702.04807</v>
      </c>
      <c r="AW62" s="33">
        <f t="array" ref="AW62">index(DailyPrices,Match($AG62,PriceDates,0)+1,Match(AW$3,Tickers,0))*AW$4</f>
        <v>10862.64101</v>
      </c>
      <c r="AX62" s="33">
        <f t="array" ref="AX62">index(DailyPrices,Match($AG62,PriceDates,0)+1,Match(AX$3,Tickers,0))*AX$4</f>
        <v>17510.10497</v>
      </c>
      <c r="AY62" s="33">
        <f t="array" ref="AY62">index(DailyPrices,Match($AG62,PriceDates,0)+1,Match(AY$3,Tickers,0))*AY$4</f>
        <v>98.95028196</v>
      </c>
      <c r="AZ62" s="33">
        <f t="array" ref="AZ62">index(DailyPrices,Match($AG62,PriceDates,0)+1,Match(AZ$3,Tickers,0))*AZ$4</f>
        <v>5693.298929</v>
      </c>
      <c r="BA62" s="33">
        <f t="array" ref="BA62">index(DailyPrices,Match($AG62,PriceDates,0)+1,Match(BA$3,Tickers,0))*BA$4</f>
        <v>0</v>
      </c>
      <c r="BB62" s="33">
        <f t="array" ref="BB62">index(DailyPrices,Match($AG62,PriceDates,0)+1,Match(BB$3,Tickers,0))*BB$4</f>
        <v>0</v>
      </c>
      <c r="BC62" s="33">
        <f t="array" ref="BC62">index(DailyPrices,Match($AG62,PriceDates,0)+1,Match(BC$3,Tickers,0))*BC$4</f>
        <v>5241.845654</v>
      </c>
      <c r="BD62" s="15">
        <f t="shared" si="5"/>
        <v>102118.6188</v>
      </c>
      <c r="BE62" s="9">
        <f t="shared" si="12"/>
        <v>0.00006757312859</v>
      </c>
      <c r="BF62" s="15" t="str">
        <f t="shared" si="13"/>
        <v>#REF!</v>
      </c>
      <c r="BG62" s="9" t="str">
        <f t="shared" si="4"/>
        <v>#REF!</v>
      </c>
    </row>
    <row r="63">
      <c r="A63" s="59">
        <v>0.08661308</v>
      </c>
      <c r="B63" s="59">
        <v>0.06747765265799588</v>
      </c>
      <c r="C63" s="11"/>
      <c r="H63" s="26"/>
      <c r="I63" s="26"/>
      <c r="AG63" s="32">
        <f>Prices!B71</f>
        <v>42460</v>
      </c>
      <c r="AH63" s="33">
        <f t="array" ref="AH63">index(DailyPrices,Match($AG63,PriceDates,0)+1,Match(AH$3,Tickers,0))*AH$4</f>
        <v>0</v>
      </c>
      <c r="AI63" s="33">
        <f t="array" ref="AI63">index(DailyPrices,Match($AG63,PriceDates,0)+1,Match(AI$3,Tickers,0))*AI$4</f>
        <v>876.6752232</v>
      </c>
      <c r="AJ63" s="33">
        <f t="array" ref="AJ63">index(DailyPrices,Match($AG63,PriceDates,0)+1,Match(AJ$3,Tickers,0))*AJ$4</f>
        <v>0</v>
      </c>
      <c r="AK63" s="33">
        <f t="array" ref="AK63">index(DailyPrices,Match($AG63,PriceDates,0)+1,Match(AK$3,Tickers,0))*AK$4</f>
        <v>12835.23163</v>
      </c>
      <c r="AL63" s="33">
        <f t="array" ref="AL63">index(DailyPrices,Match($AG63,PriceDates,0)+1,Match(AL$3,Tickers,0))*AL$4</f>
        <v>0</v>
      </c>
      <c r="AM63" s="33">
        <f t="array" ref="AM63">index(DailyPrices,Match($AG63,PriceDates,0)+1,Match(AM$3,Tickers,0))*AM$4</f>
        <v>0</v>
      </c>
      <c r="AN63" s="33">
        <f t="array" ref="AN63">index(DailyPrices,Match($AG63,PriceDates,0)+1,Match(AN$3,Tickers,0))*AN$4</f>
        <v>0</v>
      </c>
      <c r="AO63" s="33">
        <f t="array" ref="AO63">index(DailyPrices,Match($AG63,PriceDates,0)+1,Match(AO$3,Tickers,0))*AO$4</f>
        <v>8113.985223</v>
      </c>
      <c r="AP63" s="33">
        <f t="array" ref="AP63">index(DailyPrices,Match($AG63,PriceDates,0)+1,Match(AP$3,Tickers,0))*AP$4</f>
        <v>375.2325478</v>
      </c>
      <c r="AQ63" s="33">
        <f t="array" ref="AQ63">index(DailyPrices,Match($AG63,PriceDates,0)+1,Match(AQ$3,Tickers,0))*AQ$4</f>
        <v>12160.36226</v>
      </c>
      <c r="AR63" s="33">
        <f t="array" ref="AR63">index(DailyPrices,Match($AG63,PriceDates,0)+1,Match(AR$3,Tickers,0))*AR$4</f>
        <v>0</v>
      </c>
      <c r="AS63" s="33">
        <f t="array" ref="AS63">index(DailyPrices,Match($AG63,PriceDates,0)+1,Match(AS$3,Tickers,0))*AS$4</f>
        <v>24543.91544</v>
      </c>
      <c r="AT63" s="33">
        <f t="array" ref="AT63">index(DailyPrices,Match($AG63,PriceDates,0)+1,Match(AT$3,Tickers,0))*AT$4</f>
        <v>0</v>
      </c>
      <c r="AU63" s="33">
        <f t="array" ref="AU63">index(DailyPrices,Match($AG63,PriceDates,0)+1,Match(AU$3,Tickers,0))*AU$4</f>
        <v>222.6494268</v>
      </c>
      <c r="AV63" s="33">
        <f t="array" ref="AV63">index(DailyPrices,Match($AG63,PriceDates,0)+1,Match(AV$3,Tickers,0))*AV$4</f>
        <v>3797.272892</v>
      </c>
      <c r="AW63" s="33">
        <f t="array" ref="AW63">index(DailyPrices,Match($AG63,PriceDates,0)+1,Match(AW$3,Tickers,0))*AW$4</f>
        <v>10858.12651</v>
      </c>
      <c r="AX63" s="33">
        <f t="array" ref="AX63">index(DailyPrices,Match($AG63,PriceDates,0)+1,Match(AX$3,Tickers,0))*AX$4</f>
        <v>17573.97365</v>
      </c>
      <c r="AY63" s="33">
        <f t="array" ref="AY63">index(DailyPrices,Match($AG63,PriceDates,0)+1,Match(AY$3,Tickers,0))*AY$4</f>
        <v>100.3439479</v>
      </c>
      <c r="AZ63" s="33">
        <f t="array" ref="AZ63">index(DailyPrices,Match($AG63,PriceDates,0)+1,Match(AZ$3,Tickers,0))*AZ$4</f>
        <v>5669.085995</v>
      </c>
      <c r="BA63" s="33">
        <f t="array" ref="BA63">index(DailyPrices,Match($AG63,PriceDates,0)+1,Match(BA$3,Tickers,0))*BA$4</f>
        <v>0</v>
      </c>
      <c r="BB63" s="33">
        <f t="array" ref="BB63">index(DailyPrices,Match($AG63,PriceDates,0)+1,Match(BB$3,Tickers,0))*BB$4</f>
        <v>0</v>
      </c>
      <c r="BC63" s="33">
        <f t="array" ref="BC63">index(DailyPrices,Match($AG63,PriceDates,0)+1,Match(BC$3,Tickers,0))*BC$4</f>
        <v>5253.065358</v>
      </c>
      <c r="BD63" s="15">
        <f t="shared" si="5"/>
        <v>102379.9201</v>
      </c>
      <c r="BE63" s="9">
        <f t="shared" si="12"/>
        <v>0.002558801754</v>
      </c>
      <c r="BF63" s="15" t="str">
        <f t="shared" si="13"/>
        <v>#REF!</v>
      </c>
      <c r="BG63" s="9" t="str">
        <f t="shared" si="4"/>
        <v>#REF!</v>
      </c>
    </row>
    <row r="64">
      <c r="A64" s="62">
        <v>0.10510064</v>
      </c>
      <c r="B64" s="62">
        <v>0.0886956638140195</v>
      </c>
      <c r="C64" s="11"/>
      <c r="H64" s="26"/>
      <c r="I64" s="26"/>
      <c r="AG64" s="32">
        <f>Prices!B72</f>
        <v>42461</v>
      </c>
      <c r="AH64" s="33">
        <f t="array" ref="AH64">index(DailyPrices,Match($AG64,PriceDates,0)+1,Match(AH$3,Tickers,0))*AH$4</f>
        <v>0</v>
      </c>
      <c r="AI64" s="33">
        <f t="array" ref="AI64">index(DailyPrices,Match($AG64,PriceDates,0)+1,Match(AI$3,Tickers,0))*AI$4</f>
        <v>885.9277321</v>
      </c>
      <c r="AJ64" s="33">
        <f t="array" ref="AJ64">index(DailyPrices,Match($AG64,PriceDates,0)+1,Match(AJ$3,Tickers,0))*AJ$4</f>
        <v>0</v>
      </c>
      <c r="AK64" s="33">
        <f t="array" ref="AK64">index(DailyPrices,Match($AG64,PriceDates,0)+1,Match(AK$3,Tickers,0))*AK$4</f>
        <v>12868.71313</v>
      </c>
      <c r="AL64" s="33">
        <f t="array" ref="AL64">index(DailyPrices,Match($AG64,PriceDates,0)+1,Match(AL$3,Tickers,0))*AL$4</f>
        <v>0</v>
      </c>
      <c r="AM64" s="33">
        <f t="array" ref="AM64">index(DailyPrices,Match($AG64,PriceDates,0)+1,Match(AM$3,Tickers,0))*AM$4</f>
        <v>0</v>
      </c>
      <c r="AN64" s="33">
        <f t="array" ref="AN64">index(DailyPrices,Match($AG64,PriceDates,0)+1,Match(AN$3,Tickers,0))*AN$4</f>
        <v>0</v>
      </c>
      <c r="AO64" s="33">
        <f t="array" ref="AO64">index(DailyPrices,Match($AG64,PriceDates,0)+1,Match(AO$3,Tickers,0))*AO$4</f>
        <v>8212.322023</v>
      </c>
      <c r="AP64" s="33">
        <f t="array" ref="AP64">index(DailyPrices,Match($AG64,PriceDates,0)+1,Match(AP$3,Tickers,0))*AP$4</f>
        <v>377.8150532</v>
      </c>
      <c r="AQ64" s="33">
        <f t="array" ref="AQ64">index(DailyPrices,Match($AG64,PriceDates,0)+1,Match(AQ$3,Tickers,0))*AQ$4</f>
        <v>12153.26063</v>
      </c>
      <c r="AR64" s="33">
        <f t="array" ref="AR64">index(DailyPrices,Match($AG64,PriceDates,0)+1,Match(AR$3,Tickers,0))*AR$4</f>
        <v>0</v>
      </c>
      <c r="AS64" s="33">
        <f t="array" ref="AS64">index(DailyPrices,Match($AG64,PriceDates,0)+1,Match(AS$3,Tickers,0))*AS$4</f>
        <v>24502.02369</v>
      </c>
      <c r="AT64" s="33">
        <f t="array" ref="AT64">index(DailyPrices,Match($AG64,PriceDates,0)+1,Match(AT$3,Tickers,0))*AT$4</f>
        <v>0</v>
      </c>
      <c r="AU64" s="33">
        <f t="array" ref="AU64">index(DailyPrices,Match($AG64,PriceDates,0)+1,Match(AU$3,Tickers,0))*AU$4</f>
        <v>222.7415449</v>
      </c>
      <c r="AV64" s="33">
        <f t="array" ref="AV64">index(DailyPrices,Match($AG64,PriceDates,0)+1,Match(AV$3,Tickers,0))*AV$4</f>
        <v>3890.666467</v>
      </c>
      <c r="AW64" s="33">
        <f t="array" ref="AW64">index(DailyPrices,Match($AG64,PriceDates,0)+1,Match(AW$3,Tickers,0))*AW$4</f>
        <v>11000.33328</v>
      </c>
      <c r="AX64" s="33">
        <f t="array" ref="AX64">index(DailyPrices,Match($AG64,PriceDates,0)+1,Match(AX$3,Tickers,0))*AX$4</f>
        <v>17597.50422</v>
      </c>
      <c r="AY64" s="33">
        <f t="array" ref="AY64">index(DailyPrices,Match($AG64,PriceDates,0)+1,Match(AY$3,Tickers,0))*AY$4</f>
        <v>97.95480629</v>
      </c>
      <c r="AZ64" s="33">
        <f t="array" ref="AZ64">index(DailyPrices,Match($AG64,PriceDates,0)+1,Match(AZ$3,Tickers,0))*AZ$4</f>
        <v>5739.396631</v>
      </c>
      <c r="BA64" s="33">
        <f t="array" ref="BA64">index(DailyPrices,Match($AG64,PriceDates,0)+1,Match(BA$3,Tickers,0))*BA$4</f>
        <v>0</v>
      </c>
      <c r="BB64" s="33">
        <f t="array" ref="BB64">index(DailyPrices,Match($AG64,PriceDates,0)+1,Match(BB$3,Tickers,0))*BB$4</f>
        <v>0</v>
      </c>
      <c r="BC64" s="33">
        <f t="array" ref="BC64">index(DailyPrices,Match($AG64,PriceDates,0)+1,Match(BC$3,Tickers,0))*BC$4</f>
        <v>5257.553239</v>
      </c>
      <c r="BD64" s="15">
        <f t="shared" si="5"/>
        <v>102806.2125</v>
      </c>
      <c r="BE64" s="9">
        <f t="shared" si="12"/>
        <v>0.004163827559</v>
      </c>
      <c r="BF64" s="15" t="str">
        <f t="shared" si="13"/>
        <v>#REF!</v>
      </c>
      <c r="BG64" s="9" t="str">
        <f t="shared" si="4"/>
        <v>#REF!</v>
      </c>
    </row>
    <row r="65">
      <c r="A65" s="59">
        <v>0.10170611</v>
      </c>
      <c r="B65" s="59">
        <v>0.07213141989254757</v>
      </c>
      <c r="C65" s="11"/>
      <c r="H65" s="26"/>
      <c r="I65" s="26"/>
      <c r="AG65" s="32">
        <f>Prices!B73</f>
        <v>42464</v>
      </c>
      <c r="AH65" s="33">
        <f t="array" ref="AH65">index(DailyPrices,Match($AG65,PriceDates,0)+1,Match(AH$3,Tickers,0))*AH$4</f>
        <v>0</v>
      </c>
      <c r="AI65" s="33">
        <f t="array" ref="AI65">index(DailyPrices,Match($AG65,PriceDates,0)+1,Match(AI$3,Tickers,0))*AI$4</f>
        <v>886.2581789</v>
      </c>
      <c r="AJ65" s="33">
        <f t="array" ref="AJ65">index(DailyPrices,Match($AG65,PriceDates,0)+1,Match(AJ$3,Tickers,0))*AJ$4</f>
        <v>0</v>
      </c>
      <c r="AK65" s="33">
        <f t="array" ref="AK65">index(DailyPrices,Match($AG65,PriceDates,0)+1,Match(AK$3,Tickers,0))*AK$4</f>
        <v>12876.59113</v>
      </c>
      <c r="AL65" s="33">
        <f t="array" ref="AL65">index(DailyPrices,Match($AG65,PriceDates,0)+1,Match(AL$3,Tickers,0))*AL$4</f>
        <v>0</v>
      </c>
      <c r="AM65" s="33">
        <f t="array" ref="AM65">index(DailyPrices,Match($AG65,PriceDates,0)+1,Match(AM$3,Tickers,0))*AM$4</f>
        <v>0</v>
      </c>
      <c r="AN65" s="33">
        <f t="array" ref="AN65">index(DailyPrices,Match($AG65,PriceDates,0)+1,Match(AN$3,Tickers,0))*AN$4</f>
        <v>0</v>
      </c>
      <c r="AO65" s="33">
        <f t="array" ref="AO65">index(DailyPrices,Match($AG65,PriceDates,0)+1,Match(AO$3,Tickers,0))*AO$4</f>
        <v>8189.536667</v>
      </c>
      <c r="AP65" s="33">
        <f t="array" ref="AP65">index(DailyPrices,Match($AG65,PriceDates,0)+1,Match(AP$3,Tickers,0))*AP$4</f>
        <v>376.2765393</v>
      </c>
      <c r="AQ65" s="33">
        <f t="array" ref="AQ65">index(DailyPrices,Match($AG65,PriceDates,0)+1,Match(AQ$3,Tickers,0))*AQ$4</f>
        <v>12037.2673</v>
      </c>
      <c r="AR65" s="33">
        <f t="array" ref="AR65">index(DailyPrices,Match($AG65,PriceDates,0)+1,Match(AR$3,Tickers,0))*AR$4</f>
        <v>0</v>
      </c>
      <c r="AS65" s="33">
        <f t="array" ref="AS65">index(DailyPrices,Match($AG65,PriceDates,0)+1,Match(AS$3,Tickers,0))*AS$4</f>
        <v>24506.67833</v>
      </c>
      <c r="AT65" s="33">
        <f t="array" ref="AT65">index(DailyPrices,Match($AG65,PriceDates,0)+1,Match(AT$3,Tickers,0))*AT$4</f>
        <v>0</v>
      </c>
      <c r="AU65" s="33">
        <f t="array" ref="AU65">index(DailyPrices,Match($AG65,PriceDates,0)+1,Match(AU$3,Tickers,0))*AU$4</f>
        <v>222.9257811</v>
      </c>
      <c r="AV65" s="33">
        <f t="array" ref="AV65">index(DailyPrices,Match($AG65,PriceDates,0)+1,Match(AV$3,Tickers,0))*AV$4</f>
        <v>3917.402667</v>
      </c>
      <c r="AW65" s="33">
        <f t="array" ref="AW65">index(DailyPrices,Match($AG65,PriceDates,0)+1,Match(AW$3,Tickers,0))*AW$4</f>
        <v>11103.41438</v>
      </c>
      <c r="AX65" s="33">
        <f t="array" ref="AX65">index(DailyPrices,Match($AG65,PriceDates,0)+1,Match(AX$3,Tickers,0))*AX$4</f>
        <v>17610.95026</v>
      </c>
      <c r="AY65" s="33">
        <f t="array" ref="AY65">index(DailyPrices,Match($AG65,PriceDates,0)+1,Match(AY$3,Tickers,0))*AY$4</f>
        <v>97.15842575</v>
      </c>
      <c r="AZ65" s="33">
        <f t="array" ref="AZ65">index(DailyPrices,Match($AG65,PriceDates,0)+1,Match(AZ$3,Tickers,0))*AZ$4</f>
        <v>5715.183697</v>
      </c>
      <c r="BA65" s="33">
        <f t="array" ref="BA65">index(DailyPrices,Match($AG65,PriceDates,0)+1,Match(BA$3,Tickers,0))*BA$4</f>
        <v>0</v>
      </c>
      <c r="BB65" s="33">
        <f t="array" ref="BB65">index(DailyPrices,Match($AG65,PriceDates,0)+1,Match(BB$3,Tickers,0))*BB$4</f>
        <v>0</v>
      </c>
      <c r="BC65" s="33">
        <f t="array" ref="BC65">index(DailyPrices,Match($AG65,PriceDates,0)+1,Match(BC$3,Tickers,0))*BC$4</f>
        <v>5241.845654</v>
      </c>
      <c r="BD65" s="15">
        <f t="shared" si="5"/>
        <v>102781.489</v>
      </c>
      <c r="BE65" s="9">
        <f t="shared" si="12"/>
        <v>-0.0002404858762</v>
      </c>
      <c r="BF65" s="15" t="str">
        <f t="shared" si="13"/>
        <v>#REF!</v>
      </c>
      <c r="BG65" s="9" t="str">
        <f t="shared" si="4"/>
        <v>#REF!</v>
      </c>
    </row>
    <row r="66">
      <c r="A66" s="59">
        <v>0.06085512</v>
      </c>
      <c r="B66" s="59">
        <v>0.07660195907448197</v>
      </c>
      <c r="C66" s="11"/>
      <c r="H66" s="48"/>
      <c r="J66" s="9"/>
      <c r="AG66" s="32">
        <f>Prices!B74</f>
        <v>42465</v>
      </c>
      <c r="AH66" s="33">
        <f t="array" ref="AH66">index(DailyPrices,Match($AG66,PriceDates,0)+1,Match(AH$3,Tickers,0))*AH$4</f>
        <v>0</v>
      </c>
      <c r="AI66" s="33">
        <f t="array" ref="AI66">index(DailyPrices,Match($AG66,PriceDates,0)+1,Match(AI$3,Tickers,0))*AI$4</f>
        <v>880.3101374</v>
      </c>
      <c r="AJ66" s="33">
        <f t="array" ref="AJ66">index(DailyPrices,Match($AG66,PriceDates,0)+1,Match(AJ$3,Tickers,0))*AJ$4</f>
        <v>0</v>
      </c>
      <c r="AK66" s="33">
        <f t="array" ref="AK66">index(DailyPrices,Match($AG66,PriceDates,0)+1,Match(AK$3,Tickers,0))*AK$4</f>
        <v>13017.41038</v>
      </c>
      <c r="AL66" s="33">
        <f t="array" ref="AL66">index(DailyPrices,Match($AG66,PriceDates,0)+1,Match(AL$3,Tickers,0))*AL$4</f>
        <v>0</v>
      </c>
      <c r="AM66" s="33">
        <f t="array" ref="AM66">index(DailyPrices,Match($AG66,PriceDates,0)+1,Match(AM$3,Tickers,0))*AM$4</f>
        <v>0</v>
      </c>
      <c r="AN66" s="33">
        <f t="array" ref="AN66">index(DailyPrices,Match($AG66,PriceDates,0)+1,Match(AN$3,Tickers,0))*AN$4</f>
        <v>0</v>
      </c>
      <c r="AO66" s="33">
        <f t="array" ref="AO66">index(DailyPrices,Match($AG66,PriceDates,0)+1,Match(AO$3,Tickers,0))*AO$4</f>
        <v>8135.57135</v>
      </c>
      <c r="AP66" s="33">
        <f t="array" ref="AP66">index(DailyPrices,Match($AG66,PriceDates,0)+1,Match(AP$3,Tickers,0))*AP$4</f>
        <v>373.5291931</v>
      </c>
      <c r="AQ66" s="33">
        <f t="array" ref="AQ66">index(DailyPrices,Match($AG66,PriceDates,0)+1,Match(AQ$3,Tickers,0))*AQ$4</f>
        <v>11852.62485</v>
      </c>
      <c r="AR66" s="33">
        <f t="array" ref="AR66">index(DailyPrices,Match($AG66,PriceDates,0)+1,Match(AR$3,Tickers,0))*AR$4</f>
        <v>0</v>
      </c>
      <c r="AS66" s="33">
        <f t="array" ref="AS66">index(DailyPrices,Match($AG66,PriceDates,0)+1,Match(AS$3,Tickers,0))*AS$4</f>
        <v>24571.84328</v>
      </c>
      <c r="AT66" s="33">
        <f t="array" ref="AT66">index(DailyPrices,Match($AG66,PriceDates,0)+1,Match(AT$3,Tickers,0))*AT$4</f>
        <v>0</v>
      </c>
      <c r="AU66" s="33">
        <f t="array" ref="AU66">index(DailyPrices,Match($AG66,PriceDates,0)+1,Match(AU$3,Tickers,0))*AU$4</f>
        <v>223.6627259</v>
      </c>
      <c r="AV66" s="33">
        <f t="array" ref="AV66">index(DailyPrices,Match($AG66,PriceDates,0)+1,Match(AV$3,Tickers,0))*AV$4</f>
        <v>3906.781437</v>
      </c>
      <c r="AW66" s="33">
        <f t="array" ref="AW66">index(DailyPrices,Match($AG66,PriceDates,0)+1,Match(AW$3,Tickers,0))*AW$4</f>
        <v>10924.33919</v>
      </c>
      <c r="AX66" s="33">
        <f t="array" ref="AX66">index(DailyPrices,Match($AG66,PriceDates,0)+1,Match(AX$3,Tickers,0))*AX$4</f>
        <v>17664.73442</v>
      </c>
      <c r="AY66" s="33">
        <f t="array" ref="AY66">index(DailyPrices,Match($AG66,PriceDates,0)+1,Match(AY$3,Tickers,0))*AY$4</f>
        <v>98.48572665</v>
      </c>
      <c r="AZ66" s="33">
        <f t="array" ref="AZ66">index(DailyPrices,Match($AG66,PriceDates,0)+1,Match(AZ$3,Tickers,0))*AZ$4</f>
        <v>5676.536129</v>
      </c>
      <c r="BA66" s="33">
        <f t="array" ref="BA66">index(DailyPrices,Match($AG66,PriceDates,0)+1,Match(BA$3,Tickers,0))*BA$4</f>
        <v>0</v>
      </c>
      <c r="BB66" s="33">
        <f t="array" ref="BB66">index(DailyPrices,Match($AG66,PriceDates,0)+1,Match(BB$3,Tickers,0))*BB$4</f>
        <v>0</v>
      </c>
      <c r="BC66" s="33">
        <f t="array" ref="BC66">index(DailyPrices,Match($AG66,PriceDates,0)+1,Match(BC$3,Tickers,0))*BC$4</f>
        <v>5257.553239</v>
      </c>
      <c r="BD66" s="15">
        <f t="shared" si="5"/>
        <v>102583.3821</v>
      </c>
      <c r="BE66" s="9">
        <f t="shared" si="12"/>
        <v>-0.00192745745</v>
      </c>
      <c r="BF66" s="15" t="str">
        <f t="shared" si="13"/>
        <v>#REF!</v>
      </c>
      <c r="BG66" s="9" t="str">
        <f t="shared" si="4"/>
        <v>#REF!</v>
      </c>
    </row>
    <row r="67">
      <c r="A67" s="62">
        <v>0.08765552</v>
      </c>
      <c r="B67" s="62">
        <v>0.05680764665483107</v>
      </c>
      <c r="C67" s="11"/>
      <c r="H67" s="48"/>
      <c r="J67" s="9"/>
      <c r="AG67" s="32">
        <f>Prices!B75</f>
        <v>42466</v>
      </c>
      <c r="AH67" s="33">
        <f t="array" ref="AH67">index(DailyPrices,Match($AG67,PriceDates,0)+1,Match(AH$3,Tickers,0))*AH$4</f>
        <v>0</v>
      </c>
      <c r="AI67" s="33">
        <f t="array" ref="AI67">index(DailyPrices,Match($AG67,PriceDates,0)+1,Match(AI$3,Tickers,0))*AI$4</f>
        <v>887.2495191</v>
      </c>
      <c r="AJ67" s="33">
        <f t="array" ref="AJ67">index(DailyPrices,Match($AG67,PriceDates,0)+1,Match(AJ$3,Tickers,0))*AJ$4</f>
        <v>0</v>
      </c>
      <c r="AK67" s="33">
        <f t="array" ref="AK67">index(DailyPrices,Match($AG67,PriceDates,0)+1,Match(AK$3,Tickers,0))*AK$4</f>
        <v>12922.87438</v>
      </c>
      <c r="AL67" s="33">
        <f t="array" ref="AL67">index(DailyPrices,Match($AG67,PriceDates,0)+1,Match(AL$3,Tickers,0))*AL$4</f>
        <v>0</v>
      </c>
      <c r="AM67" s="33">
        <f t="array" ref="AM67">index(DailyPrices,Match($AG67,PriceDates,0)+1,Match(AM$3,Tickers,0))*AM$4</f>
        <v>0</v>
      </c>
      <c r="AN67" s="33">
        <f t="array" ref="AN67">index(DailyPrices,Match($AG67,PriceDates,0)+1,Match(AN$3,Tickers,0))*AN$4</f>
        <v>0</v>
      </c>
      <c r="AO67" s="33">
        <f t="array" ref="AO67">index(DailyPrices,Match($AG67,PriceDates,0)+1,Match(AO$3,Tickers,0))*AO$4</f>
        <v>8197.331658</v>
      </c>
      <c r="AP67" s="33">
        <f t="array" ref="AP67">index(DailyPrices,Match($AG67,PriceDates,0)+1,Match(AP$3,Tickers,0))*AP$4</f>
        <v>379.5184079</v>
      </c>
      <c r="AQ67" s="33">
        <f t="array" ref="AQ67">index(DailyPrices,Match($AG67,PriceDates,0)+1,Match(AQ$3,Tickers,0))*AQ$4</f>
        <v>11994.6575</v>
      </c>
      <c r="AR67" s="33">
        <f t="array" ref="AR67">index(DailyPrices,Match($AG67,PriceDates,0)+1,Match(AR$3,Tickers,0))*AR$4</f>
        <v>0</v>
      </c>
      <c r="AS67" s="33">
        <f t="array" ref="AS67">index(DailyPrices,Match($AG67,PriceDates,0)+1,Match(AS$3,Tickers,0))*AS$4</f>
        <v>24571.84328</v>
      </c>
      <c r="AT67" s="33">
        <f t="array" ref="AT67">index(DailyPrices,Match($AG67,PriceDates,0)+1,Match(AT$3,Tickers,0))*AT$4</f>
        <v>0</v>
      </c>
      <c r="AU67" s="33">
        <f t="array" ref="AU67">index(DailyPrices,Match($AG67,PriceDates,0)+1,Match(AU$3,Tickers,0))*AU$4</f>
        <v>223.846962</v>
      </c>
      <c r="AV67" s="33">
        <f t="array" ref="AV67">index(DailyPrices,Match($AG67,PriceDates,0)+1,Match(AV$3,Tickers,0))*AV$4</f>
        <v>4114.811047</v>
      </c>
      <c r="AW67" s="33">
        <f t="array" ref="AW67">index(DailyPrices,Match($AG67,PriceDates,0)+1,Match(AW$3,Tickers,0))*AW$4</f>
        <v>11243.3639</v>
      </c>
      <c r="AX67" s="33">
        <f t="array" ref="AX67">index(DailyPrices,Match($AG67,PriceDates,0)+1,Match(AX$3,Tickers,0))*AX$4</f>
        <v>17627.75781</v>
      </c>
      <c r="AY67" s="33">
        <f t="array" ref="AY67">index(DailyPrices,Match($AG67,PriceDates,0)+1,Match(AY$3,Tickers,0))*AY$4</f>
        <v>98.02117133</v>
      </c>
      <c r="AZ67" s="33">
        <f t="array" ref="AZ67">index(DailyPrices,Match($AG67,PriceDates,0)+1,Match(AZ$3,Tickers,0))*AZ$4</f>
        <v>5728.687064</v>
      </c>
      <c r="BA67" s="33">
        <f t="array" ref="BA67">index(DailyPrices,Match($AG67,PriceDates,0)+1,Match(BA$3,Tickers,0))*BA$4</f>
        <v>0</v>
      </c>
      <c r="BB67" s="33">
        <f t="array" ref="BB67">index(DailyPrices,Match($AG67,PriceDates,0)+1,Match(BB$3,Tickers,0))*BB$4</f>
        <v>0</v>
      </c>
      <c r="BC67" s="33">
        <f t="array" ref="BC67">index(DailyPrices,Match($AG67,PriceDates,0)+1,Match(BC$3,Tickers,0))*BC$4</f>
        <v>5271.016884</v>
      </c>
      <c r="BD67" s="15">
        <f t="shared" si="5"/>
        <v>103260.9796</v>
      </c>
      <c r="BE67" s="9">
        <f t="shared" si="12"/>
        <v>0.00660533429</v>
      </c>
      <c r="BF67" s="15" t="str">
        <f t="shared" si="13"/>
        <v>#REF!</v>
      </c>
      <c r="BG67" s="9" t="str">
        <f t="shared" si="4"/>
        <v>#REF!</v>
      </c>
    </row>
    <row r="68">
      <c r="A68" s="59">
        <v>0.06160181</v>
      </c>
      <c r="B68" s="59">
        <v>0.07472724055270197</v>
      </c>
      <c r="C68" s="11"/>
      <c r="H68" s="48"/>
      <c r="J68" s="9"/>
      <c r="AG68" s="32">
        <f>Prices!B76</f>
        <v>42467</v>
      </c>
      <c r="AH68" s="33">
        <f t="array" ref="AH68">index(DailyPrices,Match($AG68,PriceDates,0)+1,Match(AH$3,Tickers,0))*AH$4</f>
        <v>0</v>
      </c>
      <c r="AI68" s="33">
        <f t="array" ref="AI68">index(DailyPrices,Match($AG68,PriceDates,0)+1,Match(AI$3,Tickers,0))*AI$4</f>
        <v>877.6665634</v>
      </c>
      <c r="AJ68" s="33">
        <f t="array" ref="AJ68">index(DailyPrices,Match($AG68,PriceDates,0)+1,Match(AJ$3,Tickers,0))*AJ$4</f>
        <v>0</v>
      </c>
      <c r="AK68" s="33">
        <f t="array" ref="AK68">index(DailyPrices,Match($AG68,PriceDates,0)+1,Match(AK$3,Tickers,0))*AK$4</f>
        <v>13082.40388</v>
      </c>
      <c r="AL68" s="33">
        <f t="array" ref="AL68">index(DailyPrices,Match($AG68,PriceDates,0)+1,Match(AL$3,Tickers,0))*AL$4</f>
        <v>0</v>
      </c>
      <c r="AM68" s="33">
        <f t="array" ref="AM68">index(DailyPrices,Match($AG68,PriceDates,0)+1,Match(AM$3,Tickers,0))*AM$4</f>
        <v>0</v>
      </c>
      <c r="AN68" s="33">
        <f t="array" ref="AN68">index(DailyPrices,Match($AG68,PriceDates,0)+1,Match(AN$3,Tickers,0))*AN$4</f>
        <v>0</v>
      </c>
      <c r="AO68" s="33">
        <f t="array" ref="AO68">index(DailyPrices,Match($AG68,PriceDates,0)+1,Match(AO$3,Tickers,0))*AO$4</f>
        <v>8121.780214</v>
      </c>
      <c r="AP68" s="33">
        <f t="array" ref="AP68">index(DailyPrices,Match($AG68,PriceDates,0)+1,Match(AP$3,Tickers,0))*AP$4</f>
        <v>373.0896177</v>
      </c>
      <c r="AQ68" s="33">
        <f t="array" ref="AQ68">index(DailyPrices,Match($AG68,PriceDates,0)+1,Match(AQ$3,Tickers,0))*AQ$4</f>
        <v>11786.34294</v>
      </c>
      <c r="AR68" s="33">
        <f t="array" ref="AR68">index(DailyPrices,Match($AG68,PriceDates,0)+1,Match(AR$3,Tickers,0))*AR$4</f>
        <v>0</v>
      </c>
      <c r="AS68" s="33">
        <f t="array" ref="AS68">index(DailyPrices,Match($AG68,PriceDates,0)+1,Match(AS$3,Tickers,0))*AS$4</f>
        <v>24655.6268</v>
      </c>
      <c r="AT68" s="33">
        <f t="array" ref="AT68">index(DailyPrices,Match($AG68,PriceDates,0)+1,Match(AT$3,Tickers,0))*AT$4</f>
        <v>0</v>
      </c>
      <c r="AU68" s="33">
        <f t="array" ref="AU68">index(DailyPrices,Match($AG68,PriceDates,0)+1,Match(AU$3,Tickers,0))*AU$4</f>
        <v>224.5839068</v>
      </c>
      <c r="AV68" s="33">
        <f t="array" ref="AV68">index(DailyPrices,Match($AG68,PriceDates,0)+1,Match(AV$3,Tickers,0))*AV$4</f>
        <v>4019.952475</v>
      </c>
      <c r="AW68" s="33">
        <f t="array" ref="AW68">index(DailyPrices,Match($AG68,PriceDates,0)+1,Match(AW$3,Tickers,0))*AW$4</f>
        <v>11097.39505</v>
      </c>
      <c r="AX68" s="33">
        <f t="array" ref="AX68">index(DailyPrices,Match($AG68,PriceDates,0)+1,Match(AX$3,Tickers,0))*AX$4</f>
        <v>17691.6265</v>
      </c>
      <c r="AY68" s="33">
        <f t="array" ref="AY68">index(DailyPrices,Match($AG68,PriceDates,0)+1,Match(AY$3,Tickers,0))*AY$4</f>
        <v>99.08301205</v>
      </c>
      <c r="AZ68" s="33">
        <f t="array" ref="AZ68">index(DailyPrices,Match($AG68,PriceDates,0)+1,Match(AZ$3,Tickers,0))*AZ$4</f>
        <v>5670.482895</v>
      </c>
      <c r="BA68" s="33">
        <f t="array" ref="BA68">index(DailyPrices,Match($AG68,PriceDates,0)+1,Match(BA$3,Tickers,0))*BA$4</f>
        <v>0</v>
      </c>
      <c r="BB68" s="33">
        <f t="array" ref="BB68">index(DailyPrices,Match($AG68,PriceDates,0)+1,Match(BB$3,Tickers,0))*BB$4</f>
        <v>0</v>
      </c>
      <c r="BC68" s="33">
        <f t="array" ref="BC68">index(DailyPrices,Match($AG68,PriceDates,0)+1,Match(BC$3,Tickers,0))*BC$4</f>
        <v>5257.553239</v>
      </c>
      <c r="BD68" s="15">
        <f t="shared" si="5"/>
        <v>102957.5871</v>
      </c>
      <c r="BE68" s="9">
        <f t="shared" si="12"/>
        <v>-0.002938113677</v>
      </c>
      <c r="BF68" s="15" t="str">
        <f t="shared" si="13"/>
        <v>#REF!</v>
      </c>
      <c r="BG68" s="9" t="str">
        <f t="shared" si="4"/>
        <v>#REF!</v>
      </c>
    </row>
    <row r="69">
      <c r="A69" s="59">
        <v>0.07979641</v>
      </c>
      <c r="B69" s="59">
        <v>0.07388084228669967</v>
      </c>
      <c r="C69" s="11"/>
      <c r="H69" s="48"/>
      <c r="J69" s="9"/>
      <c r="AG69" s="32">
        <f>Prices!B77</f>
        <v>42468</v>
      </c>
      <c r="AH69" s="33">
        <f t="array" ref="AH69">index(DailyPrices,Match($AG69,PriceDates,0)+1,Match(AH$3,Tickers,0))*AH$4</f>
        <v>0</v>
      </c>
      <c r="AI69" s="33">
        <f t="array" ref="AI69">index(DailyPrices,Match($AG69,PriceDates,0)+1,Match(AI$3,Tickers,0))*AI$4</f>
        <v>882.4580413</v>
      </c>
      <c r="AJ69" s="33">
        <f t="array" ref="AJ69">index(DailyPrices,Match($AG69,PriceDates,0)+1,Match(AJ$3,Tickers,0))*AJ$4</f>
        <v>0</v>
      </c>
      <c r="AK69" s="33">
        <f t="array" ref="AK69">index(DailyPrices,Match($AG69,PriceDates,0)+1,Match(AK$3,Tickers,0))*AK$4</f>
        <v>12999.68488</v>
      </c>
      <c r="AL69" s="33">
        <f t="array" ref="AL69">index(DailyPrices,Match($AG69,PriceDates,0)+1,Match(AL$3,Tickers,0))*AL$4</f>
        <v>0</v>
      </c>
      <c r="AM69" s="33">
        <f t="array" ref="AM69">index(DailyPrices,Match($AG69,PriceDates,0)+1,Match(AM$3,Tickers,0))*AM$4</f>
        <v>0</v>
      </c>
      <c r="AN69" s="33">
        <f t="array" ref="AN69">index(DailyPrices,Match($AG69,PriceDates,0)+1,Match(AN$3,Tickers,0))*AN$4</f>
        <v>0</v>
      </c>
      <c r="AO69" s="33">
        <f t="array" ref="AO69">index(DailyPrices,Match($AG69,PriceDates,0)+1,Match(AO$3,Tickers,0))*AO$4</f>
        <v>8160.755165</v>
      </c>
      <c r="AP69" s="33">
        <f t="array" ref="AP69">index(DailyPrices,Match($AG69,PriceDates,0)+1,Match(AP$3,Tickers,0))*AP$4</f>
        <v>371.44121</v>
      </c>
      <c r="AQ69" s="33">
        <f t="array" ref="AQ69">index(DailyPrices,Match($AG69,PriceDates,0)+1,Match(AQ$3,Tickers,0))*AQ$4</f>
        <v>11956.78213</v>
      </c>
      <c r="AR69" s="33">
        <f t="array" ref="AR69">index(DailyPrices,Match($AG69,PriceDates,0)+1,Match(AR$3,Tickers,0))*AR$4</f>
        <v>0</v>
      </c>
      <c r="AS69" s="33">
        <f t="array" ref="AS69">index(DailyPrices,Match($AG69,PriceDates,0)+1,Match(AS$3,Tickers,0))*AS$4</f>
        <v>24627.69896</v>
      </c>
      <c r="AT69" s="33">
        <f t="array" ref="AT69">index(DailyPrices,Match($AG69,PriceDates,0)+1,Match(AT$3,Tickers,0))*AT$4</f>
        <v>0</v>
      </c>
      <c r="AU69" s="33">
        <f t="array" ref="AU69">index(DailyPrices,Match($AG69,PriceDates,0)+1,Match(AU$3,Tickers,0))*AU$4</f>
        <v>224.4917887</v>
      </c>
      <c r="AV69" s="33">
        <f t="array" ref="AV69">index(DailyPrices,Match($AG69,PriceDates,0)+1,Match(AV$3,Tickers,0))*AV$4</f>
        <v>3995.047522</v>
      </c>
      <c r="AW69" s="33">
        <f t="array" ref="AW69">index(DailyPrices,Match($AG69,PriceDates,0)+1,Match(AW$3,Tickers,0))*AW$4</f>
        <v>11063.53629</v>
      </c>
      <c r="AX69" s="33">
        <f t="array" ref="AX69">index(DailyPrices,Match($AG69,PriceDates,0)+1,Match(AX$3,Tickers,0))*AX$4</f>
        <v>17694.98801</v>
      </c>
      <c r="AY69" s="33">
        <f t="array" ref="AY69">index(DailyPrices,Match($AG69,PriceDates,0)+1,Match(AY$3,Tickers,0))*AY$4</f>
        <v>99.94575764</v>
      </c>
      <c r="AZ69" s="33">
        <f t="array" ref="AZ69">index(DailyPrices,Match($AG69,PriceDates,0)+1,Match(AZ$3,Tickers,0))*AZ$4</f>
        <v>5692.833296</v>
      </c>
      <c r="BA69" s="33">
        <f t="array" ref="BA69">index(DailyPrices,Match($AG69,PriceDates,0)+1,Match(BA$3,Tickers,0))*BA$4</f>
        <v>0</v>
      </c>
      <c r="BB69" s="33">
        <f t="array" ref="BB69">index(DailyPrices,Match($AG69,PriceDates,0)+1,Match(BB$3,Tickers,0))*BB$4</f>
        <v>0</v>
      </c>
      <c r="BC69" s="33">
        <f t="array" ref="BC69">index(DailyPrices,Match($AG69,PriceDates,0)+1,Match(BC$3,Tickers,0))*BC$4</f>
        <v>5271.016884</v>
      </c>
      <c r="BD69" s="15">
        <f t="shared" si="5"/>
        <v>103040.6799</v>
      </c>
      <c r="BE69" s="9">
        <f t="shared" si="12"/>
        <v>0.0008070589215</v>
      </c>
      <c r="BF69" s="15" t="str">
        <f t="shared" si="13"/>
        <v>#REF!</v>
      </c>
      <c r="BG69" s="9" t="str">
        <f t="shared" si="4"/>
        <v>#REF!</v>
      </c>
    </row>
    <row r="70">
      <c r="A70" s="59">
        <v>0.09351915</v>
      </c>
      <c r="B70" s="59">
        <v>0.07599998230657001</v>
      </c>
      <c r="C70" s="11"/>
      <c r="H70" s="48"/>
      <c r="J70" s="9"/>
      <c r="AG70" s="32">
        <f>Prices!B78</f>
        <v>42471</v>
      </c>
      <c r="AH70" s="33">
        <f t="array" ref="AH70">index(DailyPrices,Match($AG70,PriceDates,0)+1,Match(AH$3,Tickers,0))*AH$4</f>
        <v>0</v>
      </c>
      <c r="AI70" s="33">
        <f t="array" ref="AI70">index(DailyPrices,Match($AG70,PriceDates,0)+1,Match(AI$3,Tickers,0))*AI$4</f>
        <v>876.1795531</v>
      </c>
      <c r="AJ70" s="33">
        <f t="array" ref="AJ70">index(DailyPrices,Match($AG70,PriceDates,0)+1,Match(AJ$3,Tickers,0))*AJ$4</f>
        <v>0</v>
      </c>
      <c r="AK70" s="33">
        <f t="array" ref="AK70">index(DailyPrices,Match($AG70,PriceDates,0)+1,Match(AK$3,Tickers,0))*AK$4</f>
        <v>12982.94413</v>
      </c>
      <c r="AL70" s="33">
        <f t="array" ref="AL70">index(DailyPrices,Match($AG70,PriceDates,0)+1,Match(AL$3,Tickers,0))*AL$4</f>
        <v>0</v>
      </c>
      <c r="AM70" s="33">
        <f t="array" ref="AM70">index(DailyPrices,Match($AG70,PriceDates,0)+1,Match(AM$3,Tickers,0))*AM$4</f>
        <v>0</v>
      </c>
      <c r="AN70" s="33">
        <f t="array" ref="AN70">index(DailyPrices,Match($AG70,PriceDates,0)+1,Match(AN$3,Tickers,0))*AN$4</f>
        <v>0</v>
      </c>
      <c r="AO70" s="33">
        <f t="array" ref="AO70">index(DailyPrices,Match($AG70,PriceDates,0)+1,Match(AO$3,Tickers,0))*AO$4</f>
        <v>8103.791775</v>
      </c>
      <c r="AP70" s="33">
        <f t="array" ref="AP70">index(DailyPrices,Match($AG70,PriceDates,0)+1,Match(AP$3,Tickers,0))*AP$4</f>
        <v>369.1883861</v>
      </c>
      <c r="AQ70" s="33">
        <f t="array" ref="AQ70">index(DailyPrices,Match($AG70,PriceDates,0)+1,Match(AQ$3,Tickers,0))*AQ$4</f>
        <v>12053.83777</v>
      </c>
      <c r="AR70" s="33">
        <f t="array" ref="AR70">index(DailyPrices,Match($AG70,PriceDates,0)+1,Match(AR$3,Tickers,0))*AR$4</f>
        <v>0</v>
      </c>
      <c r="AS70" s="33">
        <f t="array" ref="AS70">index(DailyPrices,Match($AG70,PriceDates,0)+1,Match(AS$3,Tickers,0))*AS$4</f>
        <v>24641.66288</v>
      </c>
      <c r="AT70" s="33">
        <f t="array" ref="AT70">index(DailyPrices,Match($AG70,PriceDates,0)+1,Match(AT$3,Tickers,0))*AT$4</f>
        <v>0</v>
      </c>
      <c r="AU70" s="33">
        <f t="array" ref="AU70">index(DailyPrices,Match($AG70,PriceDates,0)+1,Match(AU$3,Tickers,0))*AU$4</f>
        <v>224.4917887</v>
      </c>
      <c r="AV70" s="33">
        <f t="array" ref="AV70">index(DailyPrices,Match($AG70,PriceDates,0)+1,Match(AV$3,Tickers,0))*AV$4</f>
        <v>3944.505116</v>
      </c>
      <c r="AW70" s="33">
        <f t="array" ref="AW70">index(DailyPrices,Match($AG70,PriceDates,0)+1,Match(AW$3,Tickers,0))*AW$4</f>
        <v>10976.25595</v>
      </c>
      <c r="AX70" s="33">
        <f t="array" ref="AX70">index(DailyPrices,Match($AG70,PriceDates,0)+1,Match(AX$3,Tickers,0))*AX$4</f>
        <v>17678.18046</v>
      </c>
      <c r="AY70" s="33">
        <f t="array" ref="AY70">index(DailyPrices,Match($AG70,PriceDates,0)+1,Match(AY$3,Tickers,0))*AY$4</f>
        <v>103.1976448</v>
      </c>
      <c r="AZ70" s="33">
        <f t="array" ref="AZ70">index(DailyPrices,Match($AG70,PriceDates,0)+1,Match(AZ$3,Tickers,0))*AZ$4</f>
        <v>5655.116995</v>
      </c>
      <c r="BA70" s="33">
        <f t="array" ref="BA70">index(DailyPrices,Match($AG70,PriceDates,0)+1,Match(BA$3,Tickers,0))*BA$4</f>
        <v>0</v>
      </c>
      <c r="BB70" s="33">
        <f t="array" ref="BB70">index(DailyPrices,Match($AG70,PriceDates,0)+1,Match(BB$3,Tickers,0))*BB$4</f>
        <v>0</v>
      </c>
      <c r="BC70" s="33">
        <f t="array" ref="BC70">index(DailyPrices,Match($AG70,PriceDates,0)+1,Match(BC$3,Tickers,0))*BC$4</f>
        <v>5291.212351</v>
      </c>
      <c r="BD70" s="15">
        <f t="shared" si="5"/>
        <v>102900.5648</v>
      </c>
      <c r="BE70" s="9">
        <f t="shared" si="12"/>
        <v>-0.001359804063</v>
      </c>
      <c r="BF70" s="15" t="str">
        <f t="shared" si="13"/>
        <v>#REF!</v>
      </c>
      <c r="BG70" s="9" t="str">
        <f t="shared" si="4"/>
        <v>#REF!</v>
      </c>
    </row>
    <row r="71">
      <c r="A71" s="59">
        <v>0.07642106</v>
      </c>
      <c r="B71" s="59">
        <v>0.07077162388431146</v>
      </c>
      <c r="C71" s="11"/>
      <c r="AG71" s="32">
        <f>Prices!B79</f>
        <v>42472</v>
      </c>
      <c r="AH71" s="33">
        <f t="array" ref="AH71">index(DailyPrices,Match($AG71,PriceDates,0)+1,Match(AH$3,Tickers,0))*AH$4</f>
        <v>0</v>
      </c>
      <c r="AI71" s="33">
        <f t="array" ref="AI71">index(DailyPrices,Match($AG71,PriceDates,0)+1,Match(AI$3,Tickers,0))*AI$4</f>
        <v>881.6319244</v>
      </c>
      <c r="AJ71" s="33">
        <f t="array" ref="AJ71">index(DailyPrices,Match($AG71,PriceDates,0)+1,Match(AJ$3,Tickers,0))*AJ$4</f>
        <v>0</v>
      </c>
      <c r="AK71" s="33">
        <f t="array" ref="AK71">index(DailyPrices,Match($AG71,PriceDates,0)+1,Match(AK$3,Tickers,0))*AK$4</f>
        <v>12893.33188</v>
      </c>
      <c r="AL71" s="33">
        <f t="array" ref="AL71">index(DailyPrices,Match($AG71,PriceDates,0)+1,Match(AL$3,Tickers,0))*AL$4</f>
        <v>0</v>
      </c>
      <c r="AM71" s="33">
        <f t="array" ref="AM71">index(DailyPrices,Match($AG71,PriceDates,0)+1,Match(AM$3,Tickers,0))*AM$4</f>
        <v>0</v>
      </c>
      <c r="AN71" s="33">
        <f t="array" ref="AN71">index(DailyPrices,Match($AG71,PriceDates,0)+1,Match(AN$3,Tickers,0))*AN$4</f>
        <v>0</v>
      </c>
      <c r="AO71" s="33">
        <f t="array" ref="AO71">index(DailyPrices,Match($AG71,PriceDates,0)+1,Match(AO$3,Tickers,0))*AO$4</f>
        <v>8152.36056</v>
      </c>
      <c r="AP71" s="33">
        <f t="array" ref="AP71">index(DailyPrices,Match($AG71,PriceDates,0)+1,Match(AP$3,Tickers,0))*AP$4</f>
        <v>371.6609977</v>
      </c>
      <c r="AQ71" s="33">
        <f t="array" ref="AQ71">index(DailyPrices,Match($AG71,PriceDates,0)+1,Match(AQ$3,Tickers,0))*AQ$4</f>
        <v>12195.87043</v>
      </c>
      <c r="AR71" s="33">
        <f t="array" ref="AR71">index(DailyPrices,Match($AG71,PriceDates,0)+1,Match(AR$3,Tickers,0))*AR$4</f>
        <v>0</v>
      </c>
      <c r="AS71" s="33">
        <f t="array" ref="AS71">index(DailyPrices,Match($AG71,PriceDates,0)+1,Match(AS$3,Tickers,0))*AS$4</f>
        <v>24604.42576</v>
      </c>
      <c r="AT71" s="33">
        <f t="array" ref="AT71">index(DailyPrices,Match($AG71,PriceDates,0)+1,Match(AT$3,Tickers,0))*AT$4</f>
        <v>0</v>
      </c>
      <c r="AU71" s="33">
        <f t="array" ref="AU71">index(DailyPrices,Match($AG71,PriceDates,0)+1,Match(AU$3,Tickers,0))*AU$4</f>
        <v>224.3996706</v>
      </c>
      <c r="AV71" s="33">
        <f t="array" ref="AV71">index(DailyPrices,Match($AG71,PriceDates,0)+1,Match(AV$3,Tickers,0))*AV$4</f>
        <v>3991.018779</v>
      </c>
      <c r="AW71" s="33">
        <f t="array" ref="AW71">index(DailyPrices,Match($AG71,PriceDates,0)+1,Match(AW$3,Tickers,0))*AW$4</f>
        <v>11061.27904</v>
      </c>
      <c r="AX71" s="33">
        <f t="array" ref="AX71">index(DailyPrices,Match($AG71,PriceDates,0)+1,Match(AX$3,Tickers,0))*AX$4</f>
        <v>17644.56536</v>
      </c>
      <c r="AY71" s="33">
        <f t="array" ref="AY71">index(DailyPrices,Match($AG71,PriceDates,0)+1,Match(AY$3,Tickers,0))*AY$4</f>
        <v>105.3213263</v>
      </c>
      <c r="AZ71" s="33">
        <f t="array" ref="AZ71">index(DailyPrices,Match($AG71,PriceDates,0)+1,Match(AZ$3,Tickers,0))*AZ$4</f>
        <v>5683.054996</v>
      </c>
      <c r="BA71" s="33">
        <f t="array" ref="BA71">index(DailyPrices,Match($AG71,PriceDates,0)+1,Match(BA$3,Tickers,0))*BA$4</f>
        <v>0</v>
      </c>
      <c r="BB71" s="33">
        <f t="array" ref="BB71">index(DailyPrices,Match($AG71,PriceDates,0)+1,Match(BB$3,Tickers,0))*BB$4</f>
        <v>0</v>
      </c>
      <c r="BC71" s="33">
        <f t="array" ref="BC71">index(DailyPrices,Match($AG71,PriceDates,0)+1,Match(BC$3,Tickers,0))*BC$4</f>
        <v>5306.919936</v>
      </c>
      <c r="BD71" s="15">
        <f t="shared" si="5"/>
        <v>103115.8407</v>
      </c>
      <c r="BE71" s="9">
        <f t="shared" si="12"/>
        <v>0.002092076577</v>
      </c>
      <c r="BF71" s="15" t="str">
        <f t="shared" si="13"/>
        <v>#REF!</v>
      </c>
      <c r="BG71" s="9" t="str">
        <f t="shared" si="4"/>
        <v>#REF!</v>
      </c>
    </row>
    <row r="72">
      <c r="A72" s="59">
        <v>0.08431881</v>
      </c>
      <c r="B72" s="59">
        <v>0.06990244976068216</v>
      </c>
      <c r="C72" s="11"/>
      <c r="AG72" s="32">
        <f>Prices!B80</f>
        <v>42473</v>
      </c>
      <c r="AH72" s="33">
        <f t="array" ref="AH72">index(DailyPrices,Match($AG72,PriceDates,0)+1,Match(AH$3,Tickers,0))*AH$4</f>
        <v>0</v>
      </c>
      <c r="AI72" s="33">
        <f t="array" ref="AI72">index(DailyPrices,Match($AG72,PriceDates,0)+1,Match(AI$3,Tickers,0))*AI$4</f>
        <v>874.8577661</v>
      </c>
      <c r="AJ72" s="33">
        <f t="array" ref="AJ72">index(DailyPrices,Match($AG72,PriceDates,0)+1,Match(AJ$3,Tickers,0))*AJ$4</f>
        <v>0</v>
      </c>
      <c r="AK72" s="33">
        <f t="array" ref="AK72">index(DailyPrices,Match($AG72,PriceDates,0)+1,Match(AK$3,Tickers,0))*AK$4</f>
        <v>12938.63038</v>
      </c>
      <c r="AL72" s="33">
        <f t="array" ref="AL72">index(DailyPrices,Match($AG72,PriceDates,0)+1,Match(AL$3,Tickers,0))*AL$4</f>
        <v>0</v>
      </c>
      <c r="AM72" s="33">
        <f t="array" ref="AM72">index(DailyPrices,Match($AG72,PriceDates,0)+1,Match(AM$3,Tickers,0))*AM$4</f>
        <v>0</v>
      </c>
      <c r="AN72" s="33">
        <f t="array" ref="AN72">index(DailyPrices,Match($AG72,PriceDates,0)+1,Match(AN$3,Tickers,0))*AN$4</f>
        <v>0</v>
      </c>
      <c r="AO72" s="33">
        <f t="array" ref="AO72">index(DailyPrices,Match($AG72,PriceDates,0)+1,Match(AO$3,Tickers,0))*AO$4</f>
        <v>8102.592545</v>
      </c>
      <c r="AP72" s="33">
        <f t="array" ref="AP72">index(DailyPrices,Match($AG72,PriceDates,0)+1,Match(AP$3,Tickers,0))*AP$4</f>
        <v>380.6722933</v>
      </c>
      <c r="AQ72" s="33">
        <f t="array" ref="AQ72">index(DailyPrices,Match($AG72,PriceDates,0)+1,Match(AQ$3,Tickers,0))*AQ$4</f>
        <v>12311.86376</v>
      </c>
      <c r="AR72" s="33">
        <f t="array" ref="AR72">index(DailyPrices,Match($AG72,PriceDates,0)+1,Match(AR$3,Tickers,0))*AR$4</f>
        <v>0</v>
      </c>
      <c r="AS72" s="33">
        <f t="array" ref="AS72">index(DailyPrices,Match($AG72,PriceDates,0)+1,Match(AS$3,Tickers,0))*AS$4</f>
        <v>24627.69896</v>
      </c>
      <c r="AT72" s="33">
        <f t="array" ref="AT72">index(DailyPrices,Match($AG72,PriceDates,0)+1,Match(AT$3,Tickers,0))*AT$4</f>
        <v>0</v>
      </c>
      <c r="AU72" s="33">
        <f t="array" ref="AU72">index(DailyPrices,Match($AG72,PriceDates,0)+1,Match(AU$3,Tickers,0))*AU$4</f>
        <v>224.4917887</v>
      </c>
      <c r="AV72" s="33">
        <f t="array" ref="AV72">index(DailyPrices,Match($AG72,PriceDates,0)+1,Match(AV$3,Tickers,0))*AV$4</f>
        <v>4058.408653</v>
      </c>
      <c r="AW72" s="33">
        <f t="array" ref="AW72">index(DailyPrices,Match($AG72,PriceDates,0)+1,Match(AW$3,Tickers,0))*AW$4</f>
        <v>11203.48581</v>
      </c>
      <c r="AX72" s="33">
        <f t="array" ref="AX72">index(DailyPrices,Match($AG72,PriceDates,0)+1,Match(AX$3,Tickers,0))*AX$4</f>
        <v>17671.45744</v>
      </c>
      <c r="AY72" s="33">
        <f t="array" ref="AY72">index(DailyPrices,Match($AG72,PriceDates,0)+1,Match(AY$3,Tickers,0))*AY$4</f>
        <v>104.923136</v>
      </c>
      <c r="AZ72" s="33">
        <f t="array" ref="AZ72">index(DailyPrices,Match($AG72,PriceDates,0)+1,Match(AZ$3,Tickers,0))*AZ$4</f>
        <v>5642.544895</v>
      </c>
      <c r="BA72" s="33">
        <f t="array" ref="BA72">index(DailyPrices,Match($AG72,PriceDates,0)+1,Match(BA$3,Tickers,0))*BA$4</f>
        <v>0</v>
      </c>
      <c r="BB72" s="33">
        <f t="array" ref="BB72">index(DailyPrices,Match($AG72,PriceDates,0)+1,Match(BB$3,Tickers,0))*BB$4</f>
        <v>0</v>
      </c>
      <c r="BC72" s="33">
        <f t="array" ref="BC72">index(DailyPrices,Match($AG72,PriceDates,0)+1,Match(BC$3,Tickers,0))*BC$4</f>
        <v>5302.432055</v>
      </c>
      <c r="BD72" s="15">
        <f t="shared" si="5"/>
        <v>103444.0595</v>
      </c>
      <c r="BE72" s="9">
        <f t="shared" si="12"/>
        <v>0.003183010696</v>
      </c>
      <c r="BF72" s="15" t="str">
        <f t="shared" si="13"/>
        <v>#REF!</v>
      </c>
      <c r="BG72" s="9" t="str">
        <f t="shared" si="4"/>
        <v>#REF!</v>
      </c>
    </row>
    <row r="73">
      <c r="A73" s="59">
        <v>0.10269296</v>
      </c>
      <c r="B73" s="59">
        <v>0.06973918497581377</v>
      </c>
      <c r="C73" s="11"/>
      <c r="AG73" s="32">
        <f>Prices!B81</f>
        <v>42474</v>
      </c>
      <c r="AH73" s="33">
        <f t="array" ref="AH73">index(DailyPrices,Match($AG73,PriceDates,0)+1,Match(AH$3,Tickers,0))*AH$4</f>
        <v>0</v>
      </c>
      <c r="AI73" s="33">
        <f t="array" ref="AI73">index(DailyPrices,Match($AG73,PriceDates,0)+1,Match(AI$3,Tickers,0))*AI$4</f>
        <v>870.8924051</v>
      </c>
      <c r="AJ73" s="33">
        <f t="array" ref="AJ73">index(DailyPrices,Match($AG73,PriceDates,0)+1,Match(AJ$3,Tickers,0))*AJ$4</f>
        <v>0</v>
      </c>
      <c r="AK73" s="33">
        <f t="array" ref="AK73">index(DailyPrices,Match($AG73,PriceDates,0)+1,Match(AK$3,Tickers,0))*AK$4</f>
        <v>12876.59113</v>
      </c>
      <c r="AL73" s="33">
        <f t="array" ref="AL73">index(DailyPrices,Match($AG73,PriceDates,0)+1,Match(AL$3,Tickers,0))*AL$4</f>
        <v>0</v>
      </c>
      <c r="AM73" s="33">
        <f t="array" ref="AM73">index(DailyPrices,Match($AG73,PriceDates,0)+1,Match(AM$3,Tickers,0))*AM$4</f>
        <v>0</v>
      </c>
      <c r="AN73" s="33">
        <f t="array" ref="AN73">index(DailyPrices,Match($AG73,PriceDates,0)+1,Match(AN$3,Tickers,0))*AN$4</f>
        <v>0</v>
      </c>
      <c r="AO73" s="33">
        <f t="array" ref="AO73">index(DailyPrices,Match($AG73,PriceDates,0)+1,Match(AO$3,Tickers,0))*AO$4</f>
        <v>8063.01798</v>
      </c>
      <c r="AP73" s="33">
        <f t="array" ref="AP73">index(DailyPrices,Match($AG73,PriceDates,0)+1,Match(AP$3,Tickers,0))*AP$4</f>
        <v>381.9910195</v>
      </c>
      <c r="AQ73" s="33">
        <f t="array" ref="AQ73">index(DailyPrices,Match($AG73,PriceDates,0)+1,Match(AQ$3,Tickers,0))*AQ$4</f>
        <v>12288.19165</v>
      </c>
      <c r="AR73" s="33">
        <f t="array" ref="AR73">index(DailyPrices,Match($AG73,PriceDates,0)+1,Match(AR$3,Tickers,0))*AR$4</f>
        <v>0</v>
      </c>
      <c r="AS73" s="33">
        <f t="array" ref="AS73">index(DailyPrices,Match($AG73,PriceDates,0)+1,Match(AS$3,Tickers,0))*AS$4</f>
        <v>24590.46184</v>
      </c>
      <c r="AT73" s="33">
        <f t="array" ref="AT73">index(DailyPrices,Match($AG73,PriceDates,0)+1,Match(AT$3,Tickers,0))*AT$4</f>
        <v>0</v>
      </c>
      <c r="AU73" s="33">
        <f t="array" ref="AU73">index(DailyPrices,Match($AG73,PriceDates,0)+1,Match(AU$3,Tickers,0))*AU$4</f>
        <v>224.4917887</v>
      </c>
      <c r="AV73" s="33">
        <f t="array" ref="AV73">index(DailyPrices,Match($AG73,PriceDates,0)+1,Match(AV$3,Tickers,0))*AV$4</f>
        <v>4063.169894</v>
      </c>
      <c r="AW73" s="33">
        <f t="array" ref="AW73">index(DailyPrices,Match($AG73,PriceDates,0)+1,Match(AW$3,Tickers,0))*AW$4</f>
        <v>11223.04865</v>
      </c>
      <c r="AX73" s="33">
        <f t="array" ref="AX73">index(DailyPrices,Match($AG73,PriceDates,0)+1,Match(AX$3,Tickers,0))*AX$4</f>
        <v>17678.18046</v>
      </c>
      <c r="AY73" s="33">
        <f t="array" ref="AY73">index(DailyPrices,Match($AG73,PriceDates,0)+1,Match(AY$3,Tickers,0))*AY$4</f>
        <v>104.989501</v>
      </c>
      <c r="AZ73" s="33">
        <f t="array" ref="AZ73">index(DailyPrices,Match($AG73,PriceDates,0)+1,Match(AZ$3,Tickers,0))*AZ$4</f>
        <v>5618.331961</v>
      </c>
      <c r="BA73" s="33">
        <f t="array" ref="BA73">index(DailyPrices,Match($AG73,PriceDates,0)+1,Match(BA$3,Tickers,0))*BA$4</f>
        <v>0</v>
      </c>
      <c r="BB73" s="33">
        <f t="array" ref="BB73">index(DailyPrices,Match($AG73,PriceDates,0)+1,Match(BB$3,Tickers,0))*BB$4</f>
        <v>0</v>
      </c>
      <c r="BC73" s="33">
        <f t="array" ref="BC73">index(DailyPrices,Match($AG73,PriceDates,0)+1,Match(BC$3,Tickers,0))*BC$4</f>
        <v>5306.919936</v>
      </c>
      <c r="BD73" s="15">
        <f t="shared" si="5"/>
        <v>103290.2782</v>
      </c>
      <c r="BE73" s="9">
        <f t="shared" si="12"/>
        <v>-0.001486612853</v>
      </c>
      <c r="BF73" s="15" t="str">
        <f t="shared" si="13"/>
        <v>#REF!</v>
      </c>
      <c r="BG73" s="9" t="str">
        <f t="shared" si="4"/>
        <v>#REF!</v>
      </c>
    </row>
    <row r="74">
      <c r="A74" s="59">
        <v>0.10170611</v>
      </c>
      <c r="B74" s="59">
        <v>0.06695748265523327</v>
      </c>
      <c r="C74" s="11"/>
      <c r="AG74" s="32">
        <f>Prices!B82</f>
        <v>42475</v>
      </c>
      <c r="AH74" s="33">
        <f t="array" ref="AH74">index(DailyPrices,Match($AG74,PriceDates,0)+1,Match(AH$3,Tickers,0))*AH$4</f>
        <v>0</v>
      </c>
      <c r="AI74" s="33">
        <f t="array" ref="AI74">index(DailyPrices,Match($AG74,PriceDates,0)+1,Match(AI$3,Tickers,0))*AI$4</f>
        <v>876.3447764</v>
      </c>
      <c r="AJ74" s="33">
        <f t="array" ref="AJ74">index(DailyPrices,Match($AG74,PriceDates,0)+1,Match(AJ$3,Tickers,0))*AJ$4</f>
        <v>0</v>
      </c>
      <c r="AK74" s="33">
        <f t="array" ref="AK74">index(DailyPrices,Match($AG74,PriceDates,0)+1,Match(AK$3,Tickers,0))*AK$4</f>
        <v>12986.88313</v>
      </c>
      <c r="AL74" s="33">
        <f t="array" ref="AL74">index(DailyPrices,Match($AG74,PriceDates,0)+1,Match(AL$3,Tickers,0))*AL$4</f>
        <v>0</v>
      </c>
      <c r="AM74" s="33">
        <f t="array" ref="AM74">index(DailyPrices,Match($AG74,PriceDates,0)+1,Match(AM$3,Tickers,0))*AM$4</f>
        <v>0</v>
      </c>
      <c r="AN74" s="33">
        <f t="array" ref="AN74">index(DailyPrices,Match($AG74,PriceDates,0)+1,Match(AN$3,Tickers,0))*AN$4</f>
        <v>0</v>
      </c>
      <c r="AO74" s="33">
        <f t="array" ref="AO74">index(DailyPrices,Match($AG74,PriceDates,0)+1,Match(AO$3,Tickers,0))*AO$4</f>
        <v>8116.383682</v>
      </c>
      <c r="AP74" s="33">
        <f t="array" ref="AP74">index(DailyPrices,Match($AG74,PriceDates,0)+1,Match(AP$3,Tickers,0))*AP$4</f>
        <v>381.3316564</v>
      </c>
      <c r="AQ74" s="33">
        <f t="array" ref="AQ74">index(DailyPrices,Match($AG74,PriceDates,0)+1,Match(AQ$3,Tickers,0))*AQ$4</f>
        <v>12264.51954</v>
      </c>
      <c r="AR74" s="33">
        <f t="array" ref="AR74">index(DailyPrices,Match($AG74,PriceDates,0)+1,Match(AR$3,Tickers,0))*AR$4</f>
        <v>0</v>
      </c>
      <c r="AS74" s="33">
        <f t="array" ref="AS74">index(DailyPrices,Match($AG74,PriceDates,0)+1,Match(AS$3,Tickers,0))*AS$4</f>
        <v>24646.31752</v>
      </c>
      <c r="AT74" s="33">
        <f t="array" ref="AT74">index(DailyPrices,Match($AG74,PriceDates,0)+1,Match(AT$3,Tickers,0))*AT$4</f>
        <v>0</v>
      </c>
      <c r="AU74" s="33">
        <f t="array" ref="AU74">index(DailyPrices,Match($AG74,PriceDates,0)+1,Match(AU$3,Tickers,0))*AU$4</f>
        <v>224.768143</v>
      </c>
      <c r="AV74" s="33">
        <f t="array" ref="AV74">index(DailyPrices,Match($AG74,PriceDates,0)+1,Match(AV$3,Tickers,0))*AV$4</f>
        <v>4053.647412</v>
      </c>
      <c r="AW74" s="33">
        <f t="array" ref="AW74">index(DailyPrices,Match($AG74,PriceDates,0)+1,Match(AW$3,Tickers,0))*AW$4</f>
        <v>11208.00032</v>
      </c>
      <c r="AX74" s="33">
        <f t="array" ref="AX74">index(DailyPrices,Match($AG74,PriceDates,0)+1,Match(AX$3,Tickers,0))*AX$4</f>
        <v>17738.68764</v>
      </c>
      <c r="AY74" s="33">
        <f t="array" ref="AY74">index(DailyPrices,Match($AG74,PriceDates,0)+1,Match(AY$3,Tickers,0))*AY$4</f>
        <v>105.7195165</v>
      </c>
      <c r="AZ74" s="33">
        <f t="array" ref="AZ74">index(DailyPrices,Match($AG74,PriceDates,0)+1,Match(AZ$3,Tickers,0))*AZ$4</f>
        <v>5649.063762</v>
      </c>
      <c r="BA74" s="33">
        <f t="array" ref="BA74">index(DailyPrices,Match($AG74,PriceDates,0)+1,Match(BA$3,Tickers,0))*BA$4</f>
        <v>0</v>
      </c>
      <c r="BB74" s="33">
        <f t="array" ref="BB74">index(DailyPrices,Match($AG74,PriceDates,0)+1,Match(BB$3,Tickers,0))*BB$4</f>
        <v>0</v>
      </c>
      <c r="BC74" s="33">
        <f t="array" ref="BC74">index(DailyPrices,Match($AG74,PriceDates,0)+1,Match(BC$3,Tickers,0))*BC$4</f>
        <v>5315.895699</v>
      </c>
      <c r="BD74" s="15">
        <f t="shared" si="5"/>
        <v>103567.5628</v>
      </c>
      <c r="BE74" s="9">
        <f t="shared" si="12"/>
        <v>0.002684517641</v>
      </c>
      <c r="BF74" s="15" t="str">
        <f t="shared" si="13"/>
        <v>#REF!</v>
      </c>
      <c r="BG74" s="9" t="str">
        <f t="shared" si="4"/>
        <v>#REF!</v>
      </c>
    </row>
    <row r="75">
      <c r="A75" s="59">
        <v>0.08875282</v>
      </c>
      <c r="B75" s="59">
        <v>0.08119098286525683</v>
      </c>
      <c r="C75" s="11"/>
      <c r="AG75" s="32">
        <f>Prices!B83</f>
        <v>42478</v>
      </c>
      <c r="AH75" s="33">
        <f t="array" ref="AH75">index(DailyPrices,Match($AG75,PriceDates,0)+1,Match(AH$3,Tickers,0))*AH$4</f>
        <v>0</v>
      </c>
      <c r="AI75" s="33">
        <f t="array" ref="AI75">index(DailyPrices,Match($AG75,PriceDates,0)+1,Match(AI$3,Tickers,0))*AI$4</f>
        <v>881.3014777</v>
      </c>
      <c r="AJ75" s="33">
        <f t="array" ref="AJ75">index(DailyPrices,Match($AG75,PriceDates,0)+1,Match(AJ$3,Tickers,0))*AJ$4</f>
        <v>0</v>
      </c>
      <c r="AK75" s="33">
        <f t="array" ref="AK75">index(DailyPrices,Match($AG75,PriceDates,0)+1,Match(AK$3,Tickers,0))*AK$4</f>
        <v>12930.75238</v>
      </c>
      <c r="AL75" s="33">
        <f t="array" ref="AL75">index(DailyPrices,Match($AG75,PriceDates,0)+1,Match(AL$3,Tickers,0))*AL$4</f>
        <v>0</v>
      </c>
      <c r="AM75" s="33">
        <f t="array" ref="AM75">index(DailyPrices,Match($AG75,PriceDates,0)+1,Match(AM$3,Tickers,0))*AM$4</f>
        <v>0</v>
      </c>
      <c r="AN75" s="33">
        <f t="array" ref="AN75">index(DailyPrices,Match($AG75,PriceDates,0)+1,Match(AN$3,Tickers,0))*AN$4</f>
        <v>0</v>
      </c>
      <c r="AO75" s="33">
        <f t="array" ref="AO75">index(DailyPrices,Match($AG75,PriceDates,0)+1,Match(AO$3,Tickers,0))*AO$4</f>
        <v>8142.766726</v>
      </c>
      <c r="AP75" s="33">
        <f t="array" ref="AP75">index(DailyPrices,Match($AG75,PriceDates,0)+1,Match(AP$3,Tickers,0))*AP$4</f>
        <v>385.287835</v>
      </c>
      <c r="AQ75" s="33">
        <f t="array" ref="AQ75">index(DailyPrices,Match($AG75,PriceDates,0)+1,Match(AQ$3,Tickers,0))*AQ$4</f>
        <v>12318.96539</v>
      </c>
      <c r="AR75" s="33">
        <f t="array" ref="AR75">index(DailyPrices,Match($AG75,PriceDates,0)+1,Match(AR$3,Tickers,0))*AR$4</f>
        <v>0</v>
      </c>
      <c r="AS75" s="33">
        <f t="array" ref="AS75">index(DailyPrices,Match($AG75,PriceDates,0)+1,Match(AS$3,Tickers,0))*AS$4</f>
        <v>24646.31752</v>
      </c>
      <c r="AT75" s="33">
        <f t="array" ref="AT75">index(DailyPrices,Match($AG75,PriceDates,0)+1,Match(AT$3,Tickers,0))*AT$4</f>
        <v>0</v>
      </c>
      <c r="AU75" s="33">
        <f t="array" ref="AU75">index(DailyPrices,Match($AG75,PriceDates,0)+1,Match(AU$3,Tickers,0))*AU$4</f>
        <v>224.9523791</v>
      </c>
      <c r="AV75" s="33">
        <f t="array" ref="AV75">index(DailyPrices,Match($AG75,PriceDates,0)+1,Match(AV$3,Tickers,0))*AV$4</f>
        <v>4108.584809</v>
      </c>
      <c r="AW75" s="33">
        <f t="array" ref="AW75">index(DailyPrices,Match($AG75,PriceDates,0)+1,Match(AW$3,Tickers,0))*AW$4</f>
        <v>11326.88217</v>
      </c>
      <c r="AX75" s="33">
        <f t="array" ref="AX75">index(DailyPrices,Match($AG75,PriceDates,0)+1,Match(AX$3,Tickers,0))*AX$4</f>
        <v>17762.21821</v>
      </c>
      <c r="AY75" s="33">
        <f t="array" ref="AY75">index(DailyPrices,Match($AG75,PriceDates,0)+1,Match(AY$3,Tickers,0))*AY$4</f>
        <v>105.3876913</v>
      </c>
      <c r="AZ75" s="33">
        <f t="array" ref="AZ75">index(DailyPrices,Match($AG75,PriceDates,0)+1,Match(AZ$3,Tickers,0))*AZ$4</f>
        <v>5664.429662</v>
      </c>
      <c r="BA75" s="33">
        <f t="array" ref="BA75">index(DailyPrices,Match($AG75,PriceDates,0)+1,Match(BA$3,Tickers,0))*BA$4</f>
        <v>0</v>
      </c>
      <c r="BB75" s="33">
        <f t="array" ref="BB75">index(DailyPrices,Match($AG75,PriceDates,0)+1,Match(BB$3,Tickers,0))*BB$4</f>
        <v>0</v>
      </c>
      <c r="BC75" s="33">
        <f t="array" ref="BC75">index(DailyPrices,Match($AG75,PriceDates,0)+1,Match(BC$3,Tickers,0))*BC$4</f>
        <v>5315.895699</v>
      </c>
      <c r="BD75" s="15">
        <f t="shared" si="5"/>
        <v>103813.7419</v>
      </c>
      <c r="BE75" s="9">
        <f t="shared" si="12"/>
        <v>0.002376990876</v>
      </c>
      <c r="BF75" s="15" t="str">
        <f t="shared" si="13"/>
        <v>#REF!</v>
      </c>
      <c r="BG75" s="9" t="str">
        <f t="shared" si="4"/>
        <v>#REF!</v>
      </c>
    </row>
    <row r="76">
      <c r="A76" s="59">
        <v>0.0981314</v>
      </c>
      <c r="B76" s="59">
        <v>0.07713220418279709</v>
      </c>
      <c r="C76" s="11"/>
      <c r="AG76" s="32">
        <f>Prices!B84</f>
        <v>42479</v>
      </c>
      <c r="AH76" s="33">
        <f t="array" ref="AH76">index(DailyPrices,Match($AG76,PriceDates,0)+1,Match(AH$3,Tickers,0))*AH$4</f>
        <v>0</v>
      </c>
      <c r="AI76" s="33">
        <f t="array" ref="AI76">index(DailyPrices,Match($AG76,PriceDates,0)+1,Match(AI$3,Tickers,0))*AI$4</f>
        <v>880.8058075</v>
      </c>
      <c r="AJ76" s="33">
        <f t="array" ref="AJ76">index(DailyPrices,Match($AG76,PriceDates,0)+1,Match(AJ$3,Tickers,0))*AJ$4</f>
        <v>0</v>
      </c>
      <c r="AK76" s="33">
        <f t="array" ref="AK76">index(DailyPrices,Match($AG76,PriceDates,0)+1,Match(AK$3,Tickers,0))*AK$4</f>
        <v>12890.37763</v>
      </c>
      <c r="AL76" s="33">
        <f t="array" ref="AL76">index(DailyPrices,Match($AG76,PriceDates,0)+1,Match(AL$3,Tickers,0))*AL$4</f>
        <v>0</v>
      </c>
      <c r="AM76" s="33">
        <f t="array" ref="AM76">index(DailyPrices,Match($AG76,PriceDates,0)+1,Match(AM$3,Tickers,0))*AM$4</f>
        <v>0</v>
      </c>
      <c r="AN76" s="33">
        <f t="array" ref="AN76">index(DailyPrices,Match($AG76,PriceDates,0)+1,Match(AN$3,Tickers,0))*AN$4</f>
        <v>0</v>
      </c>
      <c r="AO76" s="33">
        <f t="array" ref="AO76">index(DailyPrices,Match($AG76,PriceDates,0)+1,Match(AO$3,Tickers,0))*AO$4</f>
        <v>8155.358633</v>
      </c>
      <c r="AP76" s="33">
        <f t="array" ref="AP76">index(DailyPrices,Match($AG76,PriceDates,0)+1,Match(AP$3,Tickers,0))*AP$4</f>
        <v>378.9139917</v>
      </c>
      <c r="AQ76" s="33">
        <f t="array" ref="AQ76">index(DailyPrices,Match($AG76,PriceDates,0)+1,Match(AQ$3,Tickers,0))*AQ$4</f>
        <v>12446.79478</v>
      </c>
      <c r="AR76" s="33">
        <f t="array" ref="AR76">index(DailyPrices,Match($AG76,PriceDates,0)+1,Match(AR$3,Tickers,0))*AR$4</f>
        <v>0</v>
      </c>
      <c r="AS76" s="33">
        <f t="array" ref="AS76">index(DailyPrices,Match($AG76,PriceDates,0)+1,Match(AS$3,Tickers,0))*AS$4</f>
        <v>24637.00824</v>
      </c>
      <c r="AT76" s="33">
        <f t="array" ref="AT76">index(DailyPrices,Match($AG76,PriceDates,0)+1,Match(AT$3,Tickers,0))*AT$4</f>
        <v>0</v>
      </c>
      <c r="AU76" s="33">
        <f t="array" ref="AU76">index(DailyPrices,Match($AG76,PriceDates,0)+1,Match(AU$3,Tickers,0))*AU$4</f>
        <v>224.9523791</v>
      </c>
      <c r="AV76" s="33">
        <f t="array" ref="AV76">index(DailyPrices,Match($AG76,PriceDates,0)+1,Match(AV$3,Tickers,0))*AV$4</f>
        <v>4036.433694</v>
      </c>
      <c r="AW76" s="33">
        <f t="array" ref="AW76">index(DailyPrices,Match($AG76,PriceDates,0)+1,Match(AW$3,Tickers,0))*AW$4</f>
        <v>11292.27099</v>
      </c>
      <c r="AX76" s="33">
        <f t="array" ref="AX76">index(DailyPrices,Match($AG76,PriceDates,0)+1,Match(AX$3,Tickers,0))*AX$4</f>
        <v>17775.66425</v>
      </c>
      <c r="AY76" s="33">
        <f t="array" ref="AY76">index(DailyPrices,Match($AG76,PriceDates,0)+1,Match(AY$3,Tickers,0))*AY$4</f>
        <v>110.4314347</v>
      </c>
      <c r="AZ76" s="33">
        <f t="array" ref="AZ76">index(DailyPrices,Match($AG76,PriceDates,0)+1,Match(AZ$3,Tickers,0))*AZ$4</f>
        <v>5668.620362</v>
      </c>
      <c r="BA76" s="33">
        <f t="array" ref="BA76">index(DailyPrices,Match($AG76,PriceDates,0)+1,Match(BA$3,Tickers,0))*BA$4</f>
        <v>0</v>
      </c>
      <c r="BB76" s="33">
        <f t="array" ref="BB76">index(DailyPrices,Match($AG76,PriceDates,0)+1,Match(BB$3,Tickers,0))*BB$4</f>
        <v>0</v>
      </c>
      <c r="BC76" s="33">
        <f t="array" ref="BC76">index(DailyPrices,Match($AG76,PriceDates,0)+1,Match(BC$3,Tickers,0))*BC$4</f>
        <v>5336.091166</v>
      </c>
      <c r="BD76" s="15">
        <f t="shared" si="5"/>
        <v>103833.7234</v>
      </c>
      <c r="BE76" s="9">
        <f t="shared" si="12"/>
        <v>0.0001924736958</v>
      </c>
      <c r="BF76" s="15" t="str">
        <f t="shared" si="13"/>
        <v>#REF!</v>
      </c>
      <c r="BG76" s="9" t="str">
        <f t="shared" si="4"/>
        <v>#REF!</v>
      </c>
    </row>
    <row r="77">
      <c r="A77" s="59">
        <v>0.09014606</v>
      </c>
      <c r="B77" s="59">
        <v>0.07213224604062374</v>
      </c>
      <c r="C77" s="11"/>
      <c r="AG77" s="32">
        <f>Prices!B85</f>
        <v>42480</v>
      </c>
      <c r="AH77" s="33">
        <f t="array" ref="AH77">index(DailyPrices,Match($AG77,PriceDates,0)+1,Match(AH$3,Tickers,0))*AH$4</f>
        <v>0</v>
      </c>
      <c r="AI77" s="33">
        <f t="array" ref="AI77">index(DailyPrices,Match($AG77,PriceDates,0)+1,Match(AI$3,Tickers,0))*AI$4</f>
        <v>870.8924051</v>
      </c>
      <c r="AJ77" s="33">
        <f t="array" ref="AJ77">index(DailyPrices,Match($AG77,PriceDates,0)+1,Match(AJ$3,Tickers,0))*AJ$4</f>
        <v>0</v>
      </c>
      <c r="AK77" s="33">
        <f t="array" ref="AK77">index(DailyPrices,Match($AG77,PriceDates,0)+1,Match(AK$3,Tickers,0))*AK$4</f>
        <v>12748.57363</v>
      </c>
      <c r="AL77" s="33">
        <f t="array" ref="AL77">index(DailyPrices,Match($AG77,PriceDates,0)+1,Match(AL$3,Tickers,0))*AL$4</f>
        <v>0</v>
      </c>
      <c r="AM77" s="33">
        <f t="array" ref="AM77">index(DailyPrices,Match($AG77,PriceDates,0)+1,Match(AM$3,Tickers,0))*AM$4</f>
        <v>0</v>
      </c>
      <c r="AN77" s="33">
        <f t="array" ref="AN77">index(DailyPrices,Match($AG77,PriceDates,0)+1,Match(AN$3,Tickers,0))*AN$4</f>
        <v>0</v>
      </c>
      <c r="AO77" s="33">
        <f t="array" ref="AO77">index(DailyPrices,Match($AG77,PriceDates,0)+1,Match(AO$3,Tickers,0))*AO$4</f>
        <v>8057.021833</v>
      </c>
      <c r="AP77" s="33">
        <f t="array" ref="AP77">index(DailyPrices,Match($AG77,PriceDates,0)+1,Match(AP$3,Tickers,0))*AP$4</f>
        <v>382.5954357</v>
      </c>
      <c r="AQ77" s="33">
        <f t="array" ref="AQ77">index(DailyPrices,Match($AG77,PriceDates,0)+1,Match(AQ$3,Tickers,0))*AQ$4</f>
        <v>12345.00471</v>
      </c>
      <c r="AR77" s="33">
        <f t="array" ref="AR77">index(DailyPrices,Match($AG77,PriceDates,0)+1,Match(AR$3,Tickers,0))*AR$4</f>
        <v>0</v>
      </c>
      <c r="AS77" s="33">
        <f t="array" ref="AS77">index(DailyPrices,Match($AG77,PriceDates,0)+1,Match(AS$3,Tickers,0))*AS$4</f>
        <v>24618.38968</v>
      </c>
      <c r="AT77" s="33">
        <f t="array" ref="AT77">index(DailyPrices,Match($AG77,PriceDates,0)+1,Match(AT$3,Tickers,0))*AT$4</f>
        <v>0</v>
      </c>
      <c r="AU77" s="33">
        <f t="array" ref="AU77">index(DailyPrices,Match($AG77,PriceDates,0)+1,Match(AU$3,Tickers,0))*AU$4</f>
        <v>224.860261</v>
      </c>
      <c r="AV77" s="33">
        <f t="array" ref="AV77">index(DailyPrices,Match($AG77,PriceDates,0)+1,Match(AV$3,Tickers,0))*AV$4</f>
        <v>4050.351168</v>
      </c>
      <c r="AW77" s="33">
        <f t="array" ref="AW77">index(DailyPrices,Match($AG77,PriceDates,0)+1,Match(AW$3,Tickers,0))*AW$4</f>
        <v>11366.00784</v>
      </c>
      <c r="AX77" s="33">
        <f t="array" ref="AX77">index(DailyPrices,Match($AG77,PriceDates,0)+1,Match(AX$3,Tickers,0))*AX$4</f>
        <v>17742.04915</v>
      </c>
      <c r="AY77" s="33">
        <f t="array" ref="AY77">index(DailyPrices,Match($AG77,PriceDates,0)+1,Match(AY$3,Tickers,0))*AY$4</f>
        <v>110.1659746</v>
      </c>
      <c r="AZ77" s="33">
        <f t="array" ref="AZ77">index(DailyPrices,Match($AG77,PriceDates,0)+1,Match(AZ$3,Tickers,0))*AZ$4</f>
        <v>5628.575894</v>
      </c>
      <c r="BA77" s="33">
        <f t="array" ref="BA77">index(DailyPrices,Match($AG77,PriceDates,0)+1,Match(BA$3,Tickers,0))*BA$4</f>
        <v>0</v>
      </c>
      <c r="BB77" s="33">
        <f t="array" ref="BB77">index(DailyPrices,Match($AG77,PriceDates,0)+1,Match(BB$3,Tickers,0))*BB$4</f>
        <v>0</v>
      </c>
      <c r="BC77" s="33">
        <f t="array" ref="BC77">index(DailyPrices,Match($AG77,PriceDates,0)+1,Match(BC$3,Tickers,0))*BC$4</f>
        <v>5365.262397</v>
      </c>
      <c r="BD77" s="15">
        <f t="shared" si="5"/>
        <v>103509.7504</v>
      </c>
      <c r="BE77" s="9">
        <f t="shared" si="12"/>
        <v>-0.003120113318</v>
      </c>
      <c r="BF77" s="15" t="str">
        <f t="shared" si="13"/>
        <v>#REF!</v>
      </c>
      <c r="BG77" s="9" t="str">
        <f t="shared" si="4"/>
        <v>#REF!</v>
      </c>
    </row>
    <row r="78">
      <c r="A78" s="59">
        <v>0.07979641</v>
      </c>
      <c r="B78" s="59">
        <v>0.07277855356640406</v>
      </c>
      <c r="C78" s="11"/>
      <c r="AG78" s="32">
        <f>Prices!B86</f>
        <v>42481</v>
      </c>
      <c r="AH78" s="33">
        <f t="array" ref="AH78">index(DailyPrices,Match($AG78,PriceDates,0)+1,Match(AH$3,Tickers,0))*AH$4</f>
        <v>0</v>
      </c>
      <c r="AI78" s="33">
        <f t="array" ref="AI78">index(DailyPrices,Match($AG78,PriceDates,0)+1,Match(AI$3,Tickers,0))*AI$4</f>
        <v>855.3614079</v>
      </c>
      <c r="AJ78" s="33">
        <f t="array" ref="AJ78">index(DailyPrices,Match($AG78,PriceDates,0)+1,Match(AJ$3,Tickers,0))*AJ$4</f>
        <v>0</v>
      </c>
      <c r="AK78" s="33">
        <f t="array" ref="AK78">index(DailyPrices,Match($AG78,PriceDates,0)+1,Match(AK$3,Tickers,0))*AK$4</f>
        <v>12647.14438</v>
      </c>
      <c r="AL78" s="33">
        <f t="array" ref="AL78">index(DailyPrices,Match($AG78,PriceDates,0)+1,Match(AL$3,Tickers,0))*AL$4</f>
        <v>0</v>
      </c>
      <c r="AM78" s="33">
        <f t="array" ref="AM78">index(DailyPrices,Match($AG78,PriceDates,0)+1,Match(AM$3,Tickers,0))*AM$4</f>
        <v>0</v>
      </c>
      <c r="AN78" s="33">
        <f t="array" ref="AN78">index(DailyPrices,Match($AG78,PriceDates,0)+1,Match(AN$3,Tickers,0))*AN$4</f>
        <v>0</v>
      </c>
      <c r="AO78" s="33">
        <f t="array" ref="AO78">index(DailyPrices,Match($AG78,PriceDates,0)+1,Match(AO$3,Tickers,0))*AO$4</f>
        <v>7918.510853</v>
      </c>
      <c r="AP78" s="33">
        <f t="array" ref="AP78">index(DailyPrices,Match($AG78,PriceDates,0)+1,Match(AP$3,Tickers,0))*AP$4</f>
        <v>385.0680473</v>
      </c>
      <c r="AQ78" s="33">
        <f t="array" ref="AQ78">index(DailyPrices,Match($AG78,PriceDates,0)+1,Match(AQ$3,Tickers,0))*AQ$4</f>
        <v>12271.62117</v>
      </c>
      <c r="AR78" s="33">
        <f t="array" ref="AR78">index(DailyPrices,Match($AG78,PriceDates,0)+1,Match(AR$3,Tickers,0))*AR$4</f>
        <v>0</v>
      </c>
      <c r="AS78" s="33">
        <f t="array" ref="AS78">index(DailyPrices,Match($AG78,PriceDates,0)+1,Match(AS$3,Tickers,0))*AS$4</f>
        <v>24543.91544</v>
      </c>
      <c r="AT78" s="33">
        <f t="array" ref="AT78">index(DailyPrices,Match($AG78,PriceDates,0)+1,Match(AT$3,Tickers,0))*AT$4</f>
        <v>0</v>
      </c>
      <c r="AU78" s="33">
        <f t="array" ref="AU78">index(DailyPrices,Match($AG78,PriceDates,0)+1,Match(AU$3,Tickers,0))*AU$4</f>
        <v>224.2154344</v>
      </c>
      <c r="AV78" s="33">
        <f t="array" ref="AV78">index(DailyPrices,Match($AG78,PriceDates,0)+1,Match(AV$3,Tickers,0))*AV$4</f>
        <v>4137.884754</v>
      </c>
      <c r="AW78" s="33">
        <f t="array" ref="AW78">index(DailyPrices,Match($AG78,PriceDates,0)+1,Match(AW$3,Tickers,0))*AW$4</f>
        <v>11411.15285</v>
      </c>
      <c r="AX78" s="33">
        <f t="array" ref="AX78">index(DailyPrices,Match($AG78,PriceDates,0)+1,Match(AX$3,Tickers,0))*AX$4</f>
        <v>17684.90348</v>
      </c>
      <c r="AY78" s="33">
        <f t="array" ref="AY78">index(DailyPrices,Match($AG78,PriceDates,0)+1,Match(AY$3,Tickers,0))*AY$4</f>
        <v>110.829625</v>
      </c>
      <c r="AZ78" s="33">
        <f t="array" ref="AZ78">index(DailyPrices,Match($AG78,PriceDates,0)+1,Match(AZ$3,Tickers,0))*AZ$4</f>
        <v>5511.701924</v>
      </c>
      <c r="BA78" s="33">
        <f t="array" ref="BA78">index(DailyPrices,Match($AG78,PriceDates,0)+1,Match(BA$3,Tickers,0))*BA$4</f>
        <v>0</v>
      </c>
      <c r="BB78" s="33">
        <f t="array" ref="BB78">index(DailyPrices,Match($AG78,PriceDates,0)+1,Match(BB$3,Tickers,0))*BB$4</f>
        <v>0</v>
      </c>
      <c r="BC78" s="33">
        <f t="array" ref="BC78">index(DailyPrices,Match($AG78,PriceDates,0)+1,Match(BC$3,Tickers,0))*BC$4</f>
        <v>5320.383581</v>
      </c>
      <c r="BD78" s="15">
        <f t="shared" si="5"/>
        <v>103022.6929</v>
      </c>
      <c r="BE78" s="9">
        <f t="shared" si="12"/>
        <v>-0.004705425579</v>
      </c>
      <c r="BF78" s="15" t="str">
        <f t="shared" si="13"/>
        <v>#REF!</v>
      </c>
      <c r="BG78" s="9" t="str">
        <f t="shared" si="4"/>
        <v>#REF!</v>
      </c>
    </row>
    <row r="79">
      <c r="A79" s="59">
        <v>0.09223413</v>
      </c>
      <c r="B79" s="59">
        <v>0.07524269618889323</v>
      </c>
      <c r="C79" s="11"/>
      <c r="AG79" s="32">
        <f>Prices!B87</f>
        <v>42482</v>
      </c>
      <c r="AH79" s="33">
        <f t="array" ref="AH79">index(DailyPrices,Match($AG79,PriceDates,0)+1,Match(AH$3,Tickers,0))*AH$4</f>
        <v>0</v>
      </c>
      <c r="AI79" s="33">
        <f t="array" ref="AI79">index(DailyPrices,Match($AG79,PriceDates,0)+1,Match(AI$3,Tickers,0))*AI$4</f>
        <v>858.500652</v>
      </c>
      <c r="AJ79" s="33">
        <f t="array" ref="AJ79">index(DailyPrices,Match($AG79,PriceDates,0)+1,Match(AJ$3,Tickers,0))*AJ$4</f>
        <v>0</v>
      </c>
      <c r="AK79" s="33">
        <f t="array" ref="AK79">index(DailyPrices,Match($AG79,PriceDates,0)+1,Match(AK$3,Tickers,0))*AK$4</f>
        <v>12614.64763</v>
      </c>
      <c r="AL79" s="33">
        <f t="array" ref="AL79">index(DailyPrices,Match($AG79,PriceDates,0)+1,Match(AL$3,Tickers,0))*AL$4</f>
        <v>0</v>
      </c>
      <c r="AM79" s="33">
        <f t="array" ref="AM79">index(DailyPrices,Match($AG79,PriceDates,0)+1,Match(AM$3,Tickers,0))*AM$4</f>
        <v>0</v>
      </c>
      <c r="AN79" s="33">
        <f t="array" ref="AN79">index(DailyPrices,Match($AG79,PriceDates,0)+1,Match(AN$3,Tickers,0))*AN$4</f>
        <v>0</v>
      </c>
      <c r="AO79" s="33">
        <f t="array" ref="AO79">index(DailyPrices,Match($AG79,PriceDates,0)+1,Match(AO$3,Tickers,0))*AO$4</f>
        <v>7958.685033</v>
      </c>
      <c r="AP79" s="33">
        <f t="array" ref="AP79">index(DailyPrices,Match($AG79,PriceDates,0)+1,Match(AP$3,Tickers,0))*AP$4</f>
        <v>381.1118687</v>
      </c>
      <c r="AQ79" s="33">
        <f t="array" ref="AQ79">index(DailyPrices,Match($AG79,PriceDates,0)+1,Match(AQ$3,Tickers,0))*AQ$4</f>
        <v>12231.37859</v>
      </c>
      <c r="AR79" s="33">
        <f t="array" ref="AR79">index(DailyPrices,Match($AG79,PriceDates,0)+1,Match(AR$3,Tickers,0))*AR$4</f>
        <v>0</v>
      </c>
      <c r="AS79" s="33">
        <f t="array" ref="AS79">index(DailyPrices,Match($AG79,PriceDates,0)+1,Match(AS$3,Tickers,0))*AS$4</f>
        <v>24539.26081</v>
      </c>
      <c r="AT79" s="33">
        <f t="array" ref="AT79">index(DailyPrices,Match($AG79,PriceDates,0)+1,Match(AT$3,Tickers,0))*AT$4</f>
        <v>0</v>
      </c>
      <c r="AU79" s="33">
        <f t="array" ref="AU79">index(DailyPrices,Match($AG79,PriceDates,0)+1,Match(AU$3,Tickers,0))*AU$4</f>
        <v>224.3996706</v>
      </c>
      <c r="AV79" s="33">
        <f t="array" ref="AV79">index(DailyPrices,Match($AG79,PriceDates,0)+1,Match(AV$3,Tickers,0))*AV$4</f>
        <v>4139.349752</v>
      </c>
      <c r="AW79" s="33">
        <f t="array" ref="AW79">index(DailyPrices,Match($AG79,PriceDates,0)+1,Match(AW$3,Tickers,0))*AW$4</f>
        <v>11481.12761</v>
      </c>
      <c r="AX79" s="33">
        <f t="array" ref="AX79">index(DailyPrices,Match($AG79,PriceDates,0)+1,Match(AX$3,Tickers,0))*AX$4</f>
        <v>17691.6265</v>
      </c>
      <c r="AY79" s="33">
        <f t="array" ref="AY79">index(DailyPrices,Match($AG79,PriceDates,0)+1,Match(AY$3,Tickers,0))*AY$4</f>
        <v>110.4314347</v>
      </c>
      <c r="AZ79" s="33">
        <f t="array" ref="AZ79">index(DailyPrices,Match($AG79,PriceDates,0)+1,Match(AZ$3,Tickers,0))*AZ$4</f>
        <v>5529.861625</v>
      </c>
      <c r="BA79" s="33">
        <f t="array" ref="BA79">index(DailyPrices,Match($AG79,PriceDates,0)+1,Match(BA$3,Tickers,0))*BA$4</f>
        <v>0</v>
      </c>
      <c r="BB79" s="33">
        <f t="array" ref="BB79">index(DailyPrices,Match($AG79,PriceDates,0)+1,Match(BB$3,Tickers,0))*BB$4</f>
        <v>0</v>
      </c>
      <c r="BC79" s="33">
        <f t="array" ref="BC79">index(DailyPrices,Match($AG79,PriceDates,0)+1,Match(BC$3,Tickers,0))*BC$4</f>
        <v>5322.627522</v>
      </c>
      <c r="BD79" s="15">
        <f t="shared" si="5"/>
        <v>103083.0087</v>
      </c>
      <c r="BE79" s="9">
        <f t="shared" si="12"/>
        <v>0.0005854606771</v>
      </c>
      <c r="BF79" s="15" t="str">
        <f t="shared" si="13"/>
        <v>#REF!</v>
      </c>
      <c r="BG79" s="9" t="str">
        <f t="shared" si="4"/>
        <v>#REF!</v>
      </c>
    </row>
    <row r="80">
      <c r="A80" s="59">
        <v>0.09103295</v>
      </c>
      <c r="B80" s="59">
        <v>0.06661500649314456</v>
      </c>
      <c r="C80" s="11"/>
      <c r="AG80" s="32">
        <f>Prices!B88</f>
        <v>42485</v>
      </c>
      <c r="AH80" s="33">
        <f t="array" ref="AH80">index(DailyPrices,Match($AG80,PriceDates,0)+1,Match(AH$3,Tickers,0))*AH$4</f>
        <v>0</v>
      </c>
      <c r="AI80" s="33">
        <f t="array" ref="AI80">index(DailyPrices,Match($AG80,PriceDates,0)+1,Match(AI$3,Tickers,0))*AI$4</f>
        <v>864.4486935</v>
      </c>
      <c r="AJ80" s="33">
        <f t="array" ref="AJ80">index(DailyPrices,Match($AG80,PriceDates,0)+1,Match(AJ$3,Tickers,0))*AJ$4</f>
        <v>0</v>
      </c>
      <c r="AK80" s="33">
        <f t="array" ref="AK80">index(DailyPrices,Match($AG80,PriceDates,0)+1,Match(AK$3,Tickers,0))*AK$4</f>
        <v>12562.45588</v>
      </c>
      <c r="AL80" s="33">
        <f t="array" ref="AL80">index(DailyPrices,Match($AG80,PriceDates,0)+1,Match(AL$3,Tickers,0))*AL$4</f>
        <v>0</v>
      </c>
      <c r="AM80" s="33">
        <f t="array" ref="AM80">index(DailyPrices,Match($AG80,PriceDates,0)+1,Match(AM$3,Tickers,0))*AM$4</f>
        <v>0</v>
      </c>
      <c r="AN80" s="33">
        <f t="array" ref="AN80">index(DailyPrices,Match($AG80,PriceDates,0)+1,Match(AN$3,Tickers,0))*AN$4</f>
        <v>0</v>
      </c>
      <c r="AO80" s="33">
        <f t="array" ref="AO80">index(DailyPrices,Match($AG80,PriceDates,0)+1,Match(AO$3,Tickers,0))*AO$4</f>
        <v>8006.054589</v>
      </c>
      <c r="AP80" s="33">
        <f t="array" ref="AP80">index(DailyPrices,Match($AG80,PriceDates,0)+1,Match(AP$3,Tickers,0))*AP$4</f>
        <v>379.463461</v>
      </c>
      <c r="AQ80" s="33">
        <f t="array" ref="AQ80">index(DailyPrices,Match($AG80,PriceDates,0)+1,Match(AQ$3,Tickers,0))*AQ$4</f>
        <v>12198.23764</v>
      </c>
      <c r="AR80" s="33">
        <f t="array" ref="AR80">index(DailyPrices,Match($AG80,PriceDates,0)+1,Match(AR$3,Tickers,0))*AR$4</f>
        <v>0</v>
      </c>
      <c r="AS80" s="33">
        <f t="array" ref="AS80">index(DailyPrices,Match($AG80,PriceDates,0)+1,Match(AS$3,Tickers,0))*AS$4</f>
        <v>24515.98761</v>
      </c>
      <c r="AT80" s="33">
        <f t="array" ref="AT80">index(DailyPrices,Match($AG80,PriceDates,0)+1,Match(AT$3,Tickers,0))*AT$4</f>
        <v>0</v>
      </c>
      <c r="AU80" s="33">
        <f t="array" ref="AU80">index(DailyPrices,Match($AG80,PriceDates,0)+1,Match(AU$3,Tickers,0))*AU$4</f>
        <v>224.1233163</v>
      </c>
      <c r="AV80" s="33">
        <f t="array" ref="AV80">index(DailyPrices,Match($AG80,PriceDates,0)+1,Match(AV$3,Tickers,0))*AV$4</f>
        <v>4124.33353</v>
      </c>
      <c r="AW80" s="33">
        <f t="array" ref="AW80">index(DailyPrices,Match($AG80,PriceDates,0)+1,Match(AW$3,Tickers,0))*AW$4</f>
        <v>11381.80859</v>
      </c>
      <c r="AX80" s="33">
        <f t="array" ref="AX80">index(DailyPrices,Match($AG80,PriceDates,0)+1,Match(AX$3,Tickers,0))*AX$4</f>
        <v>17668.09593</v>
      </c>
      <c r="AY80" s="33">
        <f t="array" ref="AY80">index(DailyPrices,Match($AG80,PriceDates,0)+1,Match(AY$3,Tickers,0))*AY$4</f>
        <v>110.4977998</v>
      </c>
      <c r="AZ80" s="33">
        <f t="array" ref="AZ80">index(DailyPrices,Match($AG80,PriceDates,0)+1,Match(AZ$3,Tickers,0))*AZ$4</f>
        <v>5570.371726</v>
      </c>
      <c r="BA80" s="33">
        <f t="array" ref="BA80">index(DailyPrices,Match($AG80,PriceDates,0)+1,Match(BA$3,Tickers,0))*BA$4</f>
        <v>0</v>
      </c>
      <c r="BB80" s="33">
        <f t="array" ref="BB80">index(DailyPrices,Match($AG80,PriceDates,0)+1,Match(BB$3,Tickers,0))*BB$4</f>
        <v>0</v>
      </c>
      <c r="BC80" s="33">
        <f t="array" ref="BC80">index(DailyPrices,Match($AG80,PriceDates,0)+1,Match(BC$3,Tickers,0))*BC$4</f>
        <v>5315.895699</v>
      </c>
      <c r="BD80" s="15">
        <f t="shared" si="5"/>
        <v>102921.7745</v>
      </c>
      <c r="BE80" s="9">
        <f t="shared" si="12"/>
        <v>-0.001564120313</v>
      </c>
      <c r="BF80" s="15" t="str">
        <f t="shared" si="13"/>
        <v>#REF!</v>
      </c>
      <c r="BG80" s="9" t="str">
        <f t="shared" si="4"/>
        <v>#REF!</v>
      </c>
    </row>
    <row r="81">
      <c r="A81" s="59">
        <v>0.085</v>
      </c>
      <c r="B81" s="59">
        <v>0.0864649917787268</v>
      </c>
      <c r="C81" s="11"/>
      <c r="AG81" s="32">
        <f>Prices!B89</f>
        <v>42486</v>
      </c>
      <c r="AH81" s="33">
        <f t="array" ref="AH81">index(DailyPrices,Match($AG81,PriceDates,0)+1,Match(AH$3,Tickers,0))*AH$4</f>
        <v>0</v>
      </c>
      <c r="AI81" s="33">
        <f t="array" ref="AI81">index(DailyPrices,Match($AG81,PriceDates,0)+1,Match(AI$3,Tickers,0))*AI$4</f>
        <v>860.9790026</v>
      </c>
      <c r="AJ81" s="33">
        <f t="array" ref="AJ81">index(DailyPrices,Match($AG81,PriceDates,0)+1,Match(AJ$3,Tickers,0))*AJ$4</f>
        <v>0</v>
      </c>
      <c r="AK81" s="33">
        <f t="array" ref="AK81">index(DailyPrices,Match($AG81,PriceDates,0)+1,Match(AK$3,Tickers,0))*AK$4</f>
        <v>12505.34038</v>
      </c>
      <c r="AL81" s="33">
        <f t="array" ref="AL81">index(DailyPrices,Match($AG81,PriceDates,0)+1,Match(AL$3,Tickers,0))*AL$4</f>
        <v>0</v>
      </c>
      <c r="AM81" s="33">
        <f t="array" ref="AM81">index(DailyPrices,Match($AG81,PriceDates,0)+1,Match(AM$3,Tickers,0))*AM$4</f>
        <v>0</v>
      </c>
      <c r="AN81" s="33">
        <f t="array" ref="AN81">index(DailyPrices,Match($AG81,PriceDates,0)+1,Match(AN$3,Tickers,0))*AN$4</f>
        <v>0</v>
      </c>
      <c r="AO81" s="33">
        <f t="array" ref="AO81">index(DailyPrices,Match($AG81,PriceDates,0)+1,Match(AO$3,Tickers,0))*AO$4</f>
        <v>7992.263453</v>
      </c>
      <c r="AP81" s="33">
        <f t="array" ref="AP81">index(DailyPrices,Match($AG81,PriceDates,0)+1,Match(AP$3,Tickers,0))*AP$4</f>
        <v>378.749151</v>
      </c>
      <c r="AQ81" s="33">
        <f t="array" ref="AQ81">index(DailyPrices,Match($AG81,PriceDates,0)+1,Match(AQ$3,Tickers,0))*AQ$4</f>
        <v>12262.15233</v>
      </c>
      <c r="AR81" s="33">
        <f t="array" ref="AR81">index(DailyPrices,Match($AG81,PriceDates,0)+1,Match(AR$3,Tickers,0))*AR$4</f>
        <v>0</v>
      </c>
      <c r="AS81" s="33">
        <f t="array" ref="AS81">index(DailyPrices,Match($AG81,PriceDates,0)+1,Match(AS$3,Tickers,0))*AS$4</f>
        <v>24488.05977</v>
      </c>
      <c r="AT81" s="33">
        <f t="array" ref="AT81">index(DailyPrices,Match($AG81,PriceDates,0)+1,Match(AT$3,Tickers,0))*AT$4</f>
        <v>0</v>
      </c>
      <c r="AU81" s="33">
        <f t="array" ref="AU81">index(DailyPrices,Match($AG81,PriceDates,0)+1,Match(AU$3,Tickers,0))*AU$4</f>
        <v>224.2154344</v>
      </c>
      <c r="AV81" s="33">
        <f t="array" ref="AV81">index(DailyPrices,Match($AG81,PriceDates,0)+1,Match(AV$3,Tickers,0))*AV$4</f>
        <v>4076.354869</v>
      </c>
      <c r="AW81" s="33">
        <f t="array" ref="AW81">index(DailyPrices,Match($AG81,PriceDates,0)+1,Match(AW$3,Tickers,0))*AW$4</f>
        <v>11372.77959</v>
      </c>
      <c r="AX81" s="33">
        <f t="array" ref="AX81">index(DailyPrices,Match($AG81,PriceDates,0)+1,Match(AX$3,Tickers,0))*AX$4</f>
        <v>17637.84234</v>
      </c>
      <c r="AY81" s="33">
        <f t="array" ref="AY81">index(DailyPrices,Match($AG81,PriceDates,0)+1,Match(AY$3,Tickers,0))*AY$4</f>
        <v>111.3605454</v>
      </c>
      <c r="AZ81" s="33">
        <f t="array" ref="AZ81">index(DailyPrices,Match($AG81,PriceDates,0)+1,Match(AZ$3,Tickers,0))*AZ$4</f>
        <v>5561.524692</v>
      </c>
      <c r="BA81" s="33">
        <f t="array" ref="BA81">index(DailyPrices,Match($AG81,PriceDates,0)+1,Match(BA$3,Tickers,0))*BA$4</f>
        <v>0</v>
      </c>
      <c r="BB81" s="33">
        <f t="array" ref="BB81">index(DailyPrices,Match($AG81,PriceDates,0)+1,Match(BB$3,Tickers,0))*BB$4</f>
        <v>0</v>
      </c>
      <c r="BC81" s="33">
        <f t="array" ref="BC81">index(DailyPrices,Match($AG81,PriceDates,0)+1,Match(BC$3,Tickers,0))*BC$4</f>
        <v>5324.871463</v>
      </c>
      <c r="BD81" s="15">
        <f t="shared" si="5"/>
        <v>102796.493</v>
      </c>
      <c r="BE81" s="9">
        <f t="shared" si="12"/>
        <v>-0.001217249128</v>
      </c>
      <c r="BF81" s="15" t="str">
        <f t="shared" si="13"/>
        <v>#REF!</v>
      </c>
      <c r="BG81" s="9" t="str">
        <f t="shared" si="4"/>
        <v>#REF!</v>
      </c>
    </row>
    <row r="82">
      <c r="AG82" s="32">
        <f>Prices!B90</f>
        <v>42487</v>
      </c>
      <c r="AH82" s="33">
        <f t="array" ref="AH82">index(DailyPrices,Match($AG82,PriceDates,0)+1,Match(AH$3,Tickers,0))*AH$4</f>
        <v>0</v>
      </c>
      <c r="AI82" s="33">
        <f t="array" ref="AI82">index(DailyPrices,Match($AG82,PriceDates,0)+1,Match(AI$3,Tickers,0))*AI$4</f>
        <v>865.109587</v>
      </c>
      <c r="AJ82" s="33">
        <f t="array" ref="AJ82">index(DailyPrices,Match($AG82,PriceDates,0)+1,Match(AJ$3,Tickers,0))*AJ$4</f>
        <v>0</v>
      </c>
      <c r="AK82" s="33">
        <f t="array" ref="AK82">index(DailyPrices,Match($AG82,PriceDates,0)+1,Match(AK$3,Tickers,0))*AK$4</f>
        <v>12630.40363</v>
      </c>
      <c r="AL82" s="33">
        <f t="array" ref="AL82">index(DailyPrices,Match($AG82,PriceDates,0)+1,Match(AL$3,Tickers,0))*AL$4</f>
        <v>0</v>
      </c>
      <c r="AM82" s="33">
        <f t="array" ref="AM82">index(DailyPrices,Match($AG82,PriceDates,0)+1,Match(AM$3,Tickers,0))*AM$4</f>
        <v>0</v>
      </c>
      <c r="AN82" s="33">
        <f t="array" ref="AN82">index(DailyPrices,Match($AG82,PriceDates,0)+1,Match(AN$3,Tickers,0))*AN$4</f>
        <v>0</v>
      </c>
      <c r="AO82" s="33">
        <f t="array" ref="AO82">index(DailyPrices,Match($AG82,PriceDates,0)+1,Match(AO$3,Tickers,0))*AO$4</f>
        <v>8025.841872</v>
      </c>
      <c r="AP82" s="33">
        <f t="array" ref="AP82">index(DailyPrices,Match($AG82,PriceDates,0)+1,Match(AP$3,Tickers,0))*AP$4</f>
        <v>377.7601063</v>
      </c>
      <c r="AQ82" s="33">
        <f t="array" ref="AQ82">index(DailyPrices,Match($AG82,PriceDates,0)+1,Match(AQ$3,Tickers,0))*AQ$4</f>
        <v>12304.76213</v>
      </c>
      <c r="AR82" s="33">
        <f t="array" ref="AR82">index(DailyPrices,Match($AG82,PriceDates,0)+1,Match(AR$3,Tickers,0))*AR$4</f>
        <v>0</v>
      </c>
      <c r="AS82" s="33">
        <f t="array" ref="AS82">index(DailyPrices,Match($AG82,PriceDates,0)+1,Match(AS$3,Tickers,0))*AS$4</f>
        <v>24553.22472</v>
      </c>
      <c r="AT82" s="33">
        <f t="array" ref="AT82">index(DailyPrices,Match($AG82,PriceDates,0)+1,Match(AT$3,Tickers,0))*AT$4</f>
        <v>0</v>
      </c>
      <c r="AU82" s="33">
        <f t="array" ref="AU82">index(DailyPrices,Match($AG82,PriceDates,0)+1,Match(AU$3,Tickers,0))*AU$4</f>
        <v>224.4917887</v>
      </c>
      <c r="AV82" s="33">
        <f t="array" ref="AV82">index(DailyPrices,Match($AG82,PriceDates,0)+1,Match(AV$3,Tickers,0))*AV$4</f>
        <v>4034.968697</v>
      </c>
      <c r="AW82" s="33">
        <f t="array" ref="AW82">index(DailyPrices,Match($AG82,PriceDates,0)+1,Match(AW$3,Tickers,0))*AW$4</f>
        <v>11381.80859</v>
      </c>
      <c r="AX82" s="33">
        <f t="array" ref="AX82">index(DailyPrices,Match($AG82,PriceDates,0)+1,Match(AX$3,Tickers,0))*AX$4</f>
        <v>17691.6265</v>
      </c>
      <c r="AY82" s="33">
        <f t="array" ref="AY82">index(DailyPrices,Match($AG82,PriceDates,0)+1,Match(AY$3,Tickers,0))*AY$4</f>
        <v>112.0241958</v>
      </c>
      <c r="AZ82" s="33">
        <f t="array" ref="AZ82">index(DailyPrices,Match($AG82,PriceDates,0)+1,Match(AZ$3,Tickers,0))*AZ$4</f>
        <v>5598.309727</v>
      </c>
      <c r="BA82" s="33">
        <f t="array" ref="BA82">index(DailyPrices,Match($AG82,PriceDates,0)+1,Match(BA$3,Tickers,0))*BA$4</f>
        <v>0</v>
      </c>
      <c r="BB82" s="33">
        <f t="array" ref="BB82">index(DailyPrices,Match($AG82,PriceDates,0)+1,Match(BB$3,Tickers,0))*BB$4</f>
        <v>0</v>
      </c>
      <c r="BC82" s="33">
        <f t="array" ref="BC82">index(DailyPrices,Match($AG82,PriceDates,0)+1,Match(BC$3,Tickers,0))*BC$4</f>
        <v>5349.554811</v>
      </c>
      <c r="BD82" s="15">
        <f t="shared" si="5"/>
        <v>103149.8864</v>
      </c>
      <c r="BE82" s="9">
        <f t="shared" si="12"/>
        <v>0.003437795658</v>
      </c>
      <c r="BF82" s="15" t="str">
        <f t="shared" si="13"/>
        <v>#REF!</v>
      </c>
      <c r="BG82" s="9" t="str">
        <f t="shared" si="4"/>
        <v>#REF!</v>
      </c>
    </row>
    <row r="83">
      <c r="AG83" s="32">
        <f>Prices!B91</f>
        <v>42488</v>
      </c>
      <c r="AH83" s="33">
        <f t="array" ref="AH83">index(DailyPrices,Match($AG83,PriceDates,0)+1,Match(AH$3,Tickers,0))*AH$4</f>
        <v>0</v>
      </c>
      <c r="AI83" s="33">
        <f t="array" ref="AI83">index(DailyPrices,Match($AG83,PriceDates,0)+1,Match(AI$3,Tickers,0))*AI$4</f>
        <v>865.9357039</v>
      </c>
      <c r="AJ83" s="33">
        <f t="array" ref="AJ83">index(DailyPrices,Match($AG83,PriceDates,0)+1,Match(AJ$3,Tickers,0))*AJ$4</f>
        <v>0</v>
      </c>
      <c r="AK83" s="33">
        <f t="array" ref="AK83">index(DailyPrices,Match($AG83,PriceDates,0)+1,Match(AK$3,Tickers,0))*AK$4</f>
        <v>12682.59538</v>
      </c>
      <c r="AL83" s="33">
        <f t="array" ref="AL83">index(DailyPrices,Match($AG83,PriceDates,0)+1,Match(AL$3,Tickers,0))*AL$4</f>
        <v>0</v>
      </c>
      <c r="AM83" s="33">
        <f t="array" ref="AM83">index(DailyPrices,Match($AG83,PriceDates,0)+1,Match(AM$3,Tickers,0))*AM$4</f>
        <v>0</v>
      </c>
      <c r="AN83" s="33">
        <f t="array" ref="AN83">index(DailyPrices,Match($AG83,PriceDates,0)+1,Match(AN$3,Tickers,0))*AN$4</f>
        <v>0</v>
      </c>
      <c r="AO83" s="33">
        <f t="array" ref="AO83">index(DailyPrices,Match($AG83,PriceDates,0)+1,Match(AO$3,Tickers,0))*AO$4</f>
        <v>8034.236477</v>
      </c>
      <c r="AP83" s="33">
        <f t="array" ref="AP83">index(DailyPrices,Match($AG83,PriceDates,0)+1,Match(AP$3,Tickers,0))*AP$4</f>
        <v>378.0897879</v>
      </c>
      <c r="AQ83" s="33">
        <f t="array" ref="AQ83">index(DailyPrices,Match($AG83,PriceDates,0)+1,Match(AQ$3,Tickers,0))*AQ$4</f>
        <v>12217.17532</v>
      </c>
      <c r="AR83" s="33">
        <f t="array" ref="AR83">index(DailyPrices,Match($AG83,PriceDates,0)+1,Match(AR$3,Tickers,0))*AR$4</f>
        <v>0</v>
      </c>
      <c r="AS83" s="33">
        <f t="array" ref="AS83">index(DailyPrices,Match($AG83,PriceDates,0)+1,Match(AS$3,Tickers,0))*AS$4</f>
        <v>24595.11648</v>
      </c>
      <c r="AT83" s="33">
        <f t="array" ref="AT83">index(DailyPrices,Match($AG83,PriceDates,0)+1,Match(AT$3,Tickers,0))*AT$4</f>
        <v>0</v>
      </c>
      <c r="AU83" s="33">
        <f t="array" ref="AU83">index(DailyPrices,Match($AG83,PriceDates,0)+1,Match(AU$3,Tickers,0))*AU$4</f>
        <v>224.860261</v>
      </c>
      <c r="AV83" s="33">
        <f t="array" ref="AV83">index(DailyPrices,Match($AG83,PriceDates,0)+1,Match(AV$3,Tickers,0))*AV$4</f>
        <v>3998.343765</v>
      </c>
      <c r="AW83" s="33">
        <f t="array" ref="AW83">index(DailyPrices,Match($AG83,PriceDates,0)+1,Match(AW$3,Tickers,0))*AW$4</f>
        <v>11296.7855</v>
      </c>
      <c r="AX83" s="33">
        <f t="array" ref="AX83">index(DailyPrices,Match($AG83,PriceDates,0)+1,Match(AX$3,Tickers,0))*AX$4</f>
        <v>17725.2416</v>
      </c>
      <c r="AY83" s="33">
        <f t="array" ref="AY83">index(DailyPrices,Match($AG83,PriceDates,0)+1,Match(AY$3,Tickers,0))*AY$4</f>
        <v>114.5460675</v>
      </c>
      <c r="AZ83" s="33">
        <f t="array" ref="AZ83">index(DailyPrices,Match($AG83,PriceDates,0)+1,Match(AZ$3,Tickers,0))*AZ$4</f>
        <v>5609.95056</v>
      </c>
      <c r="BA83" s="33">
        <f t="array" ref="BA83">index(DailyPrices,Match($AG83,PriceDates,0)+1,Match(BA$3,Tickers,0))*BA$4</f>
        <v>0</v>
      </c>
      <c r="BB83" s="33">
        <f t="array" ref="BB83">index(DailyPrices,Match($AG83,PriceDates,0)+1,Match(BB$3,Tickers,0))*BB$4</f>
        <v>0</v>
      </c>
      <c r="BC83" s="33">
        <f t="array" ref="BC83">index(DailyPrices,Match($AG83,PriceDates,0)+1,Match(BC$3,Tickers,0))*BC$4</f>
        <v>5374.23816</v>
      </c>
      <c r="BD83" s="15">
        <f t="shared" si="5"/>
        <v>103117.1151</v>
      </c>
      <c r="BE83" s="9">
        <f t="shared" si="12"/>
        <v>-0.0003177055649</v>
      </c>
      <c r="BF83" s="15" t="str">
        <f t="shared" si="13"/>
        <v>#REF!</v>
      </c>
      <c r="BG83" s="9" t="str">
        <f t="shared" si="4"/>
        <v>#REF!</v>
      </c>
    </row>
    <row r="84">
      <c r="AG84" s="32">
        <f>Prices!B92</f>
        <v>42489</v>
      </c>
      <c r="AH84" s="33">
        <f t="array" ref="AH84">index(DailyPrices,Match($AG84,PriceDates,0)+1,Match(AH$3,Tickers,0))*AH$4</f>
        <v>0</v>
      </c>
      <c r="AI84" s="33">
        <f t="array" ref="AI84">index(DailyPrices,Match($AG84,PriceDates,0)+1,Match(AI$3,Tickers,0))*AI$4</f>
        <v>864.1182467</v>
      </c>
      <c r="AJ84" s="33">
        <f t="array" ref="AJ84">index(DailyPrices,Match($AG84,PriceDates,0)+1,Match(AJ$3,Tickers,0))*AJ$4</f>
        <v>0</v>
      </c>
      <c r="AK84" s="33">
        <f t="array" ref="AK84">index(DailyPrices,Match($AG84,PriceDates,0)+1,Match(AK$3,Tickers,0))*AK$4</f>
        <v>12715.09213</v>
      </c>
      <c r="AL84" s="33">
        <f t="array" ref="AL84">index(DailyPrices,Match($AG84,PriceDates,0)+1,Match(AL$3,Tickers,0))*AL$4</f>
        <v>0</v>
      </c>
      <c r="AM84" s="33">
        <f t="array" ref="AM84">index(DailyPrices,Match($AG84,PriceDates,0)+1,Match(AM$3,Tickers,0))*AM$4</f>
        <v>0</v>
      </c>
      <c r="AN84" s="33">
        <f t="array" ref="AN84">index(DailyPrices,Match($AG84,PriceDates,0)+1,Match(AN$3,Tickers,0))*AN$4</f>
        <v>0</v>
      </c>
      <c r="AO84" s="33">
        <f t="array" ref="AO84">index(DailyPrices,Match($AG84,PriceDates,0)+1,Match(AO$3,Tickers,0))*AO$4</f>
        <v>8027.041102</v>
      </c>
      <c r="AP84" s="33">
        <f t="array" ref="AP84">index(DailyPrices,Match($AG84,PriceDates,0)+1,Match(AP$3,Tickers,0))*AP$4</f>
        <v>381.661338</v>
      </c>
      <c r="AQ84" s="33">
        <f t="array" ref="AQ84">index(DailyPrices,Match($AG84,PriceDates,0)+1,Match(AQ$3,Tickers,0))*AQ$4</f>
        <v>12181.66716</v>
      </c>
      <c r="AR84" s="33">
        <f t="array" ref="AR84">index(DailyPrices,Match($AG84,PriceDates,0)+1,Match(AR$3,Tickers,0))*AR$4</f>
        <v>0</v>
      </c>
      <c r="AS84" s="33">
        <f t="array" ref="AS84">index(DailyPrices,Match($AG84,PriceDates,0)+1,Match(AS$3,Tickers,0))*AS$4</f>
        <v>24599.77112</v>
      </c>
      <c r="AT84" s="33">
        <f t="array" ref="AT84">index(DailyPrices,Match($AG84,PriceDates,0)+1,Match(AT$3,Tickers,0))*AT$4</f>
        <v>0</v>
      </c>
      <c r="AU84" s="33">
        <f t="array" ref="AU84">index(DailyPrices,Match($AG84,PriceDates,0)+1,Match(AU$3,Tickers,0))*AU$4</f>
        <v>224.9523791</v>
      </c>
      <c r="AV84" s="33">
        <f t="array" ref="AV84">index(DailyPrices,Match($AG84,PriceDates,0)+1,Match(AV$3,Tickers,0))*AV$4</f>
        <v>3892.131464</v>
      </c>
      <c r="AW84" s="33">
        <f t="array" ref="AW84">index(DailyPrices,Match($AG84,PriceDates,0)+1,Match(AW$3,Tickers,0))*AW$4</f>
        <v>11146.30214</v>
      </c>
      <c r="AX84" s="33">
        <f t="array" ref="AX84">index(DailyPrices,Match($AG84,PriceDates,0)+1,Match(AX$3,Tickers,0))*AX$4</f>
        <v>17748.77217</v>
      </c>
      <c r="AY84" s="33">
        <f t="array" ref="AY84">index(DailyPrices,Match($AG84,PriceDates,0)+1,Match(AY$3,Tickers,0))*AY$4</f>
        <v>116.0724636</v>
      </c>
      <c r="AZ84" s="33">
        <f t="array" ref="AZ84">index(DailyPrices,Match($AG84,PriceDates,0)+1,Match(AZ$3,Tickers,0))*AZ$4</f>
        <v>5616.935061</v>
      </c>
      <c r="BA84" s="33">
        <f t="array" ref="BA84">index(DailyPrices,Match($AG84,PriceDates,0)+1,Match(BA$3,Tickers,0))*BA$4</f>
        <v>0</v>
      </c>
      <c r="BB84" s="33">
        <f t="array" ref="BB84">index(DailyPrices,Match($AG84,PriceDates,0)+1,Match(BB$3,Tickers,0))*BB$4</f>
        <v>0</v>
      </c>
      <c r="BC84" s="33">
        <f t="array" ref="BC84">index(DailyPrices,Match($AG84,PriceDates,0)+1,Match(BC$3,Tickers,0))*BC$4</f>
        <v>5380.969982</v>
      </c>
      <c r="BD84" s="15">
        <f t="shared" si="5"/>
        <v>102895.4868</v>
      </c>
      <c r="BE84" s="9">
        <f t="shared" si="12"/>
        <v>-0.002149287307</v>
      </c>
      <c r="BF84" s="15" t="str">
        <f t="shared" si="13"/>
        <v>#REF!</v>
      </c>
      <c r="BG84" s="9" t="str">
        <f t="shared" si="4"/>
        <v>#REF!</v>
      </c>
    </row>
    <row r="85">
      <c r="AG85" s="32">
        <f>Prices!B93</f>
        <v>42492</v>
      </c>
      <c r="AH85" s="33">
        <f t="array" ref="AH85">index(DailyPrices,Match($AG85,PriceDates,0)+1,Match(AH$3,Tickers,0))*AH$4</f>
        <v>0</v>
      </c>
      <c r="AI85" s="33">
        <f t="array" ref="AI85">index(DailyPrices,Match($AG85,PriceDates,0)+1,Match(AI$3,Tickers,0))*AI$4</f>
        <v>874.0316492</v>
      </c>
      <c r="AJ85" s="33">
        <f t="array" ref="AJ85">index(DailyPrices,Match($AG85,PriceDates,0)+1,Match(AJ$3,Tickers,0))*AJ$4</f>
        <v>0</v>
      </c>
      <c r="AK85" s="33">
        <f t="array" ref="AK85">index(DailyPrices,Match($AG85,PriceDates,0)+1,Match(AK$3,Tickers,0))*AK$4</f>
        <v>12587.07463</v>
      </c>
      <c r="AL85" s="33">
        <f t="array" ref="AL85">index(DailyPrices,Match($AG85,PriceDates,0)+1,Match(AL$3,Tickers,0))*AL$4</f>
        <v>0</v>
      </c>
      <c r="AM85" s="33">
        <f t="array" ref="AM85">index(DailyPrices,Match($AG85,PriceDates,0)+1,Match(AM$3,Tickers,0))*AM$4</f>
        <v>0</v>
      </c>
      <c r="AN85" s="33">
        <f t="array" ref="AN85">index(DailyPrices,Match($AG85,PriceDates,0)+1,Match(AN$3,Tickers,0))*AN$4</f>
        <v>0</v>
      </c>
      <c r="AO85" s="33">
        <f t="array" ref="AO85">index(DailyPrices,Match($AG85,PriceDates,0)+1,Match(AO$3,Tickers,0))*AO$4</f>
        <v>8109.787921</v>
      </c>
      <c r="AP85" s="33">
        <f t="array" ref="AP85">index(DailyPrices,Match($AG85,PriceDates,0)+1,Match(AP$3,Tickers,0))*AP$4</f>
        <v>385.5625696</v>
      </c>
      <c r="AQ85" s="33">
        <f t="array" ref="AQ85">index(DailyPrices,Match($AG85,PriceDates,0)+1,Match(AQ$3,Tickers,0))*AQ$4</f>
        <v>12205.33927</v>
      </c>
      <c r="AR85" s="33">
        <f t="array" ref="AR85">index(DailyPrices,Match($AG85,PriceDates,0)+1,Match(AR$3,Tickers,0))*AR$4</f>
        <v>0</v>
      </c>
      <c r="AS85" s="33">
        <f t="array" ref="AS85">index(DailyPrices,Match($AG85,PriceDates,0)+1,Match(AS$3,Tickers,0))*AS$4</f>
        <v>24548.57008</v>
      </c>
      <c r="AT85" s="33">
        <f t="array" ref="AT85">index(DailyPrices,Match($AG85,PriceDates,0)+1,Match(AT$3,Tickers,0))*AT$4</f>
        <v>0</v>
      </c>
      <c r="AU85" s="33">
        <f t="array" ref="AU85">index(DailyPrices,Match($AG85,PriceDates,0)+1,Match(AU$3,Tickers,0))*AU$4</f>
        <v>224.5839068</v>
      </c>
      <c r="AV85" s="33">
        <f t="array" ref="AV85">index(DailyPrices,Match($AG85,PriceDates,0)+1,Match(AV$3,Tickers,0))*AV$4</f>
        <v>3929.488894</v>
      </c>
      <c r="AW85" s="33">
        <f t="array" ref="AW85">index(DailyPrices,Match($AG85,PriceDates,0)+1,Match(AW$3,Tickers,0))*AW$4</f>
        <v>11222.29623</v>
      </c>
      <c r="AX85" s="33">
        <f t="array" ref="AX85">index(DailyPrices,Match($AG85,PriceDates,0)+1,Match(AX$3,Tickers,0))*AX$4</f>
        <v>17711.79556</v>
      </c>
      <c r="AY85" s="33">
        <f t="array" ref="AY85">index(DailyPrices,Match($AG85,PriceDates,0)+1,Match(AY$3,Tickers,0))*AY$4</f>
        <v>113.8824171</v>
      </c>
      <c r="AZ85" s="33">
        <f t="array" ref="AZ85">index(DailyPrices,Match($AG85,PriceDates,0)+1,Match(AZ$3,Tickers,0))*AZ$4</f>
        <v>5676.536129</v>
      </c>
      <c r="BA85" s="33">
        <f t="array" ref="BA85">index(DailyPrices,Match($AG85,PriceDates,0)+1,Match(BA$3,Tickers,0))*BA$4</f>
        <v>0</v>
      </c>
      <c r="BB85" s="33">
        <f t="array" ref="BB85">index(DailyPrices,Match($AG85,PriceDates,0)+1,Match(BB$3,Tickers,0))*BB$4</f>
        <v>0</v>
      </c>
      <c r="BC85" s="33">
        <f t="array" ref="BC85">index(DailyPrices,Match($AG85,PriceDates,0)+1,Match(BC$3,Tickers,0))*BC$4</f>
        <v>5389.945745</v>
      </c>
      <c r="BD85" s="15">
        <f t="shared" si="5"/>
        <v>102978.895</v>
      </c>
      <c r="BE85" s="9">
        <f t="shared" si="12"/>
        <v>0.0008106113769</v>
      </c>
      <c r="BF85" s="15" t="str">
        <f t="shared" si="13"/>
        <v>#REF!</v>
      </c>
      <c r="BG85" s="9" t="str">
        <f t="shared" si="4"/>
        <v>#REF!</v>
      </c>
    </row>
    <row r="86">
      <c r="AG86" s="32">
        <f>Prices!B94</f>
        <v>42493</v>
      </c>
      <c r="AH86" s="33">
        <f t="array" ref="AH86">index(DailyPrices,Match($AG86,PriceDates,0)+1,Match(AH$3,Tickers,0))*AH$4</f>
        <v>0</v>
      </c>
      <c r="AI86" s="33">
        <f t="array" ref="AI86">index(DailyPrices,Match($AG86,PriceDates,0)+1,Match(AI$3,Tickers,0))*AI$4</f>
        <v>872.3794155</v>
      </c>
      <c r="AJ86" s="33">
        <f t="array" ref="AJ86">index(DailyPrices,Match($AG86,PriceDates,0)+1,Match(AJ$3,Tickers,0))*AJ$4</f>
        <v>0</v>
      </c>
      <c r="AK86" s="33">
        <f t="array" ref="AK86">index(DailyPrices,Match($AG86,PriceDates,0)+1,Match(AK$3,Tickers,0))*AK$4</f>
        <v>12745.61938</v>
      </c>
      <c r="AL86" s="33">
        <f t="array" ref="AL86">index(DailyPrices,Match($AG86,PriceDates,0)+1,Match(AL$3,Tickers,0))*AL$4</f>
        <v>0</v>
      </c>
      <c r="AM86" s="33">
        <f t="array" ref="AM86">index(DailyPrices,Match($AG86,PriceDates,0)+1,Match(AM$3,Tickers,0))*AM$4</f>
        <v>0</v>
      </c>
      <c r="AN86" s="33">
        <f t="array" ref="AN86">index(DailyPrices,Match($AG86,PriceDates,0)+1,Match(AN$3,Tickers,0))*AN$4</f>
        <v>0</v>
      </c>
      <c r="AO86" s="33">
        <f t="array" ref="AO86">index(DailyPrices,Match($AG86,PriceDates,0)+1,Match(AO$3,Tickers,0))*AO$4</f>
        <v>8090.600253</v>
      </c>
      <c r="AP86" s="33">
        <f t="array" ref="AP86">index(DailyPrices,Match($AG86,PriceDates,0)+1,Match(AP$3,Tickers,0))*AP$4</f>
        <v>379.5733548</v>
      </c>
      <c r="AQ86" s="33">
        <f t="array" ref="AQ86">index(DailyPrices,Match($AG86,PriceDates,0)+1,Match(AQ$3,Tickers,0))*AQ$4</f>
        <v>11952.04771</v>
      </c>
      <c r="AR86" s="33">
        <f t="array" ref="AR86">index(DailyPrices,Match($AG86,PriceDates,0)+1,Match(AR$3,Tickers,0))*AR$4</f>
        <v>0</v>
      </c>
      <c r="AS86" s="33">
        <f t="array" ref="AS86">index(DailyPrices,Match($AG86,PriceDates,0)+1,Match(AS$3,Tickers,0))*AS$4</f>
        <v>24604.42576</v>
      </c>
      <c r="AT86" s="33">
        <f t="array" ref="AT86">index(DailyPrices,Match($AG86,PriceDates,0)+1,Match(AT$3,Tickers,0))*AT$4</f>
        <v>0</v>
      </c>
      <c r="AU86" s="33">
        <f t="array" ref="AU86">index(DailyPrices,Match($AG86,PriceDates,0)+1,Match(AU$3,Tickers,0))*AU$4</f>
        <v>225.3208515</v>
      </c>
      <c r="AV86" s="33">
        <f t="array" ref="AV86">index(DailyPrices,Match($AG86,PriceDates,0)+1,Match(AV$3,Tickers,0))*AV$4</f>
        <v>3859.169026</v>
      </c>
      <c r="AW86" s="33">
        <f t="array" ref="AW86">index(DailyPrices,Match($AG86,PriceDates,0)+1,Match(AW$3,Tickers,0))*AW$4</f>
        <v>11186.18023</v>
      </c>
      <c r="AX86" s="33">
        <f t="array" ref="AX86">index(DailyPrices,Match($AG86,PriceDates,0)+1,Match(AX$3,Tickers,0))*AX$4</f>
        <v>17731.96462</v>
      </c>
      <c r="AY86" s="33">
        <f t="array" ref="AY86">index(DailyPrices,Match($AG86,PriceDates,0)+1,Match(AY$3,Tickers,0))*AY$4</f>
        <v>113.4842268</v>
      </c>
      <c r="AZ86" s="33">
        <f t="array" ref="AZ86">index(DailyPrices,Match($AG86,PriceDates,0)+1,Match(AZ$3,Tickers,0))*AZ$4</f>
        <v>5653.254462</v>
      </c>
      <c r="BA86" s="33">
        <f t="array" ref="BA86">index(DailyPrices,Match($AG86,PriceDates,0)+1,Match(BA$3,Tickers,0))*BA$4</f>
        <v>0</v>
      </c>
      <c r="BB86" s="33">
        <f t="array" ref="BB86">index(DailyPrices,Match($AG86,PriceDates,0)+1,Match(BB$3,Tickers,0))*BB$4</f>
        <v>0</v>
      </c>
      <c r="BC86" s="33">
        <f t="array" ref="BC86">index(DailyPrices,Match($AG86,PriceDates,0)+1,Match(BC$3,Tickers,0))*BC$4</f>
        <v>5371.994219</v>
      </c>
      <c r="BD86" s="15">
        <f t="shared" si="5"/>
        <v>102786.0135</v>
      </c>
      <c r="BE86" s="9">
        <f t="shared" si="12"/>
        <v>-0.00187301976</v>
      </c>
      <c r="BF86" s="15" t="str">
        <f t="shared" si="13"/>
        <v>#REF!</v>
      </c>
      <c r="BG86" s="9" t="str">
        <f t="shared" si="4"/>
        <v>#REF!</v>
      </c>
    </row>
    <row r="87">
      <c r="AG87" s="32">
        <f>Prices!B95</f>
        <v>42494</v>
      </c>
      <c r="AH87" s="33">
        <f t="array" ref="AH87">index(DailyPrices,Match($AG87,PriceDates,0)+1,Match(AH$3,Tickers,0))*AH$4</f>
        <v>0</v>
      </c>
      <c r="AI87" s="33">
        <f t="array" ref="AI87">index(DailyPrices,Match($AG87,PriceDates,0)+1,Match(AI$3,Tickers,0))*AI$4</f>
        <v>875.0229894</v>
      </c>
      <c r="AJ87" s="33">
        <f t="array" ref="AJ87">index(DailyPrices,Match($AG87,PriceDates,0)+1,Match(AJ$3,Tickers,0))*AJ$4</f>
        <v>0</v>
      </c>
      <c r="AK87" s="33">
        <f t="array" ref="AK87">index(DailyPrices,Match($AG87,PriceDates,0)+1,Match(AK$3,Tickers,0))*AK$4</f>
        <v>12815.53663</v>
      </c>
      <c r="AL87" s="33">
        <f t="array" ref="AL87">index(DailyPrices,Match($AG87,PriceDates,0)+1,Match(AL$3,Tickers,0))*AL$4</f>
        <v>0</v>
      </c>
      <c r="AM87" s="33">
        <f t="array" ref="AM87">index(DailyPrices,Match($AG87,PriceDates,0)+1,Match(AM$3,Tickers,0))*AM$4</f>
        <v>0</v>
      </c>
      <c r="AN87" s="33">
        <f t="array" ref="AN87">index(DailyPrices,Match($AG87,PriceDates,0)+1,Match(AN$3,Tickers,0))*AN$4</f>
        <v>0</v>
      </c>
      <c r="AO87" s="33">
        <f t="array" ref="AO87">index(DailyPrices,Match($AG87,PriceDates,0)+1,Match(AO$3,Tickers,0))*AO$4</f>
        <v>8110.387536</v>
      </c>
      <c r="AP87" s="33">
        <f t="array" ref="AP87">index(DailyPrices,Match($AG87,PriceDates,0)+1,Match(AP$3,Tickers,0))*AP$4</f>
        <v>378.5293633</v>
      </c>
      <c r="AQ87" s="33">
        <f t="array" ref="AQ87">index(DailyPrices,Match($AG87,PriceDates,0)+1,Match(AQ$3,Tickers,0))*AQ$4</f>
        <v>11864.4609</v>
      </c>
      <c r="AR87" s="33">
        <f t="array" ref="AR87">index(DailyPrices,Match($AG87,PriceDates,0)+1,Match(AR$3,Tickers,0))*AR$4</f>
        <v>0</v>
      </c>
      <c r="AS87" s="33">
        <f t="array" ref="AS87">index(DailyPrices,Match($AG87,PriceDates,0)+1,Match(AS$3,Tickers,0))*AS$4</f>
        <v>24650.97216</v>
      </c>
      <c r="AT87" s="33">
        <f t="array" ref="AT87">index(DailyPrices,Match($AG87,PriceDates,0)+1,Match(AT$3,Tickers,0))*AT$4</f>
        <v>0</v>
      </c>
      <c r="AU87" s="33">
        <f t="array" ref="AU87">index(DailyPrices,Match($AG87,PriceDates,0)+1,Match(AU$3,Tickers,0))*AU$4</f>
        <v>225.3208515</v>
      </c>
      <c r="AV87" s="33">
        <f t="array" ref="AV87">index(DailyPrices,Match($AG87,PriceDates,0)+1,Match(AV$3,Tickers,0))*AV$4</f>
        <v>3769.071695</v>
      </c>
      <c r="AW87" s="33">
        <f t="array" ref="AW87">index(DailyPrices,Match($AG87,PriceDates,0)+1,Match(AW$3,Tickers,0))*AW$4</f>
        <v>11062.03146</v>
      </c>
      <c r="AX87" s="33">
        <f t="array" ref="AX87">index(DailyPrices,Match($AG87,PriceDates,0)+1,Match(AX$3,Tickers,0))*AX$4</f>
        <v>17779.02576</v>
      </c>
      <c r="AY87" s="33">
        <f t="array" ref="AY87">index(DailyPrices,Match($AG87,PriceDates,0)+1,Match(AY$3,Tickers,0))*AY$4</f>
        <v>112.8205763</v>
      </c>
      <c r="AZ87" s="33">
        <f t="array" ref="AZ87">index(DailyPrices,Match($AG87,PriceDates,0)+1,Match(AZ$3,Tickers,0))*AZ$4</f>
        <v>5662.101495</v>
      </c>
      <c r="BA87" s="33">
        <f t="array" ref="BA87">index(DailyPrices,Match($AG87,PriceDates,0)+1,Match(BA$3,Tickers,0))*BA$4</f>
        <v>0</v>
      </c>
      <c r="BB87" s="33">
        <f t="array" ref="BB87">index(DailyPrices,Match($AG87,PriceDates,0)+1,Match(BB$3,Tickers,0))*BB$4</f>
        <v>0</v>
      </c>
      <c r="BC87" s="33">
        <f t="array" ref="BC87">index(DailyPrices,Match($AG87,PriceDates,0)+1,Match(BC$3,Tickers,0))*BC$4</f>
        <v>5342.822989</v>
      </c>
      <c r="BD87" s="15">
        <f t="shared" si="5"/>
        <v>102648.1044</v>
      </c>
      <c r="BE87" s="9">
        <f t="shared" si="12"/>
        <v>-0.001341710728</v>
      </c>
      <c r="BF87" s="15" t="str">
        <f t="shared" si="13"/>
        <v>#REF!</v>
      </c>
      <c r="BG87" s="9" t="str">
        <f t="shared" si="4"/>
        <v>#REF!</v>
      </c>
    </row>
    <row r="88">
      <c r="AG88" s="32">
        <f>Prices!B96</f>
        <v>42495</v>
      </c>
      <c r="AH88" s="33">
        <f t="array" ref="AH88">index(DailyPrices,Match($AG88,PriceDates,0)+1,Match(AH$3,Tickers,0))*AH$4</f>
        <v>0</v>
      </c>
      <c r="AI88" s="33">
        <f t="array" ref="AI88">index(DailyPrices,Match($AG88,PriceDates,0)+1,Match(AI$3,Tickers,0))*AI$4</f>
        <v>875.1882128</v>
      </c>
      <c r="AJ88" s="33">
        <f t="array" ref="AJ88">index(DailyPrices,Match($AG88,PriceDates,0)+1,Match(AJ$3,Tickers,0))*AJ$4</f>
        <v>0</v>
      </c>
      <c r="AK88" s="33">
        <f t="array" ref="AK88">index(DailyPrices,Match($AG88,PriceDates,0)+1,Match(AK$3,Tickers,0))*AK$4</f>
        <v>12901.20988</v>
      </c>
      <c r="AL88" s="33">
        <f t="array" ref="AL88">index(DailyPrices,Match($AG88,PriceDates,0)+1,Match(AL$3,Tickers,0))*AL$4</f>
        <v>0</v>
      </c>
      <c r="AM88" s="33">
        <f t="array" ref="AM88">index(DailyPrices,Match($AG88,PriceDates,0)+1,Match(AM$3,Tickers,0))*AM$4</f>
        <v>0</v>
      </c>
      <c r="AN88" s="33">
        <f t="array" ref="AN88">index(DailyPrices,Match($AG88,PriceDates,0)+1,Match(AN$3,Tickers,0))*AN$4</f>
        <v>0</v>
      </c>
      <c r="AO88" s="33">
        <f t="array" ref="AO88">index(DailyPrices,Match($AG88,PriceDates,0)+1,Match(AO$3,Tickers,0))*AO$4</f>
        <v>8116.383682</v>
      </c>
      <c r="AP88" s="33">
        <f t="array" ref="AP88">index(DailyPrices,Match($AG88,PriceDates,0)+1,Match(AP$3,Tickers,0))*AP$4</f>
        <v>376.7161147</v>
      </c>
      <c r="AQ88" s="33">
        <f t="array" ref="AQ88">index(DailyPrices,Match($AG88,PriceDates,0)+1,Match(AQ$3,Tickers,0))*AQ$4</f>
        <v>11826.58553</v>
      </c>
      <c r="AR88" s="33">
        <f t="array" ref="AR88">index(DailyPrices,Match($AG88,PriceDates,0)+1,Match(AR$3,Tickers,0))*AR$4</f>
        <v>0</v>
      </c>
      <c r="AS88" s="33">
        <f t="array" ref="AS88">index(DailyPrices,Match($AG88,PriceDates,0)+1,Match(AS$3,Tickers,0))*AS$4</f>
        <v>24669.59072</v>
      </c>
      <c r="AT88" s="33">
        <f t="array" ref="AT88">index(DailyPrices,Match($AG88,PriceDates,0)+1,Match(AT$3,Tickers,0))*AT$4</f>
        <v>0</v>
      </c>
      <c r="AU88" s="33">
        <f t="array" ref="AU88">index(DailyPrices,Match($AG88,PriceDates,0)+1,Match(AU$3,Tickers,0))*AU$4</f>
        <v>225.5050877</v>
      </c>
      <c r="AV88" s="33">
        <f t="array" ref="AV88">index(DailyPrices,Match($AG88,PriceDates,0)+1,Match(AV$3,Tickers,0))*AV$4</f>
        <v>3799.836637</v>
      </c>
      <c r="AW88" s="33">
        <f t="array" ref="AW88">index(DailyPrices,Match($AG88,PriceDates,0)+1,Match(AW$3,Tickers,0))*AW$4</f>
        <v>11118.46272</v>
      </c>
      <c r="AX88" s="33">
        <f t="array" ref="AX88">index(DailyPrices,Match($AG88,PriceDates,0)+1,Match(AX$3,Tickers,0))*AX$4</f>
        <v>17826.0869</v>
      </c>
      <c r="AY88" s="33">
        <f t="array" ref="AY88">index(DailyPrices,Match($AG88,PriceDates,0)+1,Match(AY$3,Tickers,0))*AY$4</f>
        <v>112.289656</v>
      </c>
      <c r="AZ88" s="33">
        <f t="array" ref="AZ88">index(DailyPrices,Match($AG88,PriceDates,0)+1,Match(AZ$3,Tickers,0))*AZ$4</f>
        <v>5674.207962</v>
      </c>
      <c r="BA88" s="33">
        <f t="array" ref="BA88">index(DailyPrices,Match($AG88,PriceDates,0)+1,Match(BA$3,Tickers,0))*BA$4</f>
        <v>0</v>
      </c>
      <c r="BB88" s="33">
        <f t="array" ref="BB88">index(DailyPrices,Match($AG88,PriceDates,0)+1,Match(BB$3,Tickers,0))*BB$4</f>
        <v>0</v>
      </c>
      <c r="BC88" s="33">
        <f t="array" ref="BC88">index(DailyPrices,Match($AG88,PriceDates,0)+1,Match(BC$3,Tickers,0))*BC$4</f>
        <v>5342.822989</v>
      </c>
      <c r="BD88" s="15">
        <f t="shared" si="5"/>
        <v>102864.8861</v>
      </c>
      <c r="BE88" s="9">
        <f t="shared" si="12"/>
        <v>0.002111891693</v>
      </c>
      <c r="BF88" s="15" t="str">
        <f t="shared" si="13"/>
        <v>#REF!</v>
      </c>
      <c r="BG88" s="9" t="str">
        <f t="shared" si="4"/>
        <v>#REF!</v>
      </c>
    </row>
    <row r="89">
      <c r="AG89" s="32">
        <f>Prices!B97</f>
        <v>42496</v>
      </c>
      <c r="AH89" s="33">
        <f t="array" ref="AH89">index(DailyPrices,Match($AG89,PriceDates,0)+1,Match(AH$3,Tickers,0))*AH$4</f>
        <v>0</v>
      </c>
      <c r="AI89" s="33">
        <f t="array" ref="AI89">index(DailyPrices,Match($AG89,PriceDates,0)+1,Match(AI$3,Tickers,0))*AI$4</f>
        <v>879.6492439</v>
      </c>
      <c r="AJ89" s="33">
        <f t="array" ref="AJ89">index(DailyPrices,Match($AG89,PriceDates,0)+1,Match(AJ$3,Tickers,0))*AJ$4</f>
        <v>0</v>
      </c>
      <c r="AK89" s="33">
        <f t="array" ref="AK89">index(DailyPrices,Match($AG89,PriceDates,0)+1,Match(AK$3,Tickers,0))*AK$4</f>
        <v>12846.06388</v>
      </c>
      <c r="AL89" s="33">
        <f t="array" ref="AL89">index(DailyPrices,Match($AG89,PriceDates,0)+1,Match(AL$3,Tickers,0))*AL$4</f>
        <v>0</v>
      </c>
      <c r="AM89" s="33">
        <f t="array" ref="AM89">index(DailyPrices,Match($AG89,PriceDates,0)+1,Match(AM$3,Tickers,0))*AM$4</f>
        <v>0</v>
      </c>
      <c r="AN89" s="33">
        <f t="array" ref="AN89">index(DailyPrices,Match($AG89,PriceDates,0)+1,Match(AN$3,Tickers,0))*AN$4</f>
        <v>0</v>
      </c>
      <c r="AO89" s="33">
        <f t="array" ref="AO89">index(DailyPrices,Match($AG89,PriceDates,0)+1,Match(AO$3,Tickers,0))*AO$4</f>
        <v>8154.159404</v>
      </c>
      <c r="AP89" s="33">
        <f t="array" ref="AP89">index(DailyPrices,Match($AG89,PriceDates,0)+1,Match(AP$3,Tickers,0))*AP$4</f>
        <v>380.177771</v>
      </c>
      <c r="AQ89" s="33">
        <f t="array" ref="AQ89">index(DailyPrices,Match($AG89,PriceDates,0)+1,Match(AQ$3,Tickers,0))*AQ$4</f>
        <v>11826.58553</v>
      </c>
      <c r="AR89" s="33">
        <f t="array" ref="AR89">index(DailyPrices,Match($AG89,PriceDates,0)+1,Match(AR$3,Tickers,0))*AR$4</f>
        <v>0</v>
      </c>
      <c r="AS89" s="33">
        <f t="array" ref="AS89">index(DailyPrices,Match($AG89,PriceDates,0)+1,Match(AS$3,Tickers,0))*AS$4</f>
        <v>24669.59072</v>
      </c>
      <c r="AT89" s="33">
        <f t="array" ref="AT89">index(DailyPrices,Match($AG89,PriceDates,0)+1,Match(AT$3,Tickers,0))*AT$4</f>
        <v>0</v>
      </c>
      <c r="AU89" s="33">
        <f t="array" ref="AU89">index(DailyPrices,Match($AG89,PriceDates,0)+1,Match(AU$3,Tickers,0))*AU$4</f>
        <v>225.4129696</v>
      </c>
      <c r="AV89" s="33">
        <f t="array" ref="AV89">index(DailyPrices,Match($AG89,PriceDates,0)+1,Match(AV$3,Tickers,0))*AV$4</f>
        <v>3780.425423</v>
      </c>
      <c r="AW89" s="33">
        <f t="array" ref="AW89">index(DailyPrices,Match($AG89,PriceDates,0)+1,Match(AW$3,Tickers,0))*AW$4</f>
        <v>11015.38162</v>
      </c>
      <c r="AX89" s="33">
        <f t="array" ref="AX89">index(DailyPrices,Match($AG89,PriceDates,0)+1,Match(AX$3,Tickers,0))*AX$4</f>
        <v>17762.21821</v>
      </c>
      <c r="AY89" s="33">
        <f t="array" ref="AY89">index(DailyPrices,Match($AG89,PriceDates,0)+1,Match(AY$3,Tickers,0))*AY$4</f>
        <v>114.2142423</v>
      </c>
      <c r="AZ89" s="33">
        <f t="array" ref="AZ89">index(DailyPrices,Match($AG89,PriceDates,0)+1,Match(AZ$3,Tickers,0))*AZ$4</f>
        <v>5695.627096</v>
      </c>
      <c r="BA89" s="33">
        <f t="array" ref="BA89">index(DailyPrices,Match($AG89,PriceDates,0)+1,Match(BA$3,Tickers,0))*BA$4</f>
        <v>0</v>
      </c>
      <c r="BB89" s="33">
        <f t="array" ref="BB89">index(DailyPrices,Match($AG89,PriceDates,0)+1,Match(BB$3,Tickers,0))*BB$4</f>
        <v>0</v>
      </c>
      <c r="BC89" s="33">
        <f t="array" ref="BC89">index(DailyPrices,Match($AG89,PriceDates,0)+1,Match(BC$3,Tickers,0))*BC$4</f>
        <v>5356.286633</v>
      </c>
      <c r="BD89" s="15">
        <f t="shared" si="5"/>
        <v>102705.7927</v>
      </c>
      <c r="BE89" s="9">
        <f t="shared" si="12"/>
        <v>-0.001546624416</v>
      </c>
      <c r="BF89" s="15" t="str">
        <f t="shared" si="13"/>
        <v>#REF!</v>
      </c>
      <c r="BG89" s="9" t="str">
        <f t="shared" si="4"/>
        <v>#REF!</v>
      </c>
    </row>
    <row r="90">
      <c r="AG90" s="32">
        <f>Prices!B98</f>
        <v>42499</v>
      </c>
      <c r="AH90" s="33">
        <f t="array" ref="AH90">index(DailyPrices,Match($AG90,PriceDates,0)+1,Match(AH$3,Tickers,0))*AH$4</f>
        <v>0</v>
      </c>
      <c r="AI90" s="33">
        <f t="array" ref="AI90">index(DailyPrices,Match($AG90,PriceDates,0)+1,Match(AI$3,Tickers,0))*AI$4</f>
        <v>884.4407218</v>
      </c>
      <c r="AJ90" s="33">
        <f t="array" ref="AJ90">index(DailyPrices,Match($AG90,PriceDates,0)+1,Match(AJ$3,Tickers,0))*AJ$4</f>
        <v>0</v>
      </c>
      <c r="AK90" s="33">
        <f t="array" ref="AK90">index(DailyPrices,Match($AG90,PriceDates,0)+1,Match(AK$3,Tickers,0))*AK$4</f>
        <v>12886.43863</v>
      </c>
      <c r="AL90" s="33">
        <f t="array" ref="AL90">index(DailyPrices,Match($AG90,PriceDates,0)+1,Match(AL$3,Tickers,0))*AL$4</f>
        <v>0</v>
      </c>
      <c r="AM90" s="33">
        <f t="array" ref="AM90">index(DailyPrices,Match($AG90,PriceDates,0)+1,Match(AM$3,Tickers,0))*AM$4</f>
        <v>0</v>
      </c>
      <c r="AN90" s="33">
        <f t="array" ref="AN90">index(DailyPrices,Match($AG90,PriceDates,0)+1,Match(AN$3,Tickers,0))*AN$4</f>
        <v>0</v>
      </c>
      <c r="AO90" s="33">
        <f t="array" ref="AO90">index(DailyPrices,Match($AG90,PriceDates,0)+1,Match(AO$3,Tickers,0))*AO$4</f>
        <v>8203.327804</v>
      </c>
      <c r="AP90" s="33">
        <f t="array" ref="AP90">index(DailyPrices,Match($AG90,PriceDates,0)+1,Match(AP$3,Tickers,0))*AP$4</f>
        <v>381.0019749</v>
      </c>
      <c r="AQ90" s="33">
        <f t="array" ref="AQ90">index(DailyPrices,Match($AG90,PriceDates,0)+1,Match(AQ$3,Tickers,0))*AQ$4</f>
        <v>11722.42825</v>
      </c>
      <c r="AR90" s="33">
        <f t="array" ref="AR90">index(DailyPrices,Match($AG90,PriceDates,0)+1,Match(AR$3,Tickers,0))*AR$4</f>
        <v>0</v>
      </c>
      <c r="AS90" s="33">
        <f t="array" ref="AS90">index(DailyPrices,Match($AG90,PriceDates,0)+1,Match(AS$3,Tickers,0))*AS$4</f>
        <v>24688.20928</v>
      </c>
      <c r="AT90" s="33">
        <f t="array" ref="AT90">index(DailyPrices,Match($AG90,PriceDates,0)+1,Match(AT$3,Tickers,0))*AT$4</f>
        <v>0</v>
      </c>
      <c r="AU90" s="33">
        <f t="array" ref="AU90">index(DailyPrices,Match($AG90,PriceDates,0)+1,Match(AU$3,Tickers,0))*AU$4</f>
        <v>225.6893239</v>
      </c>
      <c r="AV90" s="33">
        <f t="array" ref="AV90">index(DailyPrices,Match($AG90,PriceDates,0)+1,Match(AV$3,Tickers,0))*AV$4</f>
        <v>3865.761514</v>
      </c>
      <c r="AW90" s="33">
        <f t="array" ref="AW90">index(DailyPrices,Match($AG90,PriceDates,0)+1,Match(AW$3,Tickers,0))*AW$4</f>
        <v>11132.75864</v>
      </c>
      <c r="AX90" s="33">
        <f t="array" ref="AX90">index(DailyPrices,Match($AG90,PriceDates,0)+1,Match(AX$3,Tickers,0))*AX$4</f>
        <v>17758.8567</v>
      </c>
      <c r="AY90" s="33">
        <f t="array" ref="AY90">index(DailyPrices,Match($AG90,PriceDates,0)+1,Match(AY$3,Tickers,0))*AY$4</f>
        <v>110.2987046</v>
      </c>
      <c r="AZ90" s="33">
        <f t="array" ref="AZ90">index(DailyPrices,Match($AG90,PriceDates,0)+1,Match(AZ$3,Tickers,0))*AZ$4</f>
        <v>5742.190431</v>
      </c>
      <c r="BA90" s="33">
        <f t="array" ref="BA90">index(DailyPrices,Match($AG90,PriceDates,0)+1,Match(BA$3,Tickers,0))*BA$4</f>
        <v>0</v>
      </c>
      <c r="BB90" s="33">
        <f t="array" ref="BB90">index(DailyPrices,Match($AG90,PriceDates,0)+1,Match(BB$3,Tickers,0))*BB$4</f>
        <v>0</v>
      </c>
      <c r="BC90" s="33">
        <f t="array" ref="BC90">index(DailyPrices,Match($AG90,PriceDates,0)+1,Match(BC$3,Tickers,0))*BC$4</f>
        <v>5331.603285</v>
      </c>
      <c r="BD90" s="15">
        <f t="shared" si="5"/>
        <v>102933.0053</v>
      </c>
      <c r="BE90" s="9">
        <f t="shared" si="12"/>
        <v>0.002212265803</v>
      </c>
      <c r="BF90" s="15" t="str">
        <f t="shared" si="13"/>
        <v>#REF!</v>
      </c>
      <c r="BG90" s="9" t="str">
        <f t="shared" si="4"/>
        <v>#REF!</v>
      </c>
    </row>
    <row r="91">
      <c r="AG91" s="32">
        <f>Prices!B99</f>
        <v>42500</v>
      </c>
      <c r="AH91" s="33">
        <f t="array" ref="AH91">index(DailyPrices,Match($AG91,PriceDates,0)+1,Match(AH$3,Tickers,0))*AH$4</f>
        <v>0</v>
      </c>
      <c r="AI91" s="33">
        <f t="array" ref="AI91">index(DailyPrices,Match($AG91,PriceDates,0)+1,Match(AI$3,Tickers,0))*AI$4</f>
        <v>893.1975606</v>
      </c>
      <c r="AJ91" s="33">
        <f t="array" ref="AJ91">index(DailyPrices,Match($AG91,PriceDates,0)+1,Match(AJ$3,Tickers,0))*AJ$4</f>
        <v>0</v>
      </c>
      <c r="AK91" s="33">
        <f t="array" ref="AK91">index(DailyPrices,Match($AG91,PriceDates,0)+1,Match(AK$3,Tickers,0))*AK$4</f>
        <v>12887.42338</v>
      </c>
      <c r="AL91" s="33">
        <f t="array" ref="AL91">index(DailyPrices,Match($AG91,PriceDates,0)+1,Match(AL$3,Tickers,0))*AL$4</f>
        <v>0</v>
      </c>
      <c r="AM91" s="33">
        <f t="array" ref="AM91">index(DailyPrices,Match($AG91,PriceDates,0)+1,Match(AM$3,Tickers,0))*AM$4</f>
        <v>0</v>
      </c>
      <c r="AN91" s="33">
        <f t="array" ref="AN91">index(DailyPrices,Match($AG91,PriceDates,0)+1,Match(AN$3,Tickers,0))*AN$4</f>
        <v>0</v>
      </c>
      <c r="AO91" s="33">
        <f t="array" ref="AO91">index(DailyPrices,Match($AG91,PriceDates,0)+1,Match(AO$3,Tickers,0))*AO$4</f>
        <v>8283.07655</v>
      </c>
      <c r="AP91" s="33">
        <f t="array" ref="AP91">index(DailyPrices,Match($AG91,PriceDates,0)+1,Match(AP$3,Tickers,0))*AP$4</f>
        <v>388.8044381</v>
      </c>
      <c r="AQ91" s="33">
        <f t="array" ref="AQ91">index(DailyPrices,Match($AG91,PriceDates,0)+1,Match(AQ$3,Tickers,0))*AQ$4</f>
        <v>11876.29696</v>
      </c>
      <c r="AR91" s="33">
        <f t="array" ref="AR91">index(DailyPrices,Match($AG91,PriceDates,0)+1,Match(AR$3,Tickers,0))*AR$4</f>
        <v>0</v>
      </c>
      <c r="AS91" s="33">
        <f t="array" ref="AS91">index(DailyPrices,Match($AG91,PriceDates,0)+1,Match(AS$3,Tickers,0))*AS$4</f>
        <v>24683.55464</v>
      </c>
      <c r="AT91" s="33">
        <f t="array" ref="AT91">index(DailyPrices,Match($AG91,PriceDates,0)+1,Match(AT$3,Tickers,0))*AT$4</f>
        <v>0</v>
      </c>
      <c r="AU91" s="33">
        <f t="array" ref="AU91">index(DailyPrices,Match($AG91,PriceDates,0)+1,Match(AU$3,Tickers,0))*AU$4</f>
        <v>225.5972058</v>
      </c>
      <c r="AV91" s="33">
        <f t="array" ref="AV91">index(DailyPrices,Match($AG91,PriceDates,0)+1,Match(AV$3,Tickers,0))*AV$4</f>
        <v>3899.090201</v>
      </c>
      <c r="AW91" s="33">
        <f t="array" ref="AW91">index(DailyPrices,Match($AG91,PriceDates,0)+1,Match(AW$3,Tickers,0))*AW$4</f>
        <v>11213.26723</v>
      </c>
      <c r="AX91" s="33">
        <f t="array" ref="AX91">index(DailyPrices,Match($AG91,PriceDates,0)+1,Match(AX$3,Tickers,0))*AX$4</f>
        <v>17755.49519</v>
      </c>
      <c r="AY91" s="33">
        <f t="array" ref="AY91">index(DailyPrices,Match($AG91,PriceDates,0)+1,Match(AY$3,Tickers,0))*AY$4</f>
        <v>111.2278153</v>
      </c>
      <c r="AZ91" s="33">
        <f t="array" ref="AZ91">index(DailyPrices,Match($AG91,PriceDates,0)+1,Match(AZ$3,Tickers,0))*AZ$4</f>
        <v>5803.654033</v>
      </c>
      <c r="BA91" s="33">
        <f t="array" ref="BA91">index(DailyPrices,Match($AG91,PriceDates,0)+1,Match(BA$3,Tickers,0))*BA$4</f>
        <v>0</v>
      </c>
      <c r="BB91" s="33">
        <f t="array" ref="BB91">index(DailyPrices,Match($AG91,PriceDates,0)+1,Match(BB$3,Tickers,0))*BB$4</f>
        <v>0</v>
      </c>
      <c r="BC91" s="33">
        <f t="array" ref="BC91">index(DailyPrices,Match($AG91,PriceDates,0)+1,Match(BC$3,Tickers,0))*BC$4</f>
        <v>5347.31087</v>
      </c>
      <c r="BD91" s="15">
        <f t="shared" si="5"/>
        <v>103367.9961</v>
      </c>
      <c r="BE91" s="9">
        <f t="shared" si="12"/>
        <v>0.004225960537</v>
      </c>
      <c r="BF91" s="15" t="str">
        <f t="shared" si="13"/>
        <v>#REF!</v>
      </c>
      <c r="BG91" s="9" t="str">
        <f t="shared" si="4"/>
        <v>#REF!</v>
      </c>
    </row>
    <row r="92">
      <c r="AG92" s="32">
        <f>Prices!B100</f>
        <v>42501</v>
      </c>
      <c r="AH92" s="33">
        <f t="array" ref="AH92">index(DailyPrices,Match($AG92,PriceDates,0)+1,Match(AH$3,Tickers,0))*AH$4</f>
        <v>0</v>
      </c>
      <c r="AI92" s="33">
        <f t="array" ref="AI92">index(DailyPrices,Match($AG92,PriceDates,0)+1,Match(AI$3,Tickers,0))*AI$4</f>
        <v>886.0929555</v>
      </c>
      <c r="AJ92" s="33">
        <f t="array" ref="AJ92">index(DailyPrices,Match($AG92,PriceDates,0)+1,Match(AJ$3,Tickers,0))*AJ$4</f>
        <v>0</v>
      </c>
      <c r="AK92" s="33">
        <f t="array" ref="AK92">index(DailyPrices,Match($AG92,PriceDates,0)+1,Match(AK$3,Tickers,0))*AK$4</f>
        <v>12960.29488</v>
      </c>
      <c r="AL92" s="33">
        <f t="array" ref="AL92">index(DailyPrices,Match($AG92,PriceDates,0)+1,Match(AL$3,Tickers,0))*AL$4</f>
        <v>0</v>
      </c>
      <c r="AM92" s="33">
        <f t="array" ref="AM92">index(DailyPrices,Match($AG92,PriceDates,0)+1,Match(AM$3,Tickers,0))*AM$4</f>
        <v>0</v>
      </c>
      <c r="AN92" s="33">
        <f t="array" ref="AN92">index(DailyPrices,Match($AG92,PriceDates,0)+1,Match(AN$3,Tickers,0))*AN$4</f>
        <v>0</v>
      </c>
      <c r="AO92" s="33">
        <f t="array" ref="AO92">index(DailyPrices,Match($AG92,PriceDates,0)+1,Match(AO$3,Tickers,0))*AO$4</f>
        <v>8220.117014</v>
      </c>
      <c r="AP92" s="33">
        <f t="array" ref="AP92">index(DailyPrices,Match($AG92,PriceDates,0)+1,Match(AP$3,Tickers,0))*AP$4</f>
        <v>386.4966673</v>
      </c>
      <c r="AQ92" s="33">
        <f t="array" ref="AQ92">index(DailyPrices,Match($AG92,PriceDates,0)+1,Match(AQ$3,Tickers,0))*AQ$4</f>
        <v>11862.09369</v>
      </c>
      <c r="AR92" s="33">
        <f t="array" ref="AR92">index(DailyPrices,Match($AG92,PriceDates,0)+1,Match(AR$3,Tickers,0))*AR$4</f>
        <v>0</v>
      </c>
      <c r="AS92" s="33">
        <f t="array" ref="AS92">index(DailyPrices,Match($AG92,PriceDates,0)+1,Match(AS$3,Tickers,0))*AS$4</f>
        <v>24697.51856</v>
      </c>
      <c r="AT92" s="33">
        <f t="array" ref="AT92">index(DailyPrices,Match($AG92,PriceDates,0)+1,Match(AT$3,Tickers,0))*AT$4</f>
        <v>0</v>
      </c>
      <c r="AU92" s="33">
        <f t="array" ref="AU92">index(DailyPrices,Match($AG92,PriceDates,0)+1,Match(AU$3,Tickers,0))*AU$4</f>
        <v>226.3341505</v>
      </c>
      <c r="AV92" s="33">
        <f t="array" ref="AV92">index(DailyPrices,Match($AG92,PriceDates,0)+1,Match(AV$3,Tickers,0))*AV$4</f>
        <v>3787.75041</v>
      </c>
      <c r="AW92" s="33">
        <f t="array" ref="AW92">index(DailyPrices,Match($AG92,PriceDates,0)+1,Match(AW$3,Tickers,0))*AW$4</f>
        <v>11083.85155</v>
      </c>
      <c r="AX92" s="33">
        <f t="array" ref="AX92">index(DailyPrices,Match($AG92,PriceDates,0)+1,Match(AX$3,Tickers,0))*AX$4</f>
        <v>17795.83331</v>
      </c>
      <c r="AY92" s="33">
        <f t="array" ref="AY92">index(DailyPrices,Match($AG92,PriceDates,0)+1,Match(AY$3,Tickers,0))*AY$4</f>
        <v>113.0860365</v>
      </c>
      <c r="AZ92" s="33">
        <f t="array" ref="AZ92">index(DailyPrices,Match($AG92,PriceDates,0)+1,Match(AZ$3,Tickers,0))*AZ$4</f>
        <v>5765.006465</v>
      </c>
      <c r="BA92" s="33">
        <f t="array" ref="BA92">index(DailyPrices,Match($AG92,PriceDates,0)+1,Match(BA$3,Tickers,0))*BA$4</f>
        <v>0</v>
      </c>
      <c r="BB92" s="33">
        <f t="array" ref="BB92">index(DailyPrices,Match($AG92,PriceDates,0)+1,Match(BB$3,Tickers,0))*BB$4</f>
        <v>0</v>
      </c>
      <c r="BC92" s="33">
        <f t="array" ref="BC92">index(DailyPrices,Match($AG92,PriceDates,0)+1,Match(BC$3,Tickers,0))*BC$4</f>
        <v>5340.579048</v>
      </c>
      <c r="BD92" s="15">
        <f t="shared" si="5"/>
        <v>103125.0547</v>
      </c>
      <c r="BE92" s="9">
        <f t="shared" si="12"/>
        <v>-0.002350256847</v>
      </c>
      <c r="BF92" s="15" t="str">
        <f t="shared" si="13"/>
        <v>#REF!</v>
      </c>
      <c r="BG92" s="9" t="str">
        <f t="shared" si="4"/>
        <v>#REF!</v>
      </c>
    </row>
    <row r="93">
      <c r="AG93" s="32">
        <f>Prices!B101</f>
        <v>42502</v>
      </c>
      <c r="AH93" s="33">
        <f t="array" ref="AH93">index(DailyPrices,Match($AG93,PriceDates,0)+1,Match(AH$3,Tickers,0))*AH$4</f>
        <v>0</v>
      </c>
      <c r="AI93" s="33">
        <f t="array" ref="AI93">index(DailyPrices,Match($AG93,PriceDates,0)+1,Match(AI$3,Tickers,0))*AI$4</f>
        <v>890.8844334</v>
      </c>
      <c r="AJ93" s="33">
        <f t="array" ref="AJ93">index(DailyPrices,Match($AG93,PriceDates,0)+1,Match(AJ$3,Tickers,0))*AJ$4</f>
        <v>0</v>
      </c>
      <c r="AK93" s="33">
        <f t="array" ref="AK93">index(DailyPrices,Match($AG93,PriceDates,0)+1,Match(AK$3,Tickers,0))*AK$4</f>
        <v>12901.20988</v>
      </c>
      <c r="AL93" s="33">
        <f t="array" ref="AL93">index(DailyPrices,Match($AG93,PriceDates,0)+1,Match(AL$3,Tickers,0))*AL$4</f>
        <v>0</v>
      </c>
      <c r="AM93" s="33">
        <f t="array" ref="AM93">index(DailyPrices,Match($AG93,PriceDates,0)+1,Match(AM$3,Tickers,0))*AM$4</f>
        <v>0</v>
      </c>
      <c r="AN93" s="33">
        <f t="array" ref="AN93">index(DailyPrices,Match($AG93,PriceDates,0)+1,Match(AN$3,Tickers,0))*AN$4</f>
        <v>0</v>
      </c>
      <c r="AO93" s="33">
        <f t="array" ref="AO93">index(DailyPrices,Match($AG93,PriceDates,0)+1,Match(AO$3,Tickers,0))*AO$4</f>
        <v>8265.687726</v>
      </c>
      <c r="AP93" s="33">
        <f t="array" ref="AP93">index(DailyPrices,Match($AG93,PriceDates,0)+1,Match(AP$3,Tickers,0))*AP$4</f>
        <v>384.9032065</v>
      </c>
      <c r="AQ93" s="33">
        <f t="array" ref="AQ93">index(DailyPrices,Match($AG93,PriceDates,0)+1,Match(AQ$3,Tickers,0))*AQ$4</f>
        <v>11852.62485</v>
      </c>
      <c r="AR93" s="33">
        <f t="array" ref="AR93">index(DailyPrices,Match($AG93,PriceDates,0)+1,Match(AR$3,Tickers,0))*AR$4</f>
        <v>0</v>
      </c>
      <c r="AS93" s="33">
        <f t="array" ref="AS93">index(DailyPrices,Match($AG93,PriceDates,0)+1,Match(AS$3,Tickers,0))*AS$4</f>
        <v>24683.55464</v>
      </c>
      <c r="AT93" s="33">
        <f t="array" ref="AT93">index(DailyPrices,Match($AG93,PriceDates,0)+1,Match(AT$3,Tickers,0))*AT$4</f>
        <v>0</v>
      </c>
      <c r="AU93" s="33">
        <f t="array" ref="AU93">index(DailyPrices,Match($AG93,PriceDates,0)+1,Match(AU$3,Tickers,0))*AU$4</f>
        <v>226.1499143</v>
      </c>
      <c r="AV93" s="33">
        <f t="array" ref="AV93">index(DailyPrices,Match($AG93,PriceDates,0)+1,Match(AV$3,Tickers,0))*AV$4</f>
        <v>3738.673002</v>
      </c>
      <c r="AW93" s="33">
        <f t="array" ref="AW93">index(DailyPrices,Match($AG93,PriceDates,0)+1,Match(AW$3,Tickers,0))*AW$4</f>
        <v>11004.09537</v>
      </c>
      <c r="AX93" s="33">
        <f t="array" ref="AX93">index(DailyPrices,Match($AG93,PriceDates,0)+1,Match(AX$3,Tickers,0))*AX$4</f>
        <v>17725.2416</v>
      </c>
      <c r="AY93" s="33">
        <f t="array" ref="AY93">index(DailyPrices,Match($AG93,PriceDates,0)+1,Match(AY$3,Tickers,0))*AY$4</f>
        <v>111.0287201</v>
      </c>
      <c r="AZ93" s="33">
        <f t="array" ref="AZ93">index(DailyPrices,Match($AG93,PriceDates,0)+1,Match(AZ$3,Tickers,0))*AZ$4</f>
        <v>5794.341366</v>
      </c>
      <c r="BA93" s="33">
        <f t="array" ref="BA93">index(DailyPrices,Match($AG93,PriceDates,0)+1,Match(BA$3,Tickers,0))*BA$4</f>
        <v>0</v>
      </c>
      <c r="BB93" s="33">
        <f t="array" ref="BB93">index(DailyPrices,Match($AG93,PriceDates,0)+1,Match(BB$3,Tickers,0))*BB$4</f>
        <v>0</v>
      </c>
      <c r="BC93" s="33">
        <f t="array" ref="BC93">index(DailyPrices,Match($AG93,PriceDates,0)+1,Match(BC$3,Tickers,0))*BC$4</f>
        <v>5329.359344</v>
      </c>
      <c r="BD93" s="15">
        <f t="shared" si="5"/>
        <v>102907.754</v>
      </c>
      <c r="BE93" s="9">
        <f t="shared" si="12"/>
        <v>-0.002107157028</v>
      </c>
      <c r="BF93" s="15" t="str">
        <f t="shared" si="13"/>
        <v>#REF!</v>
      </c>
      <c r="BG93" s="9" t="str">
        <f t="shared" si="4"/>
        <v>#REF!</v>
      </c>
    </row>
    <row r="94">
      <c r="AG94" s="32">
        <f>Prices!B102</f>
        <v>42503</v>
      </c>
      <c r="AH94" s="33">
        <f t="array" ref="AH94">index(DailyPrices,Match($AG94,PriceDates,0)+1,Match(AH$3,Tickers,0))*AH$4</f>
        <v>0</v>
      </c>
      <c r="AI94" s="33">
        <f t="array" ref="AI94">index(DailyPrices,Match($AG94,PriceDates,0)+1,Match(AI$3,Tickers,0))*AI$4</f>
        <v>879.6492439</v>
      </c>
      <c r="AJ94" s="33">
        <f t="array" ref="AJ94">index(DailyPrices,Match($AG94,PriceDates,0)+1,Match(AJ$3,Tickers,0))*AJ$4</f>
        <v>0</v>
      </c>
      <c r="AK94" s="33">
        <f t="array" ref="AK94">index(DailyPrices,Match($AG94,PriceDates,0)+1,Match(AK$3,Tickers,0))*AK$4</f>
        <v>13026.27313</v>
      </c>
      <c r="AL94" s="33">
        <f t="array" ref="AL94">index(DailyPrices,Match($AG94,PriceDates,0)+1,Match(AL$3,Tickers,0))*AL$4</f>
        <v>0</v>
      </c>
      <c r="AM94" s="33">
        <f t="array" ref="AM94">index(DailyPrices,Match($AG94,PriceDates,0)+1,Match(AM$3,Tickers,0))*AM$4</f>
        <v>0</v>
      </c>
      <c r="AN94" s="33">
        <f t="array" ref="AN94">index(DailyPrices,Match($AG94,PriceDates,0)+1,Match(AN$3,Tickers,0))*AN$4</f>
        <v>0</v>
      </c>
      <c r="AO94" s="33">
        <f t="array" ref="AO94">index(DailyPrices,Match($AG94,PriceDates,0)+1,Match(AO$3,Tickers,0))*AO$4</f>
        <v>8161.954394</v>
      </c>
      <c r="AP94" s="33">
        <f t="array" ref="AP94">index(DailyPrices,Match($AG94,PriceDates,0)+1,Match(AP$3,Tickers,0))*AP$4</f>
        <v>383.1998518</v>
      </c>
      <c r="AQ94" s="33">
        <f t="array" ref="AQ94">index(DailyPrices,Match($AG94,PriceDates,0)+1,Match(AQ$3,Tickers,0))*AQ$4</f>
        <v>11738.99873</v>
      </c>
      <c r="AR94" s="33">
        <f t="array" ref="AR94">index(DailyPrices,Match($AG94,PriceDates,0)+1,Match(AR$3,Tickers,0))*AR$4</f>
        <v>0</v>
      </c>
      <c r="AS94" s="33">
        <f t="array" ref="AS94">index(DailyPrices,Match($AG94,PriceDates,0)+1,Match(AS$3,Tickers,0))*AS$4</f>
        <v>24706.82784</v>
      </c>
      <c r="AT94" s="33">
        <f t="array" ref="AT94">index(DailyPrices,Match($AG94,PriceDates,0)+1,Match(AT$3,Tickers,0))*AT$4</f>
        <v>0</v>
      </c>
      <c r="AU94" s="33">
        <f t="array" ref="AU94">index(DailyPrices,Match($AG94,PriceDates,0)+1,Match(AU$3,Tickers,0))*AU$4</f>
        <v>226.5183867</v>
      </c>
      <c r="AV94" s="33">
        <f t="array" ref="AV94">index(DailyPrices,Match($AG94,PriceDates,0)+1,Match(AV$3,Tickers,0))*AV$4</f>
        <v>3766.1417</v>
      </c>
      <c r="AW94" s="33">
        <f t="array" ref="AW94">index(DailyPrices,Match($AG94,PriceDates,0)+1,Match(AW$3,Tickers,0))*AW$4</f>
        <v>10992.80912</v>
      </c>
      <c r="AX94" s="33">
        <f t="array" ref="AX94">index(DailyPrices,Match($AG94,PriceDates,0)+1,Match(AX$3,Tickers,0))*AX$4</f>
        <v>17782.38727</v>
      </c>
      <c r="AY94" s="33">
        <f t="array" ref="AY94">index(DailyPrices,Match($AG94,PriceDates,0)+1,Match(AY$3,Tickers,0))*AY$4</f>
        <v>111.2941803</v>
      </c>
      <c r="AZ94" s="33">
        <f t="array" ref="AZ94">index(DailyPrices,Match($AG94,PriceDates,0)+1,Match(AZ$3,Tickers,0))*AZ$4</f>
        <v>5737.068464</v>
      </c>
      <c r="BA94" s="33">
        <f t="array" ref="BA94">index(DailyPrices,Match($AG94,PriceDates,0)+1,Match(BA$3,Tickers,0))*BA$4</f>
        <v>0</v>
      </c>
      <c r="BB94" s="33">
        <f t="array" ref="BB94">index(DailyPrices,Match($AG94,PriceDates,0)+1,Match(BB$3,Tickers,0))*BB$4</f>
        <v>0</v>
      </c>
      <c r="BC94" s="33">
        <f t="array" ref="BC94">index(DailyPrices,Match($AG94,PriceDates,0)+1,Match(BC$3,Tickers,0))*BC$4</f>
        <v>5320.383581</v>
      </c>
      <c r="BD94" s="15">
        <f t="shared" si="5"/>
        <v>102833.5059</v>
      </c>
      <c r="BE94" s="9">
        <f t="shared" si="12"/>
        <v>-0.0007215021421</v>
      </c>
      <c r="BF94" s="15" t="str">
        <f t="shared" si="13"/>
        <v>#REF!</v>
      </c>
      <c r="BG94" s="9" t="str">
        <f t="shared" si="4"/>
        <v>#REF!</v>
      </c>
    </row>
    <row r="95">
      <c r="AG95" s="32">
        <f>Prices!B103</f>
        <v>42506</v>
      </c>
      <c r="AH95" s="33">
        <f t="array" ref="AH95">index(DailyPrices,Match($AG95,PriceDates,0)+1,Match(AH$3,Tickers,0))*AH$4</f>
        <v>0</v>
      </c>
      <c r="AI95" s="33">
        <f t="array" ref="AI95">index(DailyPrices,Match($AG95,PriceDates,0)+1,Match(AI$3,Tickers,0))*AI$4</f>
        <v>885.2668386</v>
      </c>
      <c r="AJ95" s="33">
        <f t="array" ref="AJ95">index(DailyPrices,Match($AG95,PriceDates,0)+1,Match(AJ$3,Tickers,0))*AJ$4</f>
        <v>0</v>
      </c>
      <c r="AK95" s="33">
        <f t="array" ref="AK95">index(DailyPrices,Match($AG95,PriceDates,0)+1,Match(AK$3,Tickers,0))*AK$4</f>
        <v>12914.01163</v>
      </c>
      <c r="AL95" s="33">
        <f t="array" ref="AL95">index(DailyPrices,Match($AG95,PriceDates,0)+1,Match(AL$3,Tickers,0))*AL$4</f>
        <v>0</v>
      </c>
      <c r="AM95" s="33">
        <f t="array" ref="AM95">index(DailyPrices,Match($AG95,PriceDates,0)+1,Match(AM$3,Tickers,0))*AM$4</f>
        <v>0</v>
      </c>
      <c r="AN95" s="33">
        <f t="array" ref="AN95">index(DailyPrices,Match($AG95,PriceDates,0)+1,Match(AN$3,Tickers,0))*AN$4</f>
        <v>0</v>
      </c>
      <c r="AO95" s="33">
        <f t="array" ref="AO95">index(DailyPrices,Match($AG95,PriceDates,0)+1,Match(AO$3,Tickers,0))*AO$4</f>
        <v>8204.527033</v>
      </c>
      <c r="AP95" s="33">
        <f t="array" ref="AP95">index(DailyPrices,Match($AG95,PriceDates,0)+1,Match(AP$3,Tickers,0))*AP$4</f>
        <v>386.002145</v>
      </c>
      <c r="AQ95" s="33">
        <f t="array" ref="AQ95">index(DailyPrices,Match($AG95,PriceDates,0)+1,Match(AQ$3,Tickers,0))*AQ$4</f>
        <v>11824.21832</v>
      </c>
      <c r="AR95" s="33">
        <f t="array" ref="AR95">index(DailyPrices,Match($AG95,PriceDates,0)+1,Match(AR$3,Tickers,0))*AR$4</f>
        <v>0</v>
      </c>
      <c r="AS95" s="33">
        <f t="array" ref="AS95">index(DailyPrices,Match($AG95,PriceDates,0)+1,Match(AS$3,Tickers,0))*AS$4</f>
        <v>24669.59072</v>
      </c>
      <c r="AT95" s="33">
        <f t="array" ref="AT95">index(DailyPrices,Match($AG95,PriceDates,0)+1,Match(AT$3,Tickers,0))*AT$4</f>
        <v>0</v>
      </c>
      <c r="AU95" s="33">
        <f t="array" ref="AU95">index(DailyPrices,Match($AG95,PriceDates,0)+1,Match(AU$3,Tickers,0))*AU$4</f>
        <v>225.87356</v>
      </c>
      <c r="AV95" s="33">
        <f t="array" ref="AV95">index(DailyPrices,Match($AG95,PriceDates,0)+1,Match(AV$3,Tickers,0))*AV$4</f>
        <v>3838.292815</v>
      </c>
      <c r="AW95" s="33">
        <f t="array" ref="AW95">index(DailyPrices,Match($AG95,PriceDates,0)+1,Match(AW$3,Tickers,0))*AW$4</f>
        <v>11166.61739</v>
      </c>
      <c r="AX95" s="33">
        <f t="array" ref="AX95">index(DailyPrices,Match($AG95,PriceDates,0)+1,Match(AX$3,Tickers,0))*AX$4</f>
        <v>17758.8567</v>
      </c>
      <c r="AY95" s="33">
        <f t="array" ref="AY95">index(DailyPrices,Match($AG95,PriceDates,0)+1,Match(AY$3,Tickers,0))*AY$4</f>
        <v>111.5596405</v>
      </c>
      <c r="AZ95" s="33">
        <f t="array" ref="AZ95">index(DailyPrices,Match($AG95,PriceDates,0)+1,Match(AZ$3,Tickers,0))*AZ$4</f>
        <v>5758.953231</v>
      </c>
      <c r="BA95" s="33">
        <f t="array" ref="BA95">index(DailyPrices,Match($AG95,PriceDates,0)+1,Match(BA$3,Tickers,0))*BA$4</f>
        <v>0</v>
      </c>
      <c r="BB95" s="33">
        <f t="array" ref="BB95">index(DailyPrices,Match($AG95,PriceDates,0)+1,Match(BB$3,Tickers,0))*BB$4</f>
        <v>0</v>
      </c>
      <c r="BC95" s="33">
        <f t="array" ref="BC95">index(DailyPrices,Match($AG95,PriceDates,0)+1,Match(BC$3,Tickers,0))*BC$4</f>
        <v>5338.335107</v>
      </c>
      <c r="BD95" s="15">
        <f t="shared" si="5"/>
        <v>103082.1051</v>
      </c>
      <c r="BE95" s="9">
        <f t="shared" si="12"/>
        <v>0.002417492678</v>
      </c>
      <c r="BF95" s="15" t="str">
        <f t="shared" si="13"/>
        <v>#REF!</v>
      </c>
      <c r="BG95" s="9" t="str">
        <f t="shared" si="4"/>
        <v>#REF!</v>
      </c>
    </row>
    <row r="96">
      <c r="AG96" s="32">
        <f>Prices!B104</f>
        <v>42507</v>
      </c>
      <c r="AH96" s="33">
        <f t="array" ref="AH96">index(DailyPrices,Match($AG96,PriceDates,0)+1,Match(AH$3,Tickers,0))*AH$4</f>
        <v>0</v>
      </c>
      <c r="AI96" s="33">
        <f t="array" ref="AI96">index(DailyPrices,Match($AG96,PriceDates,0)+1,Match(AI$3,Tickers,0))*AI$4</f>
        <v>867.9183844</v>
      </c>
      <c r="AJ96" s="33">
        <f t="array" ref="AJ96">index(DailyPrices,Match($AG96,PriceDates,0)+1,Match(AJ$3,Tickers,0))*AJ$4</f>
        <v>0</v>
      </c>
      <c r="AK96" s="33">
        <f t="array" ref="AK96">index(DailyPrices,Match($AG96,PriceDates,0)+1,Match(AK$3,Tickers,0))*AK$4</f>
        <v>12935.67613</v>
      </c>
      <c r="AL96" s="33">
        <f t="array" ref="AL96">index(DailyPrices,Match($AG96,PriceDates,0)+1,Match(AL$3,Tickers,0))*AL$4</f>
        <v>0</v>
      </c>
      <c r="AM96" s="33">
        <f t="array" ref="AM96">index(DailyPrices,Match($AG96,PriceDates,0)+1,Match(AM$3,Tickers,0))*AM$4</f>
        <v>0</v>
      </c>
      <c r="AN96" s="33">
        <f t="array" ref="AN96">index(DailyPrices,Match($AG96,PriceDates,0)+1,Match(AN$3,Tickers,0))*AN$4</f>
        <v>0</v>
      </c>
      <c r="AO96" s="33">
        <f t="array" ref="AO96">index(DailyPrices,Match($AG96,PriceDates,0)+1,Match(AO$3,Tickers,0))*AO$4</f>
        <v>8047.427999</v>
      </c>
      <c r="AP96" s="33">
        <f t="array" ref="AP96">index(DailyPrices,Match($AG96,PriceDates,0)+1,Match(AP$3,Tickers,0))*AP$4</f>
        <v>382.0459664</v>
      </c>
      <c r="AQ96" s="33">
        <f t="array" ref="AQ96">index(DailyPrices,Match($AG96,PriceDates,0)+1,Match(AQ$3,Tickers,0))*AQ$4</f>
        <v>11772.13968</v>
      </c>
      <c r="AR96" s="33">
        <f t="array" ref="AR96">index(DailyPrices,Match($AG96,PriceDates,0)+1,Match(AR$3,Tickers,0))*AR$4</f>
        <v>0</v>
      </c>
      <c r="AS96" s="33">
        <f t="array" ref="AS96">index(DailyPrices,Match($AG96,PriceDates,0)+1,Match(AS$3,Tickers,0))*AS$4</f>
        <v>24641.66288</v>
      </c>
      <c r="AT96" s="33">
        <f t="array" ref="AT96">index(DailyPrices,Match($AG96,PriceDates,0)+1,Match(AT$3,Tickers,0))*AT$4</f>
        <v>0</v>
      </c>
      <c r="AU96" s="33">
        <f t="array" ref="AU96">index(DailyPrices,Match($AG96,PriceDates,0)+1,Match(AU$3,Tickers,0))*AU$4</f>
        <v>226.5183867</v>
      </c>
      <c r="AV96" s="33">
        <f t="array" ref="AV96">index(DailyPrices,Match($AG96,PriceDates,0)+1,Match(AV$3,Tickers,0))*AV$4</f>
        <v>3796.174144</v>
      </c>
      <c r="AW96" s="33">
        <f t="array" ref="AW96">index(DailyPrices,Match($AG96,PriceDates,0)+1,Match(AW$3,Tickers,0))*AW$4</f>
        <v>11048.48796</v>
      </c>
      <c r="AX96" s="33">
        <f t="array" ref="AX96">index(DailyPrices,Match($AG96,PriceDates,0)+1,Match(AX$3,Tickers,0))*AX$4</f>
        <v>17725.2416</v>
      </c>
      <c r="AY96" s="33">
        <f t="array" ref="AY96">index(DailyPrices,Match($AG96,PriceDates,0)+1,Match(AY$3,Tickers,0))*AY$4</f>
        <v>112.1569259</v>
      </c>
      <c r="AZ96" s="33">
        <f t="array" ref="AZ96">index(DailyPrices,Match($AG96,PriceDates,0)+1,Match(AZ$3,Tickers,0))*AZ$4</f>
        <v>5647.666861</v>
      </c>
      <c r="BA96" s="33">
        <f t="array" ref="BA96">index(DailyPrices,Match($AG96,PriceDates,0)+1,Match(BA$3,Tickers,0))*BA$4</f>
        <v>0</v>
      </c>
      <c r="BB96" s="33">
        <f t="array" ref="BB96">index(DailyPrices,Match($AG96,PriceDates,0)+1,Match(BB$3,Tickers,0))*BB$4</f>
        <v>0</v>
      </c>
      <c r="BC96" s="33">
        <f t="array" ref="BC96">index(DailyPrices,Match($AG96,PriceDates,0)+1,Match(BC$3,Tickers,0))*BC$4</f>
        <v>5358.530574</v>
      </c>
      <c r="BD96" s="15">
        <f t="shared" si="5"/>
        <v>102561.6475</v>
      </c>
      <c r="BE96" s="9">
        <f t="shared" si="12"/>
        <v>-0.005048962074</v>
      </c>
      <c r="BF96" s="15" t="str">
        <f t="shared" si="13"/>
        <v>#REF!</v>
      </c>
      <c r="BG96" s="9" t="str">
        <f t="shared" si="4"/>
        <v>#REF!</v>
      </c>
    </row>
    <row r="97">
      <c r="AG97" s="32">
        <f>Prices!B105</f>
        <v>42508</v>
      </c>
      <c r="AH97" s="33">
        <f t="array" ref="AH97">index(DailyPrices,Match($AG97,PriceDates,0)+1,Match(AH$3,Tickers,0))*AH$4</f>
        <v>0</v>
      </c>
      <c r="AI97" s="33">
        <f t="array" ref="AI97">index(DailyPrices,Match($AG97,PriceDates,0)+1,Match(AI$3,Tickers,0))*AI$4</f>
        <v>857.8397585</v>
      </c>
      <c r="AJ97" s="33">
        <f t="array" ref="AJ97">index(DailyPrices,Match($AG97,PriceDates,0)+1,Match(AJ$3,Tickers,0))*AJ$4</f>
        <v>0</v>
      </c>
      <c r="AK97" s="33">
        <f t="array" ref="AK97">index(DailyPrices,Match($AG97,PriceDates,0)+1,Match(AK$3,Tickers,0))*AK$4</f>
        <v>12751.52788</v>
      </c>
      <c r="AL97" s="33">
        <f t="array" ref="AL97">index(DailyPrices,Match($AG97,PriceDates,0)+1,Match(AL$3,Tickers,0))*AL$4</f>
        <v>0</v>
      </c>
      <c r="AM97" s="33">
        <f t="array" ref="AM97">index(DailyPrices,Match($AG97,PriceDates,0)+1,Match(AM$3,Tickers,0))*AM$4</f>
        <v>0</v>
      </c>
      <c r="AN97" s="33">
        <f t="array" ref="AN97">index(DailyPrices,Match($AG97,PriceDates,0)+1,Match(AN$3,Tickers,0))*AN$4</f>
        <v>0</v>
      </c>
      <c r="AO97" s="33">
        <f t="array" ref="AO97">index(DailyPrices,Match($AG97,PriceDates,0)+1,Match(AO$3,Tickers,0))*AO$4</f>
        <v>7970.077711</v>
      </c>
      <c r="AP97" s="33">
        <f t="array" ref="AP97">index(DailyPrices,Match($AG97,PriceDates,0)+1,Match(AP$3,Tickers,0))*AP$4</f>
        <v>384.4636311</v>
      </c>
      <c r="AQ97" s="33">
        <f t="array" ref="AQ97">index(DailyPrices,Match($AG97,PriceDates,0)+1,Match(AQ$3,Tickers,0))*AQ$4</f>
        <v>11738.99873</v>
      </c>
      <c r="AR97" s="33">
        <f t="array" ref="AR97">index(DailyPrices,Match($AG97,PriceDates,0)+1,Match(AR$3,Tickers,0))*AR$4</f>
        <v>0</v>
      </c>
      <c r="AS97" s="33">
        <f t="array" ref="AS97">index(DailyPrices,Match($AG97,PriceDates,0)+1,Match(AS$3,Tickers,0))*AS$4</f>
        <v>24548.57008</v>
      </c>
      <c r="AT97" s="33">
        <f t="array" ref="AT97">index(DailyPrices,Match($AG97,PriceDates,0)+1,Match(AT$3,Tickers,0))*AT$4</f>
        <v>0</v>
      </c>
      <c r="AU97" s="33">
        <f t="array" ref="AU97">index(DailyPrices,Match($AG97,PriceDates,0)+1,Match(AU$3,Tickers,0))*AU$4</f>
        <v>225.6893239</v>
      </c>
      <c r="AV97" s="33">
        <f t="array" ref="AV97">index(DailyPrices,Match($AG97,PriceDates,0)+1,Match(AV$3,Tickers,0))*AV$4</f>
        <v>3832.432826</v>
      </c>
      <c r="AW97" s="33">
        <f t="array" ref="AW97">index(DailyPrices,Match($AG97,PriceDates,0)+1,Match(AW$3,Tickers,0))*AW$4</f>
        <v>11101.90955</v>
      </c>
      <c r="AX97" s="33">
        <f t="array" ref="AX97">index(DailyPrices,Match($AG97,PriceDates,0)+1,Match(AX$3,Tickers,0))*AX$4</f>
        <v>17570.61215</v>
      </c>
      <c r="AY97" s="33">
        <f t="array" ref="AY97">index(DailyPrices,Match($AG97,PriceDates,0)+1,Match(AY$3,Tickers,0))*AY$4</f>
        <v>109.5023241</v>
      </c>
      <c r="AZ97" s="33">
        <f t="array" ref="AZ97">index(DailyPrices,Match($AG97,PriceDates,0)+1,Match(AZ$3,Tickers,0))*AZ$4</f>
        <v>5588.531426</v>
      </c>
      <c r="BA97" s="33">
        <f t="array" ref="BA97">index(DailyPrices,Match($AG97,PriceDates,0)+1,Match(BA$3,Tickers,0))*BA$4</f>
        <v>0</v>
      </c>
      <c r="BB97" s="33">
        <f t="array" ref="BB97">index(DailyPrices,Match($AG97,PriceDates,0)+1,Match(BB$3,Tickers,0))*BB$4</f>
        <v>0</v>
      </c>
      <c r="BC97" s="33">
        <f t="array" ref="BC97">index(DailyPrices,Match($AG97,PriceDates,0)+1,Match(BC$3,Tickers,0))*BC$4</f>
        <v>5345.06693</v>
      </c>
      <c r="BD97" s="15">
        <f t="shared" si="5"/>
        <v>102025.2223</v>
      </c>
      <c r="BE97" s="9">
        <f t="shared" si="12"/>
        <v>-0.00523027064</v>
      </c>
      <c r="BF97" s="15" t="str">
        <f t="shared" si="13"/>
        <v>#REF!</v>
      </c>
      <c r="BG97" s="9" t="str">
        <f t="shared" si="4"/>
        <v>#REF!</v>
      </c>
    </row>
    <row r="98">
      <c r="AG98" s="32">
        <f>Prices!B106</f>
        <v>42509</v>
      </c>
      <c r="AH98" s="33">
        <f t="array" ref="AH98">index(DailyPrices,Match($AG98,PriceDates,0)+1,Match(AH$3,Tickers,0))*AH$4</f>
        <v>0</v>
      </c>
      <c r="AI98" s="33">
        <f t="array" ref="AI98">index(DailyPrices,Match($AG98,PriceDates,0)+1,Match(AI$3,Tickers,0))*AI$4</f>
        <v>866.2661506</v>
      </c>
      <c r="AJ98" s="33">
        <f t="array" ref="AJ98">index(DailyPrices,Match($AG98,PriceDates,0)+1,Match(AJ$3,Tickers,0))*AJ$4</f>
        <v>0</v>
      </c>
      <c r="AK98" s="33">
        <f t="array" ref="AK98">index(DailyPrices,Match($AG98,PriceDates,0)+1,Match(AK$3,Tickers,0))*AK$4</f>
        <v>12806.67388</v>
      </c>
      <c r="AL98" s="33">
        <f t="array" ref="AL98">index(DailyPrices,Match($AG98,PriceDates,0)+1,Match(AL$3,Tickers,0))*AL$4</f>
        <v>0</v>
      </c>
      <c r="AM98" s="33">
        <f t="array" ref="AM98">index(DailyPrices,Match($AG98,PriceDates,0)+1,Match(AM$3,Tickers,0))*AM$4</f>
        <v>0</v>
      </c>
      <c r="AN98" s="33">
        <f t="array" ref="AN98">index(DailyPrices,Match($AG98,PriceDates,0)+1,Match(AN$3,Tickers,0))*AN$4</f>
        <v>0</v>
      </c>
      <c r="AO98" s="33">
        <f t="array" ref="AO98">index(DailyPrices,Match($AG98,PriceDates,0)+1,Match(AO$3,Tickers,0))*AO$4</f>
        <v>8030.039175</v>
      </c>
      <c r="AP98" s="33">
        <f t="array" ref="AP98">index(DailyPrices,Match($AG98,PriceDates,0)+1,Match(AP$3,Tickers,0))*AP$4</f>
        <v>381.7712318</v>
      </c>
      <c r="AQ98" s="33">
        <f t="array" ref="AQ98">index(DailyPrices,Match($AG98,PriceDates,0)+1,Match(AQ$3,Tickers,0))*AQ$4</f>
        <v>11608.80213</v>
      </c>
      <c r="AR98" s="33">
        <f t="array" ref="AR98">index(DailyPrices,Match($AG98,PriceDates,0)+1,Match(AR$3,Tickers,0))*AR$4</f>
        <v>0</v>
      </c>
      <c r="AS98" s="33">
        <f t="array" ref="AS98">index(DailyPrices,Match($AG98,PriceDates,0)+1,Match(AS$3,Tickers,0))*AS$4</f>
        <v>24529.95153</v>
      </c>
      <c r="AT98" s="33">
        <f t="array" ref="AT98">index(DailyPrices,Match($AG98,PriceDates,0)+1,Match(AT$3,Tickers,0))*AT$4</f>
        <v>0</v>
      </c>
      <c r="AU98" s="33">
        <f t="array" ref="AU98">index(DailyPrices,Match($AG98,PriceDates,0)+1,Match(AU$3,Tickers,0))*AU$4</f>
        <v>225.5050877</v>
      </c>
      <c r="AV98" s="33">
        <f t="array" ref="AV98">index(DailyPrices,Match($AG98,PriceDates,0)+1,Match(AV$3,Tickers,0))*AV$4</f>
        <v>3782.622919</v>
      </c>
      <c r="AW98" s="33">
        <f t="array" ref="AW98">index(DailyPrices,Match($AG98,PriceDates,0)+1,Match(AW$3,Tickers,0))*AW$4</f>
        <v>11011.61954</v>
      </c>
      <c r="AX98" s="33">
        <f t="array" ref="AX98">index(DailyPrices,Match($AG98,PriceDates,0)+1,Match(AX$3,Tickers,0))*AX$4</f>
        <v>17587.41969</v>
      </c>
      <c r="AY98" s="33">
        <f t="array" ref="AY98">index(DailyPrices,Match($AG98,PriceDates,0)+1,Match(AY$3,Tickers,0))*AY$4</f>
        <v>107.1795475</v>
      </c>
      <c r="AZ98" s="33">
        <f t="array" ref="AZ98">index(DailyPrices,Match($AG98,PriceDates,0)+1,Match(AZ$3,Tickers,0))*AZ$4</f>
        <v>5630.904061</v>
      </c>
      <c r="BA98" s="33">
        <f t="array" ref="BA98">index(DailyPrices,Match($AG98,PriceDates,0)+1,Match(BA$3,Tickers,0))*BA$4</f>
        <v>0</v>
      </c>
      <c r="BB98" s="33">
        <f t="array" ref="BB98">index(DailyPrices,Match($AG98,PriceDates,0)+1,Match(BB$3,Tickers,0))*BB$4</f>
        <v>0</v>
      </c>
      <c r="BC98" s="33">
        <f t="array" ref="BC98">index(DailyPrices,Match($AG98,PriceDates,0)+1,Match(BC$3,Tickers,0))*BC$4</f>
        <v>5324.871463</v>
      </c>
      <c r="BD98" s="15">
        <f t="shared" si="5"/>
        <v>101893.6264</v>
      </c>
      <c r="BE98" s="9">
        <f t="shared" si="12"/>
        <v>-0.001289837094</v>
      </c>
      <c r="BF98" s="15" t="str">
        <f t="shared" si="13"/>
        <v>#REF!</v>
      </c>
      <c r="BG98" s="9" t="str">
        <f t="shared" si="4"/>
        <v>#REF!</v>
      </c>
    </row>
    <row r="99">
      <c r="AG99" s="32">
        <f>Prices!B107</f>
        <v>42510</v>
      </c>
      <c r="AH99" s="33">
        <f t="array" ref="AH99">index(DailyPrices,Match($AG99,PriceDates,0)+1,Match(AH$3,Tickers,0))*AH$4</f>
        <v>0</v>
      </c>
      <c r="AI99" s="33">
        <f t="array" ref="AI99">index(DailyPrices,Match($AG99,PriceDates,0)+1,Match(AI$3,Tickers,0))*AI$4</f>
        <v>861.8051195</v>
      </c>
      <c r="AJ99" s="33">
        <f t="array" ref="AJ99">index(DailyPrices,Match($AG99,PriceDates,0)+1,Match(AJ$3,Tickers,0))*AJ$4</f>
        <v>0</v>
      </c>
      <c r="AK99" s="33">
        <f t="array" ref="AK99">index(DailyPrices,Match($AG99,PriceDates,0)+1,Match(AK$3,Tickers,0))*AK$4</f>
        <v>12816.52138</v>
      </c>
      <c r="AL99" s="33">
        <f t="array" ref="AL99">index(DailyPrices,Match($AG99,PriceDates,0)+1,Match(AL$3,Tickers,0))*AL$4</f>
        <v>0</v>
      </c>
      <c r="AM99" s="33">
        <f t="array" ref="AM99">index(DailyPrices,Match($AG99,PriceDates,0)+1,Match(AM$3,Tickers,0))*AM$4</f>
        <v>0</v>
      </c>
      <c r="AN99" s="33">
        <f t="array" ref="AN99">index(DailyPrices,Match($AG99,PriceDates,0)+1,Match(AN$3,Tickers,0))*AN$4</f>
        <v>0</v>
      </c>
      <c r="AO99" s="33">
        <f t="array" ref="AO99">index(DailyPrices,Match($AG99,PriceDates,0)+1,Match(AO$3,Tickers,0))*AO$4</f>
        <v>8000.658058</v>
      </c>
      <c r="AP99" s="33">
        <f t="array" ref="AP99">index(DailyPrices,Match($AG99,PriceDates,0)+1,Match(AP$3,Tickers,0))*AP$4</f>
        <v>386.002145</v>
      </c>
      <c r="AQ99" s="33">
        <f t="array" ref="AQ99">index(DailyPrices,Match($AG99,PriceDates,0)+1,Match(AQ$3,Tickers,0))*AQ$4</f>
        <v>11670.34961</v>
      </c>
      <c r="AR99" s="33">
        <f t="array" ref="AR99">index(DailyPrices,Match($AG99,PriceDates,0)+1,Match(AR$3,Tickers,0))*AR$4</f>
        <v>0</v>
      </c>
      <c r="AS99" s="33">
        <f t="array" ref="AS99">index(DailyPrices,Match($AG99,PriceDates,0)+1,Match(AS$3,Tickers,0))*AS$4</f>
        <v>24553.22472</v>
      </c>
      <c r="AT99" s="33">
        <f t="array" ref="AT99">index(DailyPrices,Match($AG99,PriceDates,0)+1,Match(AT$3,Tickers,0))*AT$4</f>
        <v>0</v>
      </c>
      <c r="AU99" s="33">
        <f t="array" ref="AU99">index(DailyPrices,Match($AG99,PriceDates,0)+1,Match(AU$3,Tickers,0))*AU$4</f>
        <v>225.5972058</v>
      </c>
      <c r="AV99" s="33">
        <f t="array" ref="AV99">index(DailyPrices,Match($AG99,PriceDates,0)+1,Match(AV$3,Tickers,0))*AV$4</f>
        <v>3849.280294</v>
      </c>
      <c r="AW99" s="33">
        <f t="array" ref="AW99">index(DailyPrices,Match($AG99,PriceDates,0)+1,Match(AW$3,Tickers,0))*AW$4</f>
        <v>11114.70063</v>
      </c>
      <c r="AX99" s="33">
        <f t="array" ref="AX99">index(DailyPrices,Match($AG99,PriceDates,0)+1,Match(AX$3,Tickers,0))*AX$4</f>
        <v>17594.14271</v>
      </c>
      <c r="AY99" s="33">
        <f t="array" ref="AY99">index(DailyPrices,Match($AG99,PriceDates,0)+1,Match(AY$3,Tickers,0))*AY$4</f>
        <v>107.3122776</v>
      </c>
      <c r="AZ99" s="33">
        <f t="array" ref="AZ99">index(DailyPrices,Match($AG99,PriceDates,0)+1,Match(AZ$3,Tickers,0))*AZ$4</f>
        <v>5600.637893</v>
      </c>
      <c r="BA99" s="33">
        <f t="array" ref="BA99">index(DailyPrices,Match($AG99,PriceDates,0)+1,Match(BA$3,Tickers,0))*BA$4</f>
        <v>0</v>
      </c>
      <c r="BB99" s="33">
        <f t="array" ref="BB99">index(DailyPrices,Match($AG99,PriceDates,0)+1,Match(BB$3,Tickers,0))*BB$4</f>
        <v>0</v>
      </c>
      <c r="BC99" s="33">
        <f t="array" ref="BC99">index(DailyPrices,Match($AG99,PriceDates,0)+1,Match(BC$3,Tickers,0))*BC$4</f>
        <v>5331.603285</v>
      </c>
      <c r="BD99" s="15">
        <f t="shared" si="5"/>
        <v>102111.8353</v>
      </c>
      <c r="BE99" s="9">
        <f t="shared" si="12"/>
        <v>0.002141536726</v>
      </c>
      <c r="BF99" s="15" t="str">
        <f t="shared" si="13"/>
        <v>#REF!</v>
      </c>
      <c r="BG99" s="9" t="str">
        <f t="shared" si="4"/>
        <v>#REF!</v>
      </c>
    </row>
    <row r="100">
      <c r="AG100" s="32">
        <f>Prices!B108</f>
        <v>42513</v>
      </c>
      <c r="AH100" s="33">
        <f t="array" ref="AH100">index(DailyPrices,Match($AG100,PriceDates,0)+1,Match(AH$3,Tickers,0))*AH$4</f>
        <v>0</v>
      </c>
      <c r="AI100" s="33">
        <f t="array" ref="AI100">index(DailyPrices,Match($AG100,PriceDates,0)+1,Match(AI$3,Tickers,0))*AI$4</f>
        <v>862.6312364</v>
      </c>
      <c r="AJ100" s="33">
        <f t="array" ref="AJ100">index(DailyPrices,Match($AG100,PriceDates,0)+1,Match(AJ$3,Tickers,0))*AJ$4</f>
        <v>0</v>
      </c>
      <c r="AK100" s="33">
        <f t="array" ref="AK100">index(DailyPrices,Match($AG100,PriceDates,0)+1,Match(AK$3,Tickers,0))*AK$4</f>
        <v>12845.07913</v>
      </c>
      <c r="AL100" s="33">
        <f t="array" ref="AL100">index(DailyPrices,Match($AG100,PriceDates,0)+1,Match(AL$3,Tickers,0))*AL$4</f>
        <v>0</v>
      </c>
      <c r="AM100" s="33">
        <f t="array" ref="AM100">index(DailyPrices,Match($AG100,PriceDates,0)+1,Match(AM$3,Tickers,0))*AM$4</f>
        <v>0</v>
      </c>
      <c r="AN100" s="33">
        <f t="array" ref="AN100">index(DailyPrices,Match($AG100,PriceDates,0)+1,Match(AN$3,Tickers,0))*AN$4</f>
        <v>0</v>
      </c>
      <c r="AO100" s="33">
        <f t="array" ref="AO100">index(DailyPrices,Match($AG100,PriceDates,0)+1,Match(AO$3,Tickers,0))*AO$4</f>
        <v>8003.656131</v>
      </c>
      <c r="AP100" s="33">
        <f t="array" ref="AP100">index(DailyPrices,Match($AG100,PriceDates,0)+1,Match(AP$3,Tickers,0))*AP$4</f>
        <v>386.3867735</v>
      </c>
      <c r="AQ100" s="33">
        <f t="array" ref="AQ100">index(DailyPrices,Match($AG100,PriceDates,0)+1,Match(AQ$3,Tickers,0))*AQ$4</f>
        <v>11641.94308</v>
      </c>
      <c r="AR100" s="33">
        <f t="array" ref="AR100">index(DailyPrices,Match($AG100,PriceDates,0)+1,Match(AR$3,Tickers,0))*AR$4</f>
        <v>0</v>
      </c>
      <c r="AS100" s="33">
        <f t="array" ref="AS100">index(DailyPrices,Match($AG100,PriceDates,0)+1,Match(AS$3,Tickers,0))*AS$4</f>
        <v>24557.87936</v>
      </c>
      <c r="AT100" s="33">
        <f t="array" ref="AT100">index(DailyPrices,Match($AG100,PriceDates,0)+1,Match(AT$3,Tickers,0))*AT$4</f>
        <v>0</v>
      </c>
      <c r="AU100" s="33">
        <f t="array" ref="AU100">index(DailyPrices,Match($AG100,PriceDates,0)+1,Match(AU$3,Tickers,0))*AU$4</f>
        <v>225.4129696</v>
      </c>
      <c r="AV100" s="33">
        <f t="array" ref="AV100">index(DailyPrices,Match($AG100,PriceDates,0)+1,Match(AV$3,Tickers,0))*AV$4</f>
        <v>3864.662766</v>
      </c>
      <c r="AW100" s="33">
        <f t="array" ref="AW100">index(DailyPrices,Match($AG100,PriceDates,0)+1,Match(AW$3,Tickers,0))*AW$4</f>
        <v>11058.26938</v>
      </c>
      <c r="AX100" s="33">
        <f t="array" ref="AX100">index(DailyPrices,Match($AG100,PriceDates,0)+1,Match(AX$3,Tickers,0))*AX$4</f>
        <v>17594.14271</v>
      </c>
      <c r="AY100" s="33">
        <f t="array" ref="AY100">index(DailyPrices,Match($AG100,PriceDates,0)+1,Match(AY$3,Tickers,0))*AY$4</f>
        <v>106.7813573</v>
      </c>
      <c r="AZ100" s="33">
        <f t="array" ref="AZ100">index(DailyPrices,Match($AG100,PriceDates,0)+1,Match(AZ$3,Tickers,0))*AZ$4</f>
        <v>5603.897327</v>
      </c>
      <c r="BA100" s="33">
        <f t="array" ref="BA100">index(DailyPrices,Match($AG100,PriceDates,0)+1,Match(BA$3,Tickers,0))*BA$4</f>
        <v>0</v>
      </c>
      <c r="BB100" s="33">
        <f t="array" ref="BB100">index(DailyPrices,Match($AG100,PriceDates,0)+1,Match(BB$3,Tickers,0))*BB$4</f>
        <v>0</v>
      </c>
      <c r="BC100" s="33">
        <f t="array" ref="BC100">index(DailyPrices,Match($AG100,PriceDates,0)+1,Match(BC$3,Tickers,0))*BC$4</f>
        <v>5338.335107</v>
      </c>
      <c r="BD100" s="15">
        <f t="shared" si="5"/>
        <v>102089.0773</v>
      </c>
      <c r="BE100" s="9">
        <f t="shared" si="12"/>
        <v>-0.0002228733794</v>
      </c>
      <c r="BF100" s="15" t="str">
        <f t="shared" si="13"/>
        <v>#REF!</v>
      </c>
      <c r="BG100" s="9" t="str">
        <f t="shared" si="4"/>
        <v>#REF!</v>
      </c>
    </row>
    <row r="101">
      <c r="AG101" s="32">
        <f>Prices!B109</f>
        <v>42514</v>
      </c>
      <c r="AH101" s="33">
        <f t="array" ref="AH101">index(DailyPrices,Match($AG101,PriceDates,0)+1,Match(AH$3,Tickers,0))*AH$4</f>
        <v>0</v>
      </c>
      <c r="AI101" s="33">
        <f t="array" ref="AI101">index(DailyPrices,Match($AG101,PriceDates,0)+1,Match(AI$3,Tickers,0))*AI$4</f>
        <v>869.9010648</v>
      </c>
      <c r="AJ101" s="33">
        <f t="array" ref="AJ101">index(DailyPrices,Match($AG101,PriceDates,0)+1,Match(AJ$3,Tickers,0))*AJ$4</f>
        <v>0</v>
      </c>
      <c r="AK101" s="33">
        <f t="array" ref="AK101">index(DailyPrices,Match($AG101,PriceDates,0)+1,Match(AK$3,Tickers,0))*AK$4</f>
        <v>12787.96363</v>
      </c>
      <c r="AL101" s="33">
        <f t="array" ref="AL101">index(DailyPrices,Match($AG101,PriceDates,0)+1,Match(AL$3,Tickers,0))*AL$4</f>
        <v>0</v>
      </c>
      <c r="AM101" s="33">
        <f t="array" ref="AM101">index(DailyPrices,Match($AG101,PriceDates,0)+1,Match(AM$3,Tickers,0))*AM$4</f>
        <v>0</v>
      </c>
      <c r="AN101" s="33">
        <f t="array" ref="AN101">index(DailyPrices,Match($AG101,PriceDates,0)+1,Match(AN$3,Tickers,0))*AN$4</f>
        <v>0</v>
      </c>
      <c r="AO101" s="33">
        <f t="array" ref="AO101">index(DailyPrices,Match($AG101,PriceDates,0)+1,Match(AO$3,Tickers,0))*AO$4</f>
        <v>8077.408731</v>
      </c>
      <c r="AP101" s="33">
        <f t="array" ref="AP101">index(DailyPrices,Match($AG101,PriceDates,0)+1,Match(AP$3,Tickers,0))*AP$4</f>
        <v>393.255139</v>
      </c>
      <c r="AQ101" s="33">
        <f t="array" ref="AQ101">index(DailyPrices,Match($AG101,PriceDates,0)+1,Match(AQ$3,Tickers,0))*AQ$4</f>
        <v>11738.99873</v>
      </c>
      <c r="AR101" s="33">
        <f t="array" ref="AR101">index(DailyPrices,Match($AG101,PriceDates,0)+1,Match(AR$3,Tickers,0))*AR$4</f>
        <v>0</v>
      </c>
      <c r="AS101" s="33">
        <f t="array" ref="AS101">index(DailyPrices,Match($AG101,PriceDates,0)+1,Match(AS$3,Tickers,0))*AS$4</f>
        <v>24543.91544</v>
      </c>
      <c r="AT101" s="33">
        <f t="array" ref="AT101">index(DailyPrices,Match($AG101,PriceDates,0)+1,Match(AT$3,Tickers,0))*AT$4</f>
        <v>0</v>
      </c>
      <c r="AU101" s="33">
        <f t="array" ref="AU101">index(DailyPrices,Match($AG101,PriceDates,0)+1,Match(AU$3,Tickers,0))*AU$4</f>
        <v>225.2287334</v>
      </c>
      <c r="AV101" s="33">
        <f t="array" ref="AV101">index(DailyPrices,Match($AG101,PriceDates,0)+1,Match(AV$3,Tickers,0))*AV$4</f>
        <v>3952.92885</v>
      </c>
      <c r="AW101" s="33">
        <f t="array" ref="AW101">index(DailyPrices,Match($AG101,PriceDates,0)+1,Match(AW$3,Tickers,0))*AW$4</f>
        <v>11220.03898</v>
      </c>
      <c r="AX101" s="33">
        <f t="array" ref="AX101">index(DailyPrices,Match($AG101,PriceDates,0)+1,Match(AX$3,Tickers,0))*AX$4</f>
        <v>17604.22724</v>
      </c>
      <c r="AY101" s="33">
        <f t="array" ref="AY101">index(DailyPrices,Match($AG101,PriceDates,0)+1,Match(AY$3,Tickers,0))*AY$4</f>
        <v>105.4540564</v>
      </c>
      <c r="AZ101" s="33">
        <f t="array" ref="AZ101">index(DailyPrices,Match($AG101,PriceDates,0)+1,Match(AZ$3,Tickers,0))*AZ$4</f>
        <v>5662.101495</v>
      </c>
      <c r="BA101" s="33">
        <f t="array" ref="BA101">index(DailyPrices,Match($AG101,PriceDates,0)+1,Match(BA$3,Tickers,0))*BA$4</f>
        <v>0</v>
      </c>
      <c r="BB101" s="33">
        <f t="array" ref="BB101">index(DailyPrices,Match($AG101,PriceDates,0)+1,Match(BB$3,Tickers,0))*BB$4</f>
        <v>0</v>
      </c>
      <c r="BC101" s="33">
        <f t="array" ref="BC101">index(DailyPrices,Match($AG101,PriceDates,0)+1,Match(BC$3,Tickers,0))*BC$4</f>
        <v>5338.335107</v>
      </c>
      <c r="BD101" s="15">
        <f t="shared" si="5"/>
        <v>102519.7572</v>
      </c>
      <c r="BE101" s="9">
        <f t="shared" si="12"/>
        <v>0.004218667501</v>
      </c>
      <c r="BF101" s="15" t="str">
        <f t="shared" si="13"/>
        <v>#REF!</v>
      </c>
      <c r="BG101" s="9" t="str">
        <f t="shared" si="4"/>
        <v>#REF!</v>
      </c>
    </row>
    <row r="102">
      <c r="AG102" s="32">
        <f>Prices!B112</f>
        <v>42517</v>
      </c>
      <c r="AH102" s="33">
        <f t="array" ref="AH102">index(DailyPrices,Match($AG102,PriceDates,0)+1,Match(AH$3,Tickers,0))*AH$4</f>
        <v>0</v>
      </c>
      <c r="AI102" s="33">
        <f t="array" ref="AI102">index(DailyPrices,Match($AG102,PriceDates,0)+1,Match(AI$3,Tickers,0))*AI$4</f>
        <v>870.396735</v>
      </c>
      <c r="AJ102" s="33">
        <f t="array" ref="AJ102">index(DailyPrices,Match($AG102,PriceDates,0)+1,Match(AJ$3,Tickers,0))*AJ$4</f>
        <v>0</v>
      </c>
      <c r="AK102" s="33">
        <f t="array" ref="AK102">index(DailyPrices,Match($AG102,PriceDates,0)+1,Match(AK$3,Tickers,0))*AK$4</f>
        <v>12760.39063</v>
      </c>
      <c r="AL102" s="33">
        <f t="array" ref="AL102">index(DailyPrices,Match($AG102,PriceDates,0)+1,Match(AL$3,Tickers,0))*AL$4</f>
        <v>0</v>
      </c>
      <c r="AM102" s="33">
        <f t="array" ref="AM102">index(DailyPrices,Match($AG102,PriceDates,0)+1,Match(AM$3,Tickers,0))*AM$4</f>
        <v>0</v>
      </c>
      <c r="AN102" s="33">
        <f t="array" ref="AN102">index(DailyPrices,Match($AG102,PriceDates,0)+1,Match(AN$3,Tickers,0))*AN$4</f>
        <v>0</v>
      </c>
      <c r="AO102" s="33">
        <f t="array" ref="AO102">index(DailyPrices,Match($AG102,PriceDates,0)+1,Match(AO$3,Tickers,0))*AO$4</f>
        <v>8082.205648</v>
      </c>
      <c r="AP102" s="33">
        <f t="array" ref="AP102">index(DailyPrices,Match($AG102,PriceDates,0)+1,Match(AP$3,Tickers,0))*AP$4</f>
        <v>400.0136108</v>
      </c>
      <c r="AQ102" s="33">
        <f t="array" ref="AQ102">index(DailyPrices,Match($AG102,PriceDates,0)+1,Match(AQ$3,Tickers,0))*AQ$4</f>
        <v>11871.56254</v>
      </c>
      <c r="AR102" s="33">
        <f t="array" ref="AR102">index(DailyPrices,Match($AG102,PriceDates,0)+1,Match(AR$3,Tickers,0))*AR$4</f>
        <v>0</v>
      </c>
      <c r="AS102" s="33">
        <f t="array" ref="AS102">index(DailyPrices,Match($AG102,PriceDates,0)+1,Match(AS$3,Tickers,0))*AS$4</f>
        <v>24511.33297</v>
      </c>
      <c r="AT102" s="33">
        <f t="array" ref="AT102">index(DailyPrices,Match($AG102,PriceDates,0)+1,Match(AT$3,Tickers,0))*AT$4</f>
        <v>0</v>
      </c>
      <c r="AU102" s="33">
        <f t="array" ref="AU102">index(DailyPrices,Match($AG102,PriceDates,0)+1,Match(AU$3,Tickers,0))*AU$4</f>
        <v>224.3075525</v>
      </c>
      <c r="AV102" s="33">
        <f t="array" ref="AV102">index(DailyPrices,Match($AG102,PriceDates,0)+1,Match(AV$3,Tickers,0))*AV$4</f>
        <v>4004.203754</v>
      </c>
      <c r="AW102" s="33">
        <f t="array" ref="AW102">index(DailyPrices,Match($AG102,PriceDates,0)+1,Match(AW$3,Tickers,0))*AW$4</f>
        <v>11326.88217</v>
      </c>
      <c r="AX102" s="33">
        <f t="array" ref="AX102">index(DailyPrices,Match($AG102,PriceDates,0)+1,Match(AX$3,Tickers,0))*AX$4</f>
        <v>17637.84234</v>
      </c>
      <c r="AY102" s="33">
        <f t="array" ref="AY102">index(DailyPrices,Match($AG102,PriceDates,0)+1,Match(AY$3,Tickers,0))*AY$4</f>
        <v>105.3213263</v>
      </c>
      <c r="AZ102" s="33">
        <f t="array" ref="AZ102">index(DailyPrices,Match($AG102,PriceDates,0)+1,Match(AZ$3,Tickers,0))*AZ$4</f>
        <v>5678.864296</v>
      </c>
      <c r="BA102" s="33">
        <f t="array" ref="BA102">index(DailyPrices,Match($AG102,PriceDates,0)+1,Match(BA$3,Tickers,0))*BA$4</f>
        <v>0</v>
      </c>
      <c r="BB102" s="33">
        <f t="array" ref="BB102">index(DailyPrices,Match($AG102,PriceDates,0)+1,Match(BB$3,Tickers,0))*BB$4</f>
        <v>0</v>
      </c>
      <c r="BC102" s="33">
        <f t="array" ref="BC102">index(DailyPrices,Match($AG102,PriceDates,0)+1,Match(BC$3,Tickers,0))*BC$4</f>
        <v>5304.675996</v>
      </c>
      <c r="BD102" s="15">
        <f t="shared" si="5"/>
        <v>102777.9996</v>
      </c>
      <c r="BE102" s="9">
        <f t="shared" si="12"/>
        <v>0.002518952048</v>
      </c>
      <c r="BF102" s="15" t="str">
        <f t="shared" si="13"/>
        <v>#REF!</v>
      </c>
      <c r="BG102" s="9" t="str">
        <f t="shared" si="4"/>
        <v>#REF!</v>
      </c>
    </row>
    <row r="103">
      <c r="AG103" s="32">
        <f>Prices!B113</f>
        <v>42521</v>
      </c>
      <c r="AH103" s="33">
        <f t="array" ref="AH103">index(DailyPrices,Match($AG103,PriceDates,0)+1,Match(AH$3,Tickers,0))*AH$4</f>
        <v>0</v>
      </c>
      <c r="AI103" s="33">
        <f t="array" ref="AI103">index(DailyPrices,Match($AG103,PriceDates,0)+1,Match(AI$3,Tickers,0))*AI$4</f>
        <v>864.9443636</v>
      </c>
      <c r="AJ103" s="33">
        <f t="array" ref="AJ103">index(DailyPrices,Match($AG103,PriceDates,0)+1,Match(AJ$3,Tickers,0))*AJ$4</f>
        <v>0</v>
      </c>
      <c r="AK103" s="33">
        <f t="array" ref="AK103">index(DailyPrices,Match($AG103,PriceDates,0)+1,Match(AK$3,Tickers,0))*AK$4</f>
        <v>12790.91788</v>
      </c>
      <c r="AL103" s="33">
        <f t="array" ref="AL103">index(DailyPrices,Match($AG103,PriceDates,0)+1,Match(AL$3,Tickers,0))*AL$4</f>
        <v>0</v>
      </c>
      <c r="AM103" s="33">
        <f t="array" ref="AM103">index(DailyPrices,Match($AG103,PriceDates,0)+1,Match(AM$3,Tickers,0))*AM$4</f>
        <v>0</v>
      </c>
      <c r="AN103" s="33">
        <f t="array" ref="AN103">index(DailyPrices,Match($AG103,PriceDates,0)+1,Match(AN$3,Tickers,0))*AN$4</f>
        <v>0</v>
      </c>
      <c r="AO103" s="33">
        <f t="array" ref="AO103">index(DailyPrices,Match($AG103,PriceDates,0)+1,Match(AO$3,Tickers,0))*AO$4</f>
        <v>8049.826458</v>
      </c>
      <c r="AP103" s="33">
        <f t="array" ref="AP103">index(DailyPrices,Match($AG103,PriceDates,0)+1,Match(AP$3,Tickers,0))*AP$4</f>
        <v>401.9917</v>
      </c>
      <c r="AQ103" s="33">
        <f t="array" ref="AQ103">index(DailyPrices,Match($AG103,PriceDates,0)+1,Match(AQ$3,Tickers,0))*AQ$4</f>
        <v>11876.29696</v>
      </c>
      <c r="AR103" s="33">
        <f t="array" ref="AR103">index(DailyPrices,Match($AG103,PriceDates,0)+1,Match(AR$3,Tickers,0))*AR$4</f>
        <v>0</v>
      </c>
      <c r="AS103" s="33">
        <f t="array" ref="AS103">index(DailyPrices,Match($AG103,PriceDates,0)+1,Match(AS$3,Tickers,0))*AS$4</f>
        <v>24539.26081</v>
      </c>
      <c r="AT103" s="33">
        <f t="array" ref="AT103">index(DailyPrices,Match($AG103,PriceDates,0)+1,Match(AT$3,Tickers,0))*AT$4</f>
        <v>0</v>
      </c>
      <c r="AU103" s="33">
        <f t="array" ref="AU103">index(DailyPrices,Match($AG103,PriceDates,0)+1,Match(AU$3,Tickers,0))*AU$4</f>
        <v>224.3075525</v>
      </c>
      <c r="AV103" s="33">
        <f t="array" ref="AV103">index(DailyPrices,Match($AG103,PriceDates,0)+1,Match(AV$3,Tickers,0))*AV$4</f>
        <v>4045.956176</v>
      </c>
      <c r="AW103" s="33">
        <f t="array" ref="AW103">index(DailyPrices,Match($AG103,PriceDates,0)+1,Match(AW$3,Tickers,0))*AW$4</f>
        <v>11348.70225</v>
      </c>
      <c r="AX103" s="33">
        <f t="array" ref="AX103">index(DailyPrices,Match($AG103,PriceDates,0)+1,Match(AX$3,Tickers,0))*AX$4</f>
        <v>17627.75781</v>
      </c>
      <c r="AY103" s="33">
        <f t="array" ref="AY103">index(DailyPrices,Match($AG103,PriceDates,0)+1,Match(AY$3,Tickers,0))*AY$4</f>
        <v>103.9940254</v>
      </c>
      <c r="AZ103" s="33">
        <f t="array" ref="AZ103">index(DailyPrices,Match($AG103,PriceDates,0)+1,Match(AZ$3,Tickers,0))*AZ$4</f>
        <v>5652.323195</v>
      </c>
      <c r="BA103" s="33">
        <f t="array" ref="BA103">index(DailyPrices,Match($AG103,PriceDates,0)+1,Match(BA$3,Tickers,0))*BA$4</f>
        <v>0</v>
      </c>
      <c r="BB103" s="33">
        <f t="array" ref="BB103">index(DailyPrices,Match($AG103,PriceDates,0)+1,Match(BB$3,Tickers,0))*BB$4</f>
        <v>0</v>
      </c>
      <c r="BC103" s="33">
        <f t="array" ref="BC103">index(DailyPrices,Match($AG103,PriceDates,0)+1,Match(BC$3,Tickers,0))*BC$4</f>
        <v>5304.675996</v>
      </c>
      <c r="BD103" s="15">
        <f t="shared" si="5"/>
        <v>102830.9552</v>
      </c>
      <c r="BE103" s="9">
        <f t="shared" si="12"/>
        <v>0.0005152427138</v>
      </c>
      <c r="BF103" s="15" t="str">
        <f t="shared" si="13"/>
        <v>#REF!</v>
      </c>
      <c r="BG103" s="9" t="str">
        <f t="shared" si="4"/>
        <v>#REF!</v>
      </c>
    </row>
    <row r="104">
      <c r="AG104" s="32">
        <f>Prices!B114</f>
        <v>42522</v>
      </c>
      <c r="AH104" s="33">
        <f t="array" ref="AH104">index(DailyPrices,Match($AG104,PriceDates,0)+1,Match(AH$3,Tickers,0))*AH$4</f>
        <v>0</v>
      </c>
      <c r="AI104" s="33">
        <f t="array" ref="AI104">index(DailyPrices,Match($AG104,PriceDates,0)+1,Match(AI$3,Tickers,0))*AI$4</f>
        <v>873.7012024</v>
      </c>
      <c r="AJ104" s="33">
        <f t="array" ref="AJ104">index(DailyPrices,Match($AG104,PriceDates,0)+1,Match(AJ$3,Tickers,0))*AJ$4</f>
        <v>0</v>
      </c>
      <c r="AK104" s="33">
        <f t="array" ref="AK104">index(DailyPrices,Match($AG104,PriceDates,0)+1,Match(AK$3,Tickers,0))*AK$4</f>
        <v>12843.10963</v>
      </c>
      <c r="AL104" s="33">
        <f t="array" ref="AL104">index(DailyPrices,Match($AG104,PriceDates,0)+1,Match(AL$3,Tickers,0))*AL$4</f>
        <v>0</v>
      </c>
      <c r="AM104" s="33">
        <f t="array" ref="AM104">index(DailyPrices,Match($AG104,PriceDates,0)+1,Match(AM$3,Tickers,0))*AM$4</f>
        <v>0</v>
      </c>
      <c r="AN104" s="33">
        <f t="array" ref="AN104">index(DailyPrices,Match($AG104,PriceDates,0)+1,Match(AN$3,Tickers,0))*AN$4</f>
        <v>0</v>
      </c>
      <c r="AO104" s="33">
        <f t="array" ref="AO104">index(DailyPrices,Match($AG104,PriceDates,0)+1,Match(AO$3,Tickers,0))*AO$4</f>
        <v>8115.784067</v>
      </c>
      <c r="AP104" s="33">
        <f t="array" ref="AP104">index(DailyPrices,Match($AG104,PriceDates,0)+1,Match(AP$3,Tickers,0))*AP$4</f>
        <v>403.8598955</v>
      </c>
      <c r="AQ104" s="33">
        <f t="array" ref="AQ104">index(DailyPrices,Match($AG104,PriceDates,0)+1,Match(AQ$3,Tickers,0))*AQ$4</f>
        <v>11869.19532</v>
      </c>
      <c r="AR104" s="33">
        <f t="array" ref="AR104">index(DailyPrices,Match($AG104,PriceDates,0)+1,Match(AR$3,Tickers,0))*AR$4</f>
        <v>0</v>
      </c>
      <c r="AS104" s="33">
        <f t="array" ref="AS104">index(DailyPrices,Match($AG104,PriceDates,0)+1,Match(AS$3,Tickers,0))*AS$4</f>
        <v>24548.57008</v>
      </c>
      <c r="AT104" s="33">
        <f t="array" ref="AT104">index(DailyPrices,Match($AG104,PriceDates,0)+1,Match(AT$3,Tickers,0))*AT$4</f>
        <v>0</v>
      </c>
      <c r="AU104" s="33">
        <f t="array" ref="AU104">index(DailyPrices,Match($AG104,PriceDates,0)+1,Match(AU$3,Tickers,0))*AU$4</f>
        <v>224.2154344</v>
      </c>
      <c r="AV104" s="33">
        <f t="array" ref="AV104">index(DailyPrices,Match($AG104,PriceDates,0)+1,Match(AV$3,Tickers,0))*AV$4</f>
        <v>4055.844908</v>
      </c>
      <c r="AW104" s="33">
        <f t="array" ref="AW104">index(DailyPrices,Match($AG104,PriceDates,0)+1,Match(AW$3,Tickers,0))*AW$4</f>
        <v>11427.70601</v>
      </c>
      <c r="AX104" s="33">
        <f t="array" ref="AX104">index(DailyPrices,Match($AG104,PriceDates,0)+1,Match(AX$3,Tickers,0))*AX$4</f>
        <v>17658.0114</v>
      </c>
      <c r="AY104" s="33">
        <f t="array" ref="AY104">index(DailyPrices,Match($AG104,PriceDates,0)+1,Match(AY$3,Tickers,0))*AY$4</f>
        <v>103.9276603</v>
      </c>
      <c r="AZ104" s="33">
        <f t="array" ref="AZ104">index(DailyPrices,Match($AG104,PriceDates,0)+1,Match(AZ$3,Tickers,0))*AZ$4</f>
        <v>5698.88653</v>
      </c>
      <c r="BA104" s="33">
        <f t="array" ref="BA104">index(DailyPrices,Match($AG104,PriceDates,0)+1,Match(BA$3,Tickers,0))*BA$4</f>
        <v>0</v>
      </c>
      <c r="BB104" s="33">
        <f t="array" ref="BB104">index(DailyPrices,Match($AG104,PriceDates,0)+1,Match(BB$3,Tickers,0))*BB$4</f>
        <v>0</v>
      </c>
      <c r="BC104" s="33">
        <f t="array" ref="BC104">index(DailyPrices,Match($AG104,PriceDates,0)+1,Match(BC$3,Tickers,0))*BC$4</f>
        <v>5313.651759</v>
      </c>
      <c r="BD104" s="15">
        <f t="shared" si="5"/>
        <v>103136.4639</v>
      </c>
      <c r="BE104" s="9">
        <f t="shared" si="12"/>
        <v>0.002970980261</v>
      </c>
      <c r="BF104" s="15" t="str">
        <f t="shared" si="13"/>
        <v>#REF!</v>
      </c>
      <c r="BG104" s="9" t="str">
        <f t="shared" si="4"/>
        <v>#REF!</v>
      </c>
    </row>
    <row r="105">
      <c r="AG105" s="32">
        <f>Prices!B115</f>
        <v>42523</v>
      </c>
      <c r="AH105" s="33">
        <f t="array" ref="AH105">index(DailyPrices,Match($AG105,PriceDates,0)+1,Match(AH$3,Tickers,0))*AH$4</f>
        <v>0</v>
      </c>
      <c r="AI105" s="33">
        <f t="array" ref="AI105">index(DailyPrices,Match($AG105,PriceDates,0)+1,Match(AI$3,Tickers,0))*AI$4</f>
        <v>874.0316492</v>
      </c>
      <c r="AJ105" s="33">
        <f t="array" ref="AJ105">index(DailyPrices,Match($AG105,PriceDates,0)+1,Match(AJ$3,Tickers,0))*AJ$4</f>
        <v>0</v>
      </c>
      <c r="AK105" s="33">
        <f t="array" ref="AK105">index(DailyPrices,Match($AG105,PriceDates,0)+1,Match(AK$3,Tickers,0))*AK$4</f>
        <v>12935.67613</v>
      </c>
      <c r="AL105" s="33">
        <f t="array" ref="AL105">index(DailyPrices,Match($AG105,PriceDates,0)+1,Match(AL$3,Tickers,0))*AL$4</f>
        <v>0</v>
      </c>
      <c r="AM105" s="33">
        <f t="array" ref="AM105">index(DailyPrices,Match($AG105,PriceDates,0)+1,Match(AM$3,Tickers,0))*AM$4</f>
        <v>0</v>
      </c>
      <c r="AN105" s="33">
        <f t="array" ref="AN105">index(DailyPrices,Match($AG105,PriceDates,0)+1,Match(AN$3,Tickers,0))*AN$4</f>
        <v>0</v>
      </c>
      <c r="AO105" s="33">
        <f t="array" ref="AO105">index(DailyPrices,Match($AG105,PriceDates,0)+1,Match(AO$3,Tickers,0))*AO$4</f>
        <v>8132.573277</v>
      </c>
      <c r="AP105" s="33">
        <f t="array" ref="AP105">index(DailyPrices,Match($AG105,PriceDates,0)+1,Match(AP$3,Tickers,0))*AP$4</f>
        <v>406.3325071</v>
      </c>
      <c r="AQ105" s="33">
        <f t="array" ref="AQ105">index(DailyPrices,Match($AG105,PriceDates,0)+1,Match(AQ$3,Tickers,0))*AQ$4</f>
        <v>11928.3756</v>
      </c>
      <c r="AR105" s="33">
        <f t="array" ref="AR105">index(DailyPrices,Match($AG105,PriceDates,0)+1,Match(AR$3,Tickers,0))*AR$4</f>
        <v>0</v>
      </c>
      <c r="AS105" s="33">
        <f t="array" ref="AS105">index(DailyPrices,Match($AG105,PriceDates,0)+1,Match(AS$3,Tickers,0))*AS$4</f>
        <v>24590.46184</v>
      </c>
      <c r="AT105" s="33">
        <f t="array" ref="AT105">index(DailyPrices,Match($AG105,PriceDates,0)+1,Match(AT$3,Tickers,0))*AT$4</f>
        <v>0</v>
      </c>
      <c r="AU105" s="33">
        <f t="array" ref="AU105">index(DailyPrices,Match($AG105,PriceDates,0)+1,Match(AU$3,Tickers,0))*AU$4</f>
        <v>224.4917887</v>
      </c>
      <c r="AV105" s="33">
        <f t="array" ref="AV105">index(DailyPrices,Match($AG105,PriceDates,0)+1,Match(AV$3,Tickers,0))*AV$4</f>
        <v>4119.206039</v>
      </c>
      <c r="AW105" s="33">
        <f t="array" ref="AW105">index(DailyPrices,Match($AG105,PriceDates,0)+1,Match(AW$3,Tickers,0))*AW$4</f>
        <v>11553.35962</v>
      </c>
      <c r="AX105" s="33">
        <f t="array" ref="AX105">index(DailyPrices,Match($AG105,PriceDates,0)+1,Match(AX$3,Tickers,0))*AX$4</f>
        <v>17684.90348</v>
      </c>
      <c r="AY105" s="33">
        <f t="array" ref="AY105">index(DailyPrices,Match($AG105,PriceDates,0)+1,Match(AY$3,Tickers,0))*AY$4</f>
        <v>104.0603904</v>
      </c>
      <c r="AZ105" s="33">
        <f t="array" ref="AZ105">index(DailyPrices,Match($AG105,PriceDates,0)+1,Match(AZ$3,Tickers,0))*AZ$4</f>
        <v>5704.939763</v>
      </c>
      <c r="BA105" s="33">
        <f t="array" ref="BA105">index(DailyPrices,Match($AG105,PriceDates,0)+1,Match(BA$3,Tickers,0))*BA$4</f>
        <v>0</v>
      </c>
      <c r="BB105" s="33">
        <f t="array" ref="BB105">index(DailyPrices,Match($AG105,PriceDates,0)+1,Match(BB$3,Tickers,0))*BB$4</f>
        <v>0</v>
      </c>
      <c r="BC105" s="33">
        <f t="array" ref="BC105">index(DailyPrices,Match($AG105,PriceDates,0)+1,Match(BC$3,Tickers,0))*BC$4</f>
        <v>5338.335107</v>
      </c>
      <c r="BD105" s="15">
        <f t="shared" si="5"/>
        <v>103596.7472</v>
      </c>
      <c r="BE105" s="9">
        <f t="shared" si="12"/>
        <v>0.004462856878</v>
      </c>
      <c r="BF105" s="15" t="str">
        <f t="shared" si="13"/>
        <v>#REF!</v>
      </c>
      <c r="BG105" s="9" t="str">
        <f t="shared" si="4"/>
        <v>#REF!</v>
      </c>
    </row>
    <row r="106">
      <c r="AG106" s="32">
        <f>Prices!B116</f>
        <v>42524</v>
      </c>
      <c r="AH106" s="33">
        <f t="array" ref="AH106">index(DailyPrices,Match($AG106,PriceDates,0)+1,Match(AH$3,Tickers,0))*AH$4</f>
        <v>0</v>
      </c>
      <c r="AI106" s="33">
        <f t="array" ref="AI106">index(DailyPrices,Match($AG106,PriceDates,0)+1,Match(AI$3,Tickers,0))*AI$4</f>
        <v>879.6492439</v>
      </c>
      <c r="AJ106" s="33">
        <f t="array" ref="AJ106">index(DailyPrices,Match($AG106,PriceDates,0)+1,Match(AJ$3,Tickers,0))*AJ$4</f>
        <v>0</v>
      </c>
      <c r="AK106" s="33">
        <f t="array" ref="AK106">index(DailyPrices,Match($AG106,PriceDates,0)+1,Match(AK$3,Tickers,0))*AK$4</f>
        <v>13119.82438</v>
      </c>
      <c r="AL106" s="33">
        <f t="array" ref="AL106">index(DailyPrices,Match($AG106,PriceDates,0)+1,Match(AL$3,Tickers,0))*AL$4</f>
        <v>0</v>
      </c>
      <c r="AM106" s="33">
        <f t="array" ref="AM106">index(DailyPrices,Match($AG106,PriceDates,0)+1,Match(AM$3,Tickers,0))*AM$4</f>
        <v>0</v>
      </c>
      <c r="AN106" s="33">
        <f t="array" ref="AN106">index(DailyPrices,Match($AG106,PriceDates,0)+1,Match(AN$3,Tickers,0))*AN$4</f>
        <v>0</v>
      </c>
      <c r="AO106" s="33">
        <f t="array" ref="AO106">index(DailyPrices,Match($AG106,PriceDates,0)+1,Match(AO$3,Tickers,0))*AO$4</f>
        <v>8175.745531</v>
      </c>
      <c r="AP106" s="33">
        <f t="array" ref="AP106">index(DailyPrices,Match($AG106,PriceDates,0)+1,Match(AP$3,Tickers,0))*AP$4</f>
        <v>402.4312754</v>
      </c>
      <c r="AQ106" s="33">
        <f t="array" ref="AQ106">index(DailyPrices,Match($AG106,PriceDates,0)+1,Match(AQ$3,Tickers,0))*AQ$4</f>
        <v>12103.5492</v>
      </c>
      <c r="AR106" s="33">
        <f t="array" ref="AR106">index(DailyPrices,Match($AG106,PriceDates,0)+1,Match(AR$3,Tickers,0))*AR$4</f>
        <v>0</v>
      </c>
      <c r="AS106" s="33">
        <f t="array" ref="AS106">index(DailyPrices,Match($AG106,PriceDates,0)+1,Match(AS$3,Tickers,0))*AS$4</f>
        <v>24692.86392</v>
      </c>
      <c r="AT106" s="33">
        <f t="array" ref="AT106">index(DailyPrices,Match($AG106,PriceDates,0)+1,Match(AT$3,Tickers,0))*AT$4</f>
        <v>0</v>
      </c>
      <c r="AU106" s="33">
        <f t="array" ref="AU106">index(DailyPrices,Match($AG106,PriceDates,0)+1,Match(AU$3,Tickers,0))*AU$4</f>
        <v>225.0444972</v>
      </c>
      <c r="AV106" s="33">
        <f t="array" ref="AV106">index(DailyPrices,Match($AG106,PriceDates,0)+1,Match(AV$3,Tickers,0))*AV$4</f>
        <v>4065.001141</v>
      </c>
      <c r="AW106" s="33">
        <f t="array" ref="AW106">index(DailyPrices,Match($AG106,PriceDates,0)+1,Match(AW$3,Tickers,0))*AW$4</f>
        <v>11499.93802</v>
      </c>
      <c r="AX106" s="33">
        <f t="array" ref="AX106">index(DailyPrices,Match($AG106,PriceDates,0)+1,Match(AX$3,Tickers,0))*AX$4</f>
        <v>17802.55633</v>
      </c>
      <c r="AY106" s="33">
        <f t="array" ref="AY106">index(DailyPrices,Match($AG106,PriceDates,0)+1,Match(AY$3,Tickers,0))*AY$4</f>
        <v>106.7813573</v>
      </c>
      <c r="AZ106" s="33">
        <f t="array" ref="AZ106">index(DailyPrices,Match($AG106,PriceDates,0)+1,Match(AZ$3,Tickers,0))*AZ$4</f>
        <v>5734.740297</v>
      </c>
      <c r="BA106" s="33">
        <f t="array" ref="BA106">index(DailyPrices,Match($AG106,PriceDates,0)+1,Match(BA$3,Tickers,0))*BA$4</f>
        <v>0</v>
      </c>
      <c r="BB106" s="33">
        <f t="array" ref="BB106">index(DailyPrices,Match($AG106,PriceDates,0)+1,Match(BB$3,Tickers,0))*BB$4</f>
        <v>0</v>
      </c>
      <c r="BC106" s="33">
        <f t="array" ref="BC106">index(DailyPrices,Match($AG106,PriceDates,0)+1,Match(BC$3,Tickers,0))*BC$4</f>
        <v>5367.506337</v>
      </c>
      <c r="BD106" s="15">
        <f t="shared" si="5"/>
        <v>104175.6315</v>
      </c>
      <c r="BE106" s="9">
        <f t="shared" si="12"/>
        <v>0.005587862162</v>
      </c>
      <c r="BF106" s="15" t="str">
        <f t="shared" si="13"/>
        <v>#REF!</v>
      </c>
      <c r="BG106" s="9" t="str">
        <f t="shared" si="4"/>
        <v>#REF!</v>
      </c>
    </row>
    <row r="107">
      <c r="AG107" s="32">
        <f>Prices!B117</f>
        <v>42527</v>
      </c>
      <c r="AH107" s="33">
        <f t="array" ref="AH107">index(DailyPrices,Match($AG107,PriceDates,0)+1,Match(AH$3,Tickers,0))*AH$4</f>
        <v>0</v>
      </c>
      <c r="AI107" s="33">
        <f t="array" ref="AI107">index(DailyPrices,Match($AG107,PriceDates,0)+1,Match(AI$3,Tickers,0))*AI$4</f>
        <v>880.6405842</v>
      </c>
      <c r="AJ107" s="33">
        <f t="array" ref="AJ107">index(DailyPrices,Match($AG107,PriceDates,0)+1,Match(AJ$3,Tickers,0))*AJ$4</f>
        <v>0</v>
      </c>
      <c r="AK107" s="33">
        <f t="array" ref="AK107">index(DailyPrices,Match($AG107,PriceDates,0)+1,Match(AK$3,Tickers,0))*AK$4</f>
        <v>13022.33413</v>
      </c>
      <c r="AL107" s="33">
        <f t="array" ref="AL107">index(DailyPrices,Match($AG107,PriceDates,0)+1,Match(AL$3,Tickers,0))*AL$4</f>
        <v>0</v>
      </c>
      <c r="AM107" s="33">
        <f t="array" ref="AM107">index(DailyPrices,Match($AG107,PriceDates,0)+1,Match(AM$3,Tickers,0))*AM$4</f>
        <v>0</v>
      </c>
      <c r="AN107" s="33">
        <f t="array" ref="AN107">index(DailyPrices,Match($AG107,PriceDates,0)+1,Match(AN$3,Tickers,0))*AN$4</f>
        <v>0</v>
      </c>
      <c r="AO107" s="33">
        <f t="array" ref="AO107">index(DailyPrices,Match($AG107,PriceDates,0)+1,Match(AO$3,Tickers,0))*AO$4</f>
        <v>8182.341292</v>
      </c>
      <c r="AP107" s="33">
        <f t="array" ref="AP107">index(DailyPrices,Match($AG107,PriceDates,0)+1,Match(AP$3,Tickers,0))*AP$4</f>
        <v>404.2994709</v>
      </c>
      <c r="AQ107" s="33">
        <f t="array" ref="AQ107">index(DailyPrices,Match($AG107,PriceDates,0)+1,Match(AQ$3,Tickers,0))*AQ$4</f>
        <v>12198.23764</v>
      </c>
      <c r="AR107" s="33">
        <f t="array" ref="AR107">index(DailyPrices,Match($AG107,PriceDates,0)+1,Match(AR$3,Tickers,0))*AR$4</f>
        <v>0</v>
      </c>
      <c r="AS107" s="33">
        <f t="array" ref="AS107">index(DailyPrices,Match($AG107,PriceDates,0)+1,Match(AS$3,Tickers,0))*AS$4</f>
        <v>24688.20928</v>
      </c>
      <c r="AT107" s="33">
        <f t="array" ref="AT107">index(DailyPrices,Match($AG107,PriceDates,0)+1,Match(AT$3,Tickers,0))*AT$4</f>
        <v>0</v>
      </c>
      <c r="AU107" s="33">
        <f t="array" ref="AU107">index(DailyPrices,Match($AG107,PriceDates,0)+1,Match(AU$3,Tickers,0))*AU$4</f>
        <v>224.6760249</v>
      </c>
      <c r="AV107" s="33">
        <f t="array" ref="AV107">index(DailyPrices,Match($AG107,PriceDates,0)+1,Match(AV$3,Tickers,0))*AV$4</f>
        <v>4106.387313</v>
      </c>
      <c r="AW107" s="33">
        <f t="array" ref="AW107">index(DailyPrices,Match($AG107,PriceDates,0)+1,Match(AW$3,Tickers,0))*AW$4</f>
        <v>11561.6362</v>
      </c>
      <c r="AX107" s="33">
        <f t="array" ref="AX107">index(DailyPrices,Match($AG107,PriceDates,0)+1,Match(AX$3,Tickers,0))*AX$4</f>
        <v>17765.57972</v>
      </c>
      <c r="AY107" s="33">
        <f t="array" ref="AY107">index(DailyPrices,Match($AG107,PriceDates,0)+1,Match(AY$3,Tickers,0))*AY$4</f>
        <v>107.1131825</v>
      </c>
      <c r="AZ107" s="33">
        <f t="array" ref="AZ107">index(DailyPrices,Match($AG107,PriceDates,0)+1,Match(AZ$3,Tickers,0))*AZ$4</f>
        <v>5731.480864</v>
      </c>
      <c r="BA107" s="33">
        <f t="array" ref="BA107">index(DailyPrices,Match($AG107,PriceDates,0)+1,Match(BA$3,Tickers,0))*BA$4</f>
        <v>0</v>
      </c>
      <c r="BB107" s="33">
        <f t="array" ref="BB107">index(DailyPrices,Match($AG107,PriceDates,0)+1,Match(BB$3,Tickers,0))*BB$4</f>
        <v>0</v>
      </c>
      <c r="BC107" s="33">
        <f t="array" ref="BC107">index(DailyPrices,Match($AG107,PriceDates,0)+1,Match(BC$3,Tickers,0))*BC$4</f>
        <v>5403.40939</v>
      </c>
      <c r="BD107" s="15">
        <f t="shared" si="5"/>
        <v>104276.3451</v>
      </c>
      <c r="BE107" s="9">
        <f t="shared" si="12"/>
        <v>0.0009667668999</v>
      </c>
      <c r="BF107" s="15" t="str">
        <f t="shared" si="13"/>
        <v>#REF!</v>
      </c>
      <c r="BG107" s="9" t="str">
        <f t="shared" si="4"/>
        <v>#REF!</v>
      </c>
    </row>
    <row r="108">
      <c r="AG108" s="32">
        <f>Prices!B118</f>
        <v>42528</v>
      </c>
      <c r="AH108" s="33">
        <f t="array" ref="AH108">index(DailyPrices,Match($AG108,PriceDates,0)+1,Match(AH$3,Tickers,0))*AH$4</f>
        <v>0</v>
      </c>
      <c r="AI108" s="33">
        <f t="array" ref="AI108">index(DailyPrices,Match($AG108,PriceDates,0)+1,Match(AI$3,Tickers,0))*AI$4</f>
        <v>879.6492439</v>
      </c>
      <c r="AJ108" s="33">
        <f t="array" ref="AJ108">index(DailyPrices,Match($AG108,PriceDates,0)+1,Match(AJ$3,Tickers,0))*AJ$4</f>
        <v>0</v>
      </c>
      <c r="AK108" s="33">
        <f t="array" ref="AK108">index(DailyPrices,Match($AG108,PriceDates,0)+1,Match(AK$3,Tickers,0))*AK$4</f>
        <v>13053.84613</v>
      </c>
      <c r="AL108" s="33">
        <f t="array" ref="AL108">index(DailyPrices,Match($AG108,PriceDates,0)+1,Match(AL$3,Tickers,0))*AL$4</f>
        <v>0</v>
      </c>
      <c r="AM108" s="33">
        <f t="array" ref="AM108">index(DailyPrices,Match($AG108,PriceDates,0)+1,Match(AM$3,Tickers,0))*AM$4</f>
        <v>0</v>
      </c>
      <c r="AN108" s="33">
        <f t="array" ref="AN108">index(DailyPrices,Match($AG108,PriceDates,0)+1,Match(AN$3,Tickers,0))*AN$4</f>
        <v>0</v>
      </c>
      <c r="AO108" s="33">
        <f t="array" ref="AO108">index(DailyPrices,Match($AG108,PriceDates,0)+1,Match(AO$3,Tickers,0))*AO$4</f>
        <v>8183.540521</v>
      </c>
      <c r="AP108" s="33">
        <f t="array" ref="AP108">index(DailyPrices,Match($AG108,PriceDates,0)+1,Match(AP$3,Tickers,0))*AP$4</f>
        <v>403.5851609</v>
      </c>
      <c r="AQ108" s="33">
        <f t="array" ref="AQ108">index(DailyPrices,Match($AG108,PriceDates,0)+1,Match(AQ$3,Tickers,0))*AQ$4</f>
        <v>12318.96539</v>
      </c>
      <c r="AR108" s="33">
        <f t="array" ref="AR108">index(DailyPrices,Match($AG108,PriceDates,0)+1,Match(AR$3,Tickers,0))*AR$4</f>
        <v>0</v>
      </c>
      <c r="AS108" s="33">
        <f t="array" ref="AS108">index(DailyPrices,Match($AG108,PriceDates,0)+1,Match(AS$3,Tickers,0))*AS$4</f>
        <v>24706.82784</v>
      </c>
      <c r="AT108" s="33">
        <f t="array" ref="AT108">index(DailyPrices,Match($AG108,PriceDates,0)+1,Match(AT$3,Tickers,0))*AT$4</f>
        <v>0</v>
      </c>
      <c r="AU108" s="33">
        <f t="array" ref="AU108">index(DailyPrices,Match($AG108,PriceDates,0)+1,Match(AU$3,Tickers,0))*AU$4</f>
        <v>225.1366153</v>
      </c>
      <c r="AV108" s="33">
        <f t="array" ref="AV108">index(DailyPrices,Match($AG108,PriceDates,0)+1,Match(AV$3,Tickers,0))*AV$4</f>
        <v>4010.796242</v>
      </c>
      <c r="AW108" s="33">
        <f t="array" ref="AW108">index(DailyPrices,Match($AG108,PriceDates,0)+1,Match(AW$3,Tickers,0))*AW$4</f>
        <v>11481.88002</v>
      </c>
      <c r="AX108" s="33">
        <f t="array" ref="AX108">index(DailyPrices,Match($AG108,PriceDates,0)+1,Match(AX$3,Tickers,0))*AX$4</f>
        <v>17779.02576</v>
      </c>
      <c r="AY108" s="33">
        <f t="array" ref="AY108">index(DailyPrices,Match($AG108,PriceDates,0)+1,Match(AY$3,Tickers,0))*AY$4</f>
        <v>106.7813573</v>
      </c>
      <c r="AZ108" s="33">
        <f t="array" ref="AZ108">index(DailyPrices,Match($AG108,PriceDates,0)+1,Match(AZ$3,Tickers,0))*AZ$4</f>
        <v>5731.015231</v>
      </c>
      <c r="BA108" s="33">
        <f t="array" ref="BA108">index(DailyPrices,Match($AG108,PriceDates,0)+1,Match(BA$3,Tickers,0))*BA$4</f>
        <v>0</v>
      </c>
      <c r="BB108" s="33">
        <f t="array" ref="BB108">index(DailyPrices,Match($AG108,PriceDates,0)+1,Match(BB$3,Tickers,0))*BB$4</f>
        <v>0</v>
      </c>
      <c r="BC108" s="33">
        <f t="array" ref="BC108">index(DailyPrices,Match($AG108,PriceDates,0)+1,Match(BC$3,Tickers,0))*BC$4</f>
        <v>5419.116975</v>
      </c>
      <c r="BD108" s="15">
        <f t="shared" si="5"/>
        <v>104300.1665</v>
      </c>
      <c r="BE108" s="9">
        <f t="shared" si="12"/>
        <v>0.0002284449106</v>
      </c>
      <c r="BF108" s="15" t="str">
        <f t="shared" si="13"/>
        <v>#REF!</v>
      </c>
      <c r="BG108" s="9" t="str">
        <f t="shared" si="4"/>
        <v>#REF!</v>
      </c>
    </row>
    <row r="109">
      <c r="AG109" s="32">
        <f>Prices!B119</f>
        <v>42529</v>
      </c>
      <c r="AH109" s="33">
        <f t="array" ref="AH109">index(DailyPrices,Match($AG109,PriceDates,0)+1,Match(AH$3,Tickers,0))*AH$4</f>
        <v>0</v>
      </c>
      <c r="AI109" s="33">
        <f t="array" ref="AI109">index(DailyPrices,Match($AG109,PriceDates,0)+1,Match(AI$3,Tickers,0))*AI$4</f>
        <v>884.9363919</v>
      </c>
      <c r="AJ109" s="33">
        <f t="array" ref="AJ109">index(DailyPrices,Match($AG109,PriceDates,0)+1,Match(AJ$3,Tickers,0))*AJ$4</f>
        <v>0</v>
      </c>
      <c r="AK109" s="33">
        <f t="array" ref="AK109">index(DailyPrices,Match($AG109,PriceDates,0)+1,Match(AK$3,Tickers,0))*AK$4</f>
        <v>13123.76338</v>
      </c>
      <c r="AL109" s="33">
        <f t="array" ref="AL109">index(DailyPrices,Match($AG109,PriceDates,0)+1,Match(AL$3,Tickers,0))*AL$4</f>
        <v>0</v>
      </c>
      <c r="AM109" s="33">
        <f t="array" ref="AM109">index(DailyPrices,Match($AG109,PriceDates,0)+1,Match(AM$3,Tickers,0))*AM$4</f>
        <v>0</v>
      </c>
      <c r="AN109" s="33">
        <f t="array" ref="AN109">index(DailyPrices,Match($AG109,PriceDates,0)+1,Match(AN$3,Tickers,0))*AN$4</f>
        <v>0</v>
      </c>
      <c r="AO109" s="33">
        <f t="array" ref="AO109">index(DailyPrices,Match($AG109,PriceDates,0)+1,Match(AO$3,Tickers,0))*AO$4</f>
        <v>8223.115087</v>
      </c>
      <c r="AP109" s="33">
        <f t="array" ref="AP109">index(DailyPrices,Match($AG109,PriceDates,0)+1,Match(AP$3,Tickers,0))*AP$4</f>
        <v>404.1346301</v>
      </c>
      <c r="AQ109" s="33">
        <f t="array" ref="AQ109">index(DailyPrices,Match($AG109,PriceDates,0)+1,Match(AQ$3,Tickers,0))*AQ$4</f>
        <v>12373.41124</v>
      </c>
      <c r="AR109" s="33">
        <f t="array" ref="AR109">index(DailyPrices,Match($AG109,PriceDates,0)+1,Match(AR$3,Tickers,0))*AR$4</f>
        <v>0</v>
      </c>
      <c r="AS109" s="33">
        <f t="array" ref="AS109">index(DailyPrices,Match($AG109,PriceDates,0)+1,Match(AS$3,Tickers,0))*AS$4</f>
        <v>24739.41031</v>
      </c>
      <c r="AT109" s="33">
        <f t="array" ref="AT109">index(DailyPrices,Match($AG109,PriceDates,0)+1,Match(AT$3,Tickers,0))*AT$4</f>
        <v>0</v>
      </c>
      <c r="AU109" s="33">
        <f t="array" ref="AU109">index(DailyPrices,Match($AG109,PriceDates,0)+1,Match(AU$3,Tickers,0))*AU$4</f>
        <v>225.1366153</v>
      </c>
      <c r="AV109" s="33">
        <f t="array" ref="AV109">index(DailyPrices,Match($AG109,PriceDates,0)+1,Match(AV$3,Tickers,0))*AV$4</f>
        <v>4007.133749</v>
      </c>
      <c r="AW109" s="33">
        <f t="array" ref="AW109">index(DailyPrices,Match($AG109,PriceDates,0)+1,Match(AW$3,Tickers,0))*AW$4</f>
        <v>11557.87412</v>
      </c>
      <c r="AX109" s="33">
        <f t="array" ref="AX109">index(DailyPrices,Match($AG109,PriceDates,0)+1,Match(AX$3,Tickers,0))*AX$4</f>
        <v>17805.91784</v>
      </c>
      <c r="AY109" s="33">
        <f t="array" ref="AY109">index(DailyPrices,Match($AG109,PriceDates,0)+1,Match(AY$3,Tickers,0))*AY$4</f>
        <v>110.829625</v>
      </c>
      <c r="AZ109" s="33">
        <f t="array" ref="AZ109">index(DailyPrices,Match($AG109,PriceDates,0)+1,Match(AZ$3,Tickers,0))*AZ$4</f>
        <v>5761.747031</v>
      </c>
      <c r="BA109" s="33">
        <f t="array" ref="BA109">index(DailyPrices,Match($AG109,PriceDates,0)+1,Match(BA$3,Tickers,0))*BA$4</f>
        <v>0</v>
      </c>
      <c r="BB109" s="33">
        <f t="array" ref="BB109">index(DailyPrices,Match($AG109,PriceDates,0)+1,Match(BB$3,Tickers,0))*BB$4</f>
        <v>0</v>
      </c>
      <c r="BC109" s="33">
        <f t="array" ref="BC109">index(DailyPrices,Match($AG109,PriceDates,0)+1,Match(BC$3,Tickers,0))*BC$4</f>
        <v>5432.58062</v>
      </c>
      <c r="BD109" s="15">
        <f t="shared" si="5"/>
        <v>104649.9906</v>
      </c>
      <c r="BE109" s="9">
        <f t="shared" si="12"/>
        <v>0.003354013398</v>
      </c>
      <c r="BF109" s="15" t="str">
        <f t="shared" si="13"/>
        <v>#REF!</v>
      </c>
      <c r="BG109" s="9" t="str">
        <f t="shared" si="4"/>
        <v>#REF!</v>
      </c>
    </row>
    <row r="110">
      <c r="AG110" s="32">
        <f>Prices!B120</f>
        <v>42530</v>
      </c>
      <c r="AH110" s="33">
        <f t="array" ref="AH110">index(DailyPrices,Match($AG110,PriceDates,0)+1,Match(AH$3,Tickers,0))*AH$4</f>
        <v>0</v>
      </c>
      <c r="AI110" s="33">
        <f t="array" ref="AI110">index(DailyPrices,Match($AG110,PriceDates,0)+1,Match(AI$3,Tickers,0))*AI$4</f>
        <v>888.4060827</v>
      </c>
      <c r="AJ110" s="33">
        <f t="array" ref="AJ110">index(DailyPrices,Match($AG110,PriceDates,0)+1,Match(AJ$3,Tickers,0))*AJ$4</f>
        <v>0</v>
      </c>
      <c r="AK110" s="33">
        <f t="array" ref="AK110">index(DailyPrices,Match($AG110,PriceDates,0)+1,Match(AK$3,Tickers,0))*AK$4</f>
        <v>13208.45188</v>
      </c>
      <c r="AL110" s="33">
        <f t="array" ref="AL110">index(DailyPrices,Match($AG110,PriceDates,0)+1,Match(AL$3,Tickers,0))*AL$4</f>
        <v>0</v>
      </c>
      <c r="AM110" s="33">
        <f t="array" ref="AM110">index(DailyPrices,Match($AG110,PriceDates,0)+1,Match(AM$3,Tickers,0))*AM$4</f>
        <v>0</v>
      </c>
      <c r="AN110" s="33">
        <f t="array" ref="AN110">index(DailyPrices,Match($AG110,PriceDates,0)+1,Match(AN$3,Tickers,0))*AN$4</f>
        <v>0</v>
      </c>
      <c r="AO110" s="33">
        <f t="array" ref="AO110">index(DailyPrices,Match($AG110,PriceDates,0)+1,Match(AO$3,Tickers,0))*AO$4</f>
        <v>8259.691579</v>
      </c>
      <c r="AP110" s="33">
        <f t="array" ref="AP110">index(DailyPrices,Match($AG110,PriceDates,0)+1,Match(AP$3,Tickers,0))*AP$4</f>
        <v>403.3653732</v>
      </c>
      <c r="AQ110" s="33">
        <f t="array" ref="AQ110">index(DailyPrices,Match($AG110,PriceDates,0)+1,Match(AQ$3,Tickers,0))*AQ$4</f>
        <v>12224.27696</v>
      </c>
      <c r="AR110" s="33">
        <f t="array" ref="AR110">index(DailyPrices,Match($AG110,PriceDates,0)+1,Match(AR$3,Tickers,0))*AR$4</f>
        <v>0</v>
      </c>
      <c r="AS110" s="33">
        <f t="array" ref="AS110">index(DailyPrices,Match($AG110,PriceDates,0)+1,Match(AS$3,Tickers,0))*AS$4</f>
        <v>24762.68351</v>
      </c>
      <c r="AT110" s="33">
        <f t="array" ref="AT110">index(DailyPrices,Match($AG110,PriceDates,0)+1,Match(AT$3,Tickers,0))*AT$4</f>
        <v>0</v>
      </c>
      <c r="AU110" s="33">
        <f t="array" ref="AU110">index(DailyPrices,Match($AG110,PriceDates,0)+1,Match(AU$3,Tickers,0))*AU$4</f>
        <v>225.4129696</v>
      </c>
      <c r="AV110" s="33">
        <f t="array" ref="AV110">index(DailyPrices,Match($AG110,PriceDates,0)+1,Match(AV$3,Tickers,0))*AV$4</f>
        <v>3940.110124</v>
      </c>
      <c r="AW110" s="33">
        <f t="array" ref="AW110">index(DailyPrices,Match($AG110,PriceDates,0)+1,Match(AW$3,Tickers,0))*AW$4</f>
        <v>11536.05403</v>
      </c>
      <c r="AX110" s="33">
        <f t="array" ref="AX110">index(DailyPrices,Match($AG110,PriceDates,0)+1,Match(AX$3,Tickers,0))*AX$4</f>
        <v>17846.25596</v>
      </c>
      <c r="AY110" s="33">
        <f t="array" ref="AY110">index(DailyPrices,Match($AG110,PriceDates,0)+1,Match(AY$3,Tickers,0))*AY$4</f>
        <v>112.6214812</v>
      </c>
      <c r="AZ110" s="33">
        <f t="array" ref="AZ110">index(DailyPrices,Match($AG110,PriceDates,0)+1,Match(AZ$3,Tickers,0))*AZ$4</f>
        <v>5802.257133</v>
      </c>
      <c r="BA110" s="33">
        <f t="array" ref="BA110">index(DailyPrices,Match($AG110,PriceDates,0)+1,Match(BA$3,Tickers,0))*BA$4</f>
        <v>0</v>
      </c>
      <c r="BB110" s="33">
        <f t="array" ref="BB110">index(DailyPrices,Match($AG110,PriceDates,0)+1,Match(BB$3,Tickers,0))*BB$4</f>
        <v>0</v>
      </c>
      <c r="BC110" s="33">
        <f t="array" ref="BC110">index(DailyPrices,Match($AG110,PriceDates,0)+1,Match(BC$3,Tickers,0))*BC$4</f>
        <v>5419.116975</v>
      </c>
      <c r="BD110" s="15">
        <f t="shared" si="5"/>
        <v>104628.7041</v>
      </c>
      <c r="BE110" s="9">
        <f t="shared" si="12"/>
        <v>-0.0002034074182</v>
      </c>
      <c r="BF110" s="15" t="str">
        <f t="shared" si="13"/>
        <v>#REF!</v>
      </c>
      <c r="BG110" s="9" t="str">
        <f t="shared" si="4"/>
        <v>#REF!</v>
      </c>
    </row>
    <row r="111">
      <c r="AG111" s="32">
        <f>Prices!B121</f>
        <v>42531</v>
      </c>
      <c r="AH111" s="33">
        <f t="array" ref="AH111">index(DailyPrices,Match($AG111,PriceDates,0)+1,Match(AH$3,Tickers,0))*AH$4</f>
        <v>0</v>
      </c>
      <c r="AI111" s="33">
        <f t="array" ref="AI111">index(DailyPrices,Match($AG111,PriceDates,0)+1,Match(AI$3,Tickers,0))*AI$4</f>
        <v>889.0669762</v>
      </c>
      <c r="AJ111" s="33">
        <f t="array" ref="AJ111">index(DailyPrices,Match($AG111,PriceDates,0)+1,Match(AJ$3,Tickers,0))*AJ$4</f>
        <v>0</v>
      </c>
      <c r="AK111" s="33">
        <f t="array" ref="AK111">index(DailyPrices,Match($AG111,PriceDates,0)+1,Match(AK$3,Tickers,0))*AK$4</f>
        <v>13272.46063</v>
      </c>
      <c r="AL111" s="33">
        <f t="array" ref="AL111">index(DailyPrices,Match($AG111,PriceDates,0)+1,Match(AL$3,Tickers,0))*AL$4</f>
        <v>0</v>
      </c>
      <c r="AM111" s="33">
        <f t="array" ref="AM111">index(DailyPrices,Match($AG111,PriceDates,0)+1,Match(AM$3,Tickers,0))*AM$4</f>
        <v>0</v>
      </c>
      <c r="AN111" s="33">
        <f t="array" ref="AN111">index(DailyPrices,Match($AG111,PriceDates,0)+1,Match(AN$3,Tickers,0))*AN$4</f>
        <v>0</v>
      </c>
      <c r="AO111" s="33">
        <f t="array" ref="AO111">index(DailyPrices,Match($AG111,PriceDates,0)+1,Match(AO$3,Tickers,0))*AO$4</f>
        <v>8260.291194</v>
      </c>
      <c r="AP111" s="33">
        <f t="array" ref="AP111">index(DailyPrices,Match($AG111,PriceDates,0)+1,Match(AP$3,Tickers,0))*AP$4</f>
        <v>395.1233345</v>
      </c>
      <c r="AQ111" s="33">
        <f t="array" ref="AQ111">index(DailyPrices,Match($AG111,PriceDates,0)+1,Match(AQ$3,Tickers,0))*AQ$4</f>
        <v>11999.39192</v>
      </c>
      <c r="AR111" s="33">
        <f t="array" ref="AR111">index(DailyPrices,Match($AG111,PriceDates,0)+1,Match(AR$3,Tickers,0))*AR$4</f>
        <v>0</v>
      </c>
      <c r="AS111" s="33">
        <f t="array" ref="AS111">index(DailyPrices,Match($AG111,PriceDates,0)+1,Match(AS$3,Tickers,0))*AS$4</f>
        <v>24799.92063</v>
      </c>
      <c r="AT111" s="33">
        <f t="array" ref="AT111">index(DailyPrices,Match($AG111,PriceDates,0)+1,Match(AT$3,Tickers,0))*AT$4</f>
        <v>0</v>
      </c>
      <c r="AU111" s="33">
        <f t="array" ref="AU111">index(DailyPrices,Match($AG111,PriceDates,0)+1,Match(AU$3,Tickers,0))*AU$4</f>
        <v>225.9656781</v>
      </c>
      <c r="AV111" s="33">
        <f t="array" ref="AV111">index(DailyPrices,Match($AG111,PriceDates,0)+1,Match(AV$3,Tickers,0))*AV$4</f>
        <v>3867.226511</v>
      </c>
      <c r="AW111" s="33">
        <f t="array" ref="AW111">index(DailyPrices,Match($AG111,PriceDates,0)+1,Match(AW$3,Tickers,0))*AW$4</f>
        <v>11401.37143</v>
      </c>
      <c r="AX111" s="33">
        <f t="array" ref="AX111">index(DailyPrices,Match($AG111,PriceDates,0)+1,Match(AX$3,Tickers,0))*AX$4</f>
        <v>17863.0635</v>
      </c>
      <c r="AY111" s="33">
        <f t="array" ref="AY111">index(DailyPrices,Match($AG111,PriceDates,0)+1,Match(AY$3,Tickers,0))*AY$4</f>
        <v>112.7542113</v>
      </c>
      <c r="AZ111" s="33">
        <f t="array" ref="AZ111">index(DailyPrices,Match($AG111,PriceDates,0)+1,Match(AZ$3,Tickers,0))*AZ$4</f>
        <v>5798.997699</v>
      </c>
      <c r="BA111" s="33">
        <f t="array" ref="BA111">index(DailyPrices,Match($AG111,PriceDates,0)+1,Match(BA$3,Tickers,0))*BA$4</f>
        <v>0</v>
      </c>
      <c r="BB111" s="33">
        <f t="array" ref="BB111">index(DailyPrices,Match($AG111,PriceDates,0)+1,Match(BB$3,Tickers,0))*BB$4</f>
        <v>0</v>
      </c>
      <c r="BC111" s="33">
        <f t="array" ref="BC111">index(DailyPrices,Match($AG111,PriceDates,0)+1,Match(BC$3,Tickers,0))*BC$4</f>
        <v>5398.921508</v>
      </c>
      <c r="BD111" s="15">
        <f t="shared" si="5"/>
        <v>104284.5552</v>
      </c>
      <c r="BE111" s="9">
        <f t="shared" si="12"/>
        <v>-0.003289239097</v>
      </c>
      <c r="BF111" s="15" t="str">
        <f t="shared" si="13"/>
        <v>#REF!</v>
      </c>
      <c r="BG111" s="9" t="str">
        <f t="shared" si="4"/>
        <v>#REF!</v>
      </c>
    </row>
    <row r="112">
      <c r="AG112" s="32">
        <f>Prices!B122</f>
        <v>42534</v>
      </c>
      <c r="AH112" s="33">
        <f t="array" ref="AH112">index(DailyPrices,Match($AG112,PriceDates,0)+1,Match(AH$3,Tickers,0))*AH$4</f>
        <v>0</v>
      </c>
      <c r="AI112" s="33">
        <f t="array" ref="AI112">index(DailyPrices,Match($AG112,PriceDates,0)+1,Match(AI$3,Tickers,0))*AI$4</f>
        <v>881.6319244</v>
      </c>
      <c r="AJ112" s="33">
        <f t="array" ref="AJ112">index(DailyPrices,Match($AG112,PriceDates,0)+1,Match(AJ$3,Tickers,0))*AJ$4</f>
        <v>0</v>
      </c>
      <c r="AK112" s="33">
        <f t="array" ref="AK112">index(DailyPrices,Match($AG112,PriceDates,0)+1,Match(AK$3,Tickers,0))*AK$4</f>
        <v>13331.54563</v>
      </c>
      <c r="AL112" s="33">
        <f t="array" ref="AL112">index(DailyPrices,Match($AG112,PriceDates,0)+1,Match(AL$3,Tickers,0))*AL$4</f>
        <v>0</v>
      </c>
      <c r="AM112" s="33">
        <f t="array" ref="AM112">index(DailyPrices,Match($AG112,PriceDates,0)+1,Match(AM$3,Tickers,0))*AM$4</f>
        <v>0</v>
      </c>
      <c r="AN112" s="33">
        <f t="array" ref="AN112">index(DailyPrices,Match($AG112,PriceDates,0)+1,Match(AN$3,Tickers,0))*AN$4</f>
        <v>0</v>
      </c>
      <c r="AO112" s="33">
        <f t="array" ref="AO112">index(DailyPrices,Match($AG112,PriceDates,0)+1,Match(AO$3,Tickers,0))*AO$4</f>
        <v>8191.935126</v>
      </c>
      <c r="AP112" s="33">
        <f t="array" ref="AP112">index(DailyPrices,Match($AG112,PriceDates,0)+1,Match(AP$3,Tickers,0))*AP$4</f>
        <v>397.8157338</v>
      </c>
      <c r="AQ112" s="33">
        <f t="array" ref="AQ112">index(DailyPrices,Match($AG112,PriceDates,0)+1,Match(AQ$3,Tickers,0))*AQ$4</f>
        <v>11864.4609</v>
      </c>
      <c r="AR112" s="33">
        <f t="array" ref="AR112">index(DailyPrices,Match($AG112,PriceDates,0)+1,Match(AR$3,Tickers,0))*AR$4</f>
        <v>0</v>
      </c>
      <c r="AS112" s="33">
        <f t="array" ref="AS112">index(DailyPrices,Match($AG112,PriceDates,0)+1,Match(AS$3,Tickers,0))*AS$4</f>
        <v>24827.84847</v>
      </c>
      <c r="AT112" s="33">
        <f t="array" ref="AT112">index(DailyPrices,Match($AG112,PriceDates,0)+1,Match(AT$3,Tickers,0))*AT$4</f>
        <v>0</v>
      </c>
      <c r="AU112" s="33">
        <f t="array" ref="AU112">index(DailyPrices,Match($AG112,PriceDates,0)+1,Match(AU$3,Tickers,0))*AU$4</f>
        <v>226.4262686</v>
      </c>
      <c r="AV112" s="33">
        <f t="array" ref="AV112">index(DailyPrices,Match($AG112,PriceDates,0)+1,Match(AV$3,Tickers,0))*AV$4</f>
        <v>3821.445347</v>
      </c>
      <c r="AW112" s="33">
        <f t="array" ref="AW112">index(DailyPrices,Match($AG112,PriceDates,0)+1,Match(AW$3,Tickers,0))*AW$4</f>
        <v>11301.3</v>
      </c>
      <c r="AX112" s="33">
        <f t="array" ref="AX112">index(DailyPrices,Match($AG112,PriceDates,0)+1,Match(AX$3,Tickers,0))*AX$4</f>
        <v>17859.70199</v>
      </c>
      <c r="AY112" s="33">
        <f t="array" ref="AY112">index(DailyPrices,Match($AG112,PriceDates,0)+1,Match(AY$3,Tickers,0))*AY$4</f>
        <v>113.3514967</v>
      </c>
      <c r="AZ112" s="33">
        <f t="array" ref="AZ112">index(DailyPrices,Match($AG112,PriceDates,0)+1,Match(AZ$3,Tickers,0))*AZ$4</f>
        <v>5747.778031</v>
      </c>
      <c r="BA112" s="33">
        <f t="array" ref="BA112">index(DailyPrices,Match($AG112,PriceDates,0)+1,Match(BA$3,Tickers,0))*BA$4</f>
        <v>0</v>
      </c>
      <c r="BB112" s="33">
        <f t="array" ref="BB112">index(DailyPrices,Match($AG112,PriceDates,0)+1,Match(BB$3,Tickers,0))*BB$4</f>
        <v>0</v>
      </c>
      <c r="BC112" s="33">
        <f t="array" ref="BC112">index(DailyPrices,Match($AG112,PriceDates,0)+1,Match(BC$3,Tickers,0))*BC$4</f>
        <v>5383.213923</v>
      </c>
      <c r="BD112" s="15">
        <f t="shared" si="5"/>
        <v>103948.4548</v>
      </c>
      <c r="BE112" s="9">
        <f t="shared" si="12"/>
        <v>-0.003222916222</v>
      </c>
      <c r="BF112" s="15" t="str">
        <f t="shared" si="13"/>
        <v>#REF!</v>
      </c>
      <c r="BG112" s="9" t="str">
        <f t="shared" si="4"/>
        <v>#REF!</v>
      </c>
    </row>
    <row r="113">
      <c r="AG113" s="32">
        <f>Prices!B123</f>
        <v>42535</v>
      </c>
      <c r="AH113" s="33">
        <f t="array" ref="AH113">index(DailyPrices,Match($AG113,PriceDates,0)+1,Match(AH$3,Tickers,0))*AH$4</f>
        <v>0</v>
      </c>
      <c r="AI113" s="33">
        <f t="array" ref="AI113">index(DailyPrices,Match($AG113,PriceDates,0)+1,Match(AI$3,Tickers,0))*AI$4</f>
        <v>885.1016153</v>
      </c>
      <c r="AJ113" s="33">
        <f t="array" ref="AJ113">index(DailyPrices,Match($AG113,PriceDates,0)+1,Match(AJ$3,Tickers,0))*AJ$4</f>
        <v>0</v>
      </c>
      <c r="AK113" s="33">
        <f t="array" ref="AK113">index(DailyPrices,Match($AG113,PriceDates,0)+1,Match(AK$3,Tickers,0))*AK$4</f>
        <v>13321.69813</v>
      </c>
      <c r="AL113" s="33">
        <f t="array" ref="AL113">index(DailyPrices,Match($AG113,PriceDates,0)+1,Match(AL$3,Tickers,0))*AL$4</f>
        <v>0</v>
      </c>
      <c r="AM113" s="33">
        <f t="array" ref="AM113">index(DailyPrices,Match($AG113,PriceDates,0)+1,Match(AM$3,Tickers,0))*AM$4</f>
        <v>0</v>
      </c>
      <c r="AN113" s="33">
        <f t="array" ref="AN113">index(DailyPrices,Match($AG113,PriceDates,0)+1,Match(AN$3,Tickers,0))*AN$4</f>
        <v>0</v>
      </c>
      <c r="AO113" s="33">
        <f t="array" ref="AO113">index(DailyPrices,Match($AG113,PriceDates,0)+1,Match(AO$3,Tickers,0))*AO$4</f>
        <v>8209.32395</v>
      </c>
      <c r="AP113" s="33">
        <f t="array" ref="AP113">index(DailyPrices,Match($AG113,PriceDates,0)+1,Match(AP$3,Tickers,0))*AP$4</f>
        <v>399.4091946</v>
      </c>
      <c r="AQ113" s="33">
        <f t="array" ref="AQ113">index(DailyPrices,Match($AG113,PriceDates,0)+1,Match(AQ$3,Tickers,0))*AQ$4</f>
        <v>11857.35927</v>
      </c>
      <c r="AR113" s="33">
        <f t="array" ref="AR113">index(DailyPrices,Match($AG113,PriceDates,0)+1,Match(AR$3,Tickers,0))*AR$4</f>
        <v>0</v>
      </c>
      <c r="AS113" s="33">
        <f t="array" ref="AS113">index(DailyPrices,Match($AG113,PriceDates,0)+1,Match(AS$3,Tickers,0))*AS$4</f>
        <v>24818.53919</v>
      </c>
      <c r="AT113" s="33">
        <f t="array" ref="AT113">index(DailyPrices,Match($AG113,PriceDates,0)+1,Match(AT$3,Tickers,0))*AT$4</f>
        <v>0</v>
      </c>
      <c r="AU113" s="33">
        <f t="array" ref="AU113">index(DailyPrices,Match($AG113,PriceDates,0)+1,Match(AU$3,Tickers,0))*AU$4</f>
        <v>226.7026229</v>
      </c>
      <c r="AV113" s="33">
        <f t="array" ref="AV113">index(DailyPrices,Match($AG113,PriceDates,0)+1,Match(AV$3,Tickers,0))*AV$4</f>
        <v>3803.49913</v>
      </c>
      <c r="AW113" s="33">
        <f t="array" ref="AW113">index(DailyPrices,Match($AG113,PriceDates,0)+1,Match(AW$3,Tickers,0))*AW$4</f>
        <v>11304.30966</v>
      </c>
      <c r="AX113" s="33">
        <f t="array" ref="AX113">index(DailyPrices,Match($AG113,PriceDates,0)+1,Match(AX$3,Tickers,0))*AX$4</f>
        <v>17826.0869</v>
      </c>
      <c r="AY113" s="33">
        <f t="array" ref="AY113">index(DailyPrices,Match($AG113,PriceDates,0)+1,Match(AY$3,Tickers,0))*AY$4</f>
        <v>113.1524016</v>
      </c>
      <c r="AZ113" s="33">
        <f t="array" ref="AZ113">index(DailyPrices,Match($AG113,PriceDates,0)+1,Match(AZ$3,Tickers,0))*AZ$4</f>
        <v>5758.953231</v>
      </c>
      <c r="BA113" s="33">
        <f t="array" ref="BA113">index(DailyPrices,Match($AG113,PriceDates,0)+1,Match(BA$3,Tickers,0))*BA$4</f>
        <v>0</v>
      </c>
      <c r="BB113" s="33">
        <f t="array" ref="BB113">index(DailyPrices,Match($AG113,PriceDates,0)+1,Match(BB$3,Tickers,0))*BB$4</f>
        <v>0</v>
      </c>
      <c r="BC113" s="33">
        <f t="array" ref="BC113">index(DailyPrices,Match($AG113,PriceDates,0)+1,Match(BC$3,Tickers,0))*BC$4</f>
        <v>5342.822989</v>
      </c>
      <c r="BD113" s="15">
        <f t="shared" si="5"/>
        <v>103866.9583</v>
      </c>
      <c r="BE113" s="9">
        <f t="shared" si="12"/>
        <v>-0.0007840093336</v>
      </c>
      <c r="BF113" s="15" t="str">
        <f t="shared" si="13"/>
        <v>#REF!</v>
      </c>
      <c r="BG113" s="9" t="str">
        <f t="shared" si="4"/>
        <v>#REF!</v>
      </c>
    </row>
    <row r="114">
      <c r="AG114" s="32">
        <f>Prices!B124</f>
        <v>42536</v>
      </c>
      <c r="AH114" s="33">
        <f t="array" ref="AH114">index(DailyPrices,Match($AG114,PriceDates,0)+1,Match(AH$3,Tickers,0))*AH$4</f>
        <v>0</v>
      </c>
      <c r="AI114" s="33">
        <f t="array" ref="AI114">index(DailyPrices,Match($AG114,PriceDates,0)+1,Match(AI$3,Tickers,0))*AI$4</f>
        <v>882.4580413</v>
      </c>
      <c r="AJ114" s="33">
        <f t="array" ref="AJ114">index(DailyPrices,Match($AG114,PriceDates,0)+1,Match(AJ$3,Tickers,0))*AJ$4</f>
        <v>0</v>
      </c>
      <c r="AK114" s="33">
        <f t="array" ref="AK114">index(DailyPrices,Match($AG114,PriceDates,0)+1,Match(AK$3,Tickers,0))*AK$4</f>
        <v>13372.90513</v>
      </c>
      <c r="AL114" s="33">
        <f t="array" ref="AL114">index(DailyPrices,Match($AG114,PriceDates,0)+1,Match(AL$3,Tickers,0))*AL$4</f>
        <v>0</v>
      </c>
      <c r="AM114" s="33">
        <f t="array" ref="AM114">index(DailyPrices,Match($AG114,PriceDates,0)+1,Match(AM$3,Tickers,0))*AM$4</f>
        <v>0</v>
      </c>
      <c r="AN114" s="33">
        <f t="array" ref="AN114">index(DailyPrices,Match($AG114,PriceDates,0)+1,Match(AN$3,Tickers,0))*AN$4</f>
        <v>0</v>
      </c>
      <c r="AO114" s="33">
        <f t="array" ref="AO114">index(DailyPrices,Match($AG114,PriceDates,0)+1,Match(AO$3,Tickers,0))*AO$4</f>
        <v>8191.935126</v>
      </c>
      <c r="AP114" s="33">
        <f t="array" ref="AP114">index(DailyPrices,Match($AG114,PriceDates,0)+1,Match(AP$3,Tickers,0))*AP$4</f>
        <v>399.7938231</v>
      </c>
      <c r="AQ114" s="33">
        <f t="array" ref="AQ114">index(DailyPrices,Match($AG114,PriceDates,0)+1,Match(AQ$3,Tickers,0))*AQ$4</f>
        <v>11973.3526</v>
      </c>
      <c r="AR114" s="33">
        <f t="array" ref="AR114">index(DailyPrices,Match($AG114,PriceDates,0)+1,Match(AR$3,Tickers,0))*AR$4</f>
        <v>0</v>
      </c>
      <c r="AS114" s="33">
        <f t="array" ref="AS114">index(DailyPrices,Match($AG114,PriceDates,0)+1,Match(AS$3,Tickers,0))*AS$4</f>
        <v>24855.77631</v>
      </c>
      <c r="AT114" s="33">
        <f t="array" ref="AT114">index(DailyPrices,Match($AG114,PriceDates,0)+1,Match(AT$3,Tickers,0))*AT$4</f>
        <v>0</v>
      </c>
      <c r="AU114" s="33">
        <f t="array" ref="AU114">index(DailyPrices,Match($AG114,PriceDates,0)+1,Match(AU$3,Tickers,0))*AU$4</f>
        <v>227.2553314</v>
      </c>
      <c r="AV114" s="33">
        <f t="array" ref="AV114">index(DailyPrices,Match($AG114,PriceDates,0)+1,Match(AV$3,Tickers,0))*AV$4</f>
        <v>3788.849158</v>
      </c>
      <c r="AW114" s="33">
        <f t="array" ref="AW114">index(DailyPrices,Match($AG114,PriceDates,0)+1,Match(AW$3,Tickers,0))*AW$4</f>
        <v>11220.03898</v>
      </c>
      <c r="AX114" s="33">
        <f t="array" ref="AX114">index(DailyPrices,Match($AG114,PriceDates,0)+1,Match(AX$3,Tickers,0))*AX$4</f>
        <v>17839.53294</v>
      </c>
      <c r="AY114" s="33">
        <f t="array" ref="AY114">index(DailyPrices,Match($AG114,PriceDates,0)+1,Match(AY$3,Tickers,0))*AY$4</f>
        <v>114.0815122</v>
      </c>
      <c r="AZ114" s="33">
        <f t="array" ref="AZ114">index(DailyPrices,Match($AG114,PriceDates,0)+1,Match(AZ$3,Tickers,0))*AZ$4</f>
        <v>5737.999731</v>
      </c>
      <c r="BA114" s="33">
        <f t="array" ref="BA114">index(DailyPrices,Match($AG114,PriceDates,0)+1,Match(BA$3,Tickers,0))*BA$4</f>
        <v>0</v>
      </c>
      <c r="BB114" s="33">
        <f t="array" ref="BB114">index(DailyPrices,Match($AG114,PriceDates,0)+1,Match(BB$3,Tickers,0))*BB$4</f>
        <v>0</v>
      </c>
      <c r="BC114" s="33">
        <f t="array" ref="BC114">index(DailyPrices,Match($AG114,PriceDates,0)+1,Match(BC$3,Tickers,0))*BC$4</f>
        <v>5356.286633</v>
      </c>
      <c r="BD114" s="15">
        <f t="shared" si="5"/>
        <v>103960.2653</v>
      </c>
      <c r="BE114" s="9">
        <f t="shared" si="12"/>
        <v>0.0008983321953</v>
      </c>
      <c r="BF114" s="15" t="str">
        <f t="shared" si="13"/>
        <v>#REF!</v>
      </c>
      <c r="BG114" s="9" t="str">
        <f t="shared" si="4"/>
        <v>#REF!</v>
      </c>
    </row>
    <row r="115">
      <c r="AG115" s="32">
        <f>Prices!B125</f>
        <v>42537</v>
      </c>
      <c r="AH115" s="33">
        <f t="array" ref="AH115">index(DailyPrices,Match($AG115,PriceDates,0)+1,Match(AH$3,Tickers,0))*AH$4</f>
        <v>0</v>
      </c>
      <c r="AI115" s="33">
        <f t="array" ref="AI115">index(DailyPrices,Match($AG115,PriceDates,0)+1,Match(AI$3,Tickers,0))*AI$4</f>
        <v>887.0842958</v>
      </c>
      <c r="AJ115" s="33">
        <f t="array" ref="AJ115">index(DailyPrices,Match($AG115,PriceDates,0)+1,Match(AJ$3,Tickers,0))*AJ$4</f>
        <v>0</v>
      </c>
      <c r="AK115" s="33">
        <f t="array" ref="AK115">index(DailyPrices,Match($AG115,PriceDates,0)+1,Match(AK$3,Tickers,0))*AK$4</f>
        <v>13437.89863</v>
      </c>
      <c r="AL115" s="33">
        <f t="array" ref="AL115">index(DailyPrices,Match($AG115,PriceDates,0)+1,Match(AL$3,Tickers,0))*AL$4</f>
        <v>0</v>
      </c>
      <c r="AM115" s="33">
        <f t="array" ref="AM115">index(DailyPrices,Match($AG115,PriceDates,0)+1,Match(AM$3,Tickers,0))*AM$4</f>
        <v>0</v>
      </c>
      <c r="AN115" s="33">
        <f t="array" ref="AN115">index(DailyPrices,Match($AG115,PriceDates,0)+1,Match(AN$3,Tickers,0))*AN$4</f>
        <v>0</v>
      </c>
      <c r="AO115" s="33">
        <f t="array" ref="AO115">index(DailyPrices,Match($AG115,PriceDates,0)+1,Match(AO$3,Tickers,0))*AO$4</f>
        <v>8248.298901</v>
      </c>
      <c r="AP115" s="33">
        <f t="array" ref="AP115">index(DailyPrices,Match($AG115,PriceDates,0)+1,Match(AP$3,Tickers,0))*AP$4</f>
        <v>399.5190884</v>
      </c>
      <c r="AQ115" s="33">
        <f t="array" ref="AQ115">index(DailyPrices,Match($AG115,PriceDates,0)+1,Match(AQ$3,Tickers,0))*AQ$4</f>
        <v>11918.90675</v>
      </c>
      <c r="AR115" s="33">
        <f t="array" ref="AR115">index(DailyPrices,Match($AG115,PriceDates,0)+1,Match(AR$3,Tickers,0))*AR$4</f>
        <v>0</v>
      </c>
      <c r="AS115" s="33">
        <f t="array" ref="AS115">index(DailyPrices,Match($AG115,PriceDates,0)+1,Match(AS$3,Tickers,0))*AS$4</f>
        <v>24855.77631</v>
      </c>
      <c r="AT115" s="33">
        <f t="array" ref="AT115">index(DailyPrices,Match($AG115,PriceDates,0)+1,Match(AT$3,Tickers,0))*AT$4</f>
        <v>0</v>
      </c>
      <c r="AU115" s="33">
        <f t="array" ref="AU115">index(DailyPrices,Match($AG115,PriceDates,0)+1,Match(AU$3,Tickers,0))*AU$4</f>
        <v>227.6238038</v>
      </c>
      <c r="AV115" s="33">
        <f t="array" ref="AV115">index(DailyPrices,Match($AG115,PriceDates,0)+1,Match(AV$3,Tickers,0))*AV$4</f>
        <v>3782.989169</v>
      </c>
      <c r="AW115" s="33">
        <f t="array" ref="AW115">index(DailyPrices,Match($AG115,PriceDates,0)+1,Match(AW$3,Tickers,0))*AW$4</f>
        <v>11247.8784</v>
      </c>
      <c r="AX115" s="33">
        <f t="array" ref="AX115">index(DailyPrices,Match($AG115,PriceDates,0)+1,Match(AX$3,Tickers,0))*AX$4</f>
        <v>17893.31709</v>
      </c>
      <c r="AY115" s="33">
        <f t="array" ref="AY115">index(DailyPrices,Match($AG115,PriceDates,0)+1,Match(AY$3,Tickers,0))*AY$4</f>
        <v>111.5596405</v>
      </c>
      <c r="AZ115" s="33">
        <f t="array" ref="AZ115">index(DailyPrices,Match($AG115,PriceDates,0)+1,Match(AZ$3,Tickers,0))*AZ$4</f>
        <v>5787.822499</v>
      </c>
      <c r="BA115" s="33">
        <f t="array" ref="BA115">index(DailyPrices,Match($AG115,PriceDates,0)+1,Match(BA$3,Tickers,0))*BA$4</f>
        <v>0</v>
      </c>
      <c r="BB115" s="33">
        <f t="array" ref="BB115">index(DailyPrices,Match($AG115,PriceDates,0)+1,Match(BB$3,Tickers,0))*BB$4</f>
        <v>0</v>
      </c>
      <c r="BC115" s="33">
        <f t="array" ref="BC115">index(DailyPrices,Match($AG115,PriceDates,0)+1,Match(BC$3,Tickers,0))*BC$4</f>
        <v>5347.31087</v>
      </c>
      <c r="BD115" s="15">
        <f t="shared" si="5"/>
        <v>104145.9855</v>
      </c>
      <c r="BE115" s="9">
        <f t="shared" si="12"/>
        <v>0.00178645313</v>
      </c>
      <c r="BF115" s="15" t="str">
        <f t="shared" si="13"/>
        <v>#REF!</v>
      </c>
      <c r="BG115" s="9" t="str">
        <f t="shared" si="4"/>
        <v>#REF!</v>
      </c>
    </row>
    <row r="116">
      <c r="AG116" s="32">
        <f>Prices!B126</f>
        <v>42538</v>
      </c>
      <c r="AH116" s="33">
        <f t="array" ref="AH116">index(DailyPrices,Match($AG116,PriceDates,0)+1,Match(AH$3,Tickers,0))*AH$4</f>
        <v>0</v>
      </c>
      <c r="AI116" s="33">
        <f t="array" ref="AI116">index(DailyPrices,Match($AG116,PriceDates,0)+1,Match(AI$3,Tickers,0))*AI$4</f>
        <v>883.4493815</v>
      </c>
      <c r="AJ116" s="33">
        <f t="array" ref="AJ116">index(DailyPrices,Match($AG116,PriceDates,0)+1,Match(AJ$3,Tickers,0))*AJ$4</f>
        <v>0</v>
      </c>
      <c r="AK116" s="33">
        <f t="array" ref="AK116">index(DailyPrices,Match($AG116,PriceDates,0)+1,Match(AK$3,Tickers,0))*AK$4</f>
        <v>13354.19488</v>
      </c>
      <c r="AL116" s="33">
        <f t="array" ref="AL116">index(DailyPrices,Match($AG116,PriceDates,0)+1,Match(AL$3,Tickers,0))*AL$4</f>
        <v>0</v>
      </c>
      <c r="AM116" s="33">
        <f t="array" ref="AM116">index(DailyPrices,Match($AG116,PriceDates,0)+1,Match(AM$3,Tickers,0))*AM$4</f>
        <v>0</v>
      </c>
      <c r="AN116" s="33">
        <f t="array" ref="AN116">index(DailyPrices,Match($AG116,PriceDates,0)+1,Match(AN$3,Tickers,0))*AN$4</f>
        <v>0</v>
      </c>
      <c r="AO116" s="33">
        <f t="array" ref="AO116">index(DailyPrices,Match($AG116,PriceDates,0)+1,Match(AO$3,Tickers,0))*AO$4</f>
        <v>8213.521253</v>
      </c>
      <c r="AP116" s="33">
        <f t="array" ref="AP116">index(DailyPrices,Match($AG116,PriceDates,0)+1,Match(AP$3,Tickers,0))*AP$4</f>
        <v>395.7277506</v>
      </c>
      <c r="AQ116" s="33">
        <f t="array" ref="AQ116">index(DailyPrices,Match($AG116,PriceDates,0)+1,Match(AQ$3,Tickers,0))*AQ$4</f>
        <v>11928.3756</v>
      </c>
      <c r="AR116" s="33">
        <f t="array" ref="AR116">index(DailyPrices,Match($AG116,PriceDates,0)+1,Match(AR$3,Tickers,0))*AR$4</f>
        <v>0</v>
      </c>
      <c r="AS116" s="33">
        <f t="array" ref="AS116">index(DailyPrices,Match($AG116,PriceDates,0)+1,Match(AS$3,Tickers,0))*AS$4</f>
        <v>24823.19383</v>
      </c>
      <c r="AT116" s="33">
        <f t="array" ref="AT116">index(DailyPrices,Match($AG116,PriceDates,0)+1,Match(AT$3,Tickers,0))*AT$4</f>
        <v>0</v>
      </c>
      <c r="AU116" s="33">
        <f t="array" ref="AU116">index(DailyPrices,Match($AG116,PriceDates,0)+1,Match(AU$3,Tickers,0))*AU$4</f>
        <v>227.5316857</v>
      </c>
      <c r="AV116" s="33">
        <f t="array" ref="AV116">index(DailyPrices,Match($AG116,PriceDates,0)+1,Match(AV$3,Tickers,0))*AV$4</f>
        <v>3717.796791</v>
      </c>
      <c r="AW116" s="33">
        <f t="array" ref="AW116">index(DailyPrices,Match($AG116,PriceDates,0)+1,Match(AW$3,Tickers,0))*AW$4</f>
        <v>11156.83597</v>
      </c>
      <c r="AX116" s="33">
        <f t="array" ref="AX116">index(DailyPrices,Match($AG116,PriceDates,0)+1,Match(AX$3,Tickers,0))*AX$4</f>
        <v>17852.97898</v>
      </c>
      <c r="AY116" s="33">
        <f t="array" ref="AY116">index(DailyPrices,Match($AG116,PriceDates,0)+1,Match(AY$3,Tickers,0))*AY$4</f>
        <v>113.5505918</v>
      </c>
      <c r="AZ116" s="33">
        <f t="array" ref="AZ116">index(DailyPrices,Match($AG116,PriceDates,0)+1,Match(AZ$3,Tickers,0))*AZ$4</f>
        <v>5758.487598</v>
      </c>
      <c r="BA116" s="33">
        <f t="array" ref="BA116">index(DailyPrices,Match($AG116,PriceDates,0)+1,Match(BA$3,Tickers,0))*BA$4</f>
        <v>0</v>
      </c>
      <c r="BB116" s="33">
        <f t="array" ref="BB116">index(DailyPrices,Match($AG116,PriceDates,0)+1,Match(BB$3,Tickers,0))*BB$4</f>
        <v>0</v>
      </c>
      <c r="BC116" s="33">
        <f t="array" ref="BC116">index(DailyPrices,Match($AG116,PriceDates,0)+1,Match(BC$3,Tickers,0))*BC$4</f>
        <v>5358.530574</v>
      </c>
      <c r="BD116" s="15">
        <f t="shared" si="5"/>
        <v>103784.1749</v>
      </c>
      <c r="BE116" s="9">
        <f t="shared" si="12"/>
        <v>-0.003474071277</v>
      </c>
      <c r="BF116" s="15" t="str">
        <f t="shared" si="13"/>
        <v>#REF!</v>
      </c>
      <c r="BG116" s="9" t="str">
        <f t="shared" si="4"/>
        <v>#REF!</v>
      </c>
    </row>
    <row r="117">
      <c r="AG117" s="32">
        <f>Prices!B127</f>
        <v>42541</v>
      </c>
      <c r="AH117" s="33">
        <f t="array" ref="AH117">index(DailyPrices,Match($AG117,PriceDates,0)+1,Match(AH$3,Tickers,0))*AH$4</f>
        <v>0</v>
      </c>
      <c r="AI117" s="33">
        <f t="array" ref="AI117">index(DailyPrices,Match($AG117,PriceDates,0)+1,Match(AI$3,Tickers,0))*AI$4</f>
        <v>886.2581789</v>
      </c>
      <c r="AJ117" s="33">
        <f t="array" ref="AJ117">index(DailyPrices,Match($AG117,PriceDates,0)+1,Match(AJ$3,Tickers,0))*AJ$4</f>
        <v>0</v>
      </c>
      <c r="AK117" s="33">
        <f t="array" ref="AK117">index(DailyPrices,Match($AG117,PriceDates,0)+1,Match(AK$3,Tickers,0))*AK$4</f>
        <v>13211.40613</v>
      </c>
      <c r="AL117" s="33">
        <f t="array" ref="AL117">index(DailyPrices,Match($AG117,PriceDates,0)+1,Match(AL$3,Tickers,0))*AL$4</f>
        <v>0</v>
      </c>
      <c r="AM117" s="33">
        <f t="array" ref="AM117">index(DailyPrices,Match($AG117,PriceDates,0)+1,Match(AM$3,Tickers,0))*AM$4</f>
        <v>0</v>
      </c>
      <c r="AN117" s="33">
        <f t="array" ref="AN117">index(DailyPrices,Match($AG117,PriceDates,0)+1,Match(AN$3,Tickers,0))*AN$4</f>
        <v>0</v>
      </c>
      <c r="AO117" s="33">
        <f t="array" ref="AO117">index(DailyPrices,Match($AG117,PriceDates,0)+1,Match(AO$3,Tickers,0))*AO$4</f>
        <v>8235.706994</v>
      </c>
      <c r="AP117" s="33">
        <f t="array" ref="AP117">index(DailyPrices,Match($AG117,PriceDates,0)+1,Match(AP$3,Tickers,0))*AP$4</f>
        <v>399.7388761</v>
      </c>
      <c r="AQ117" s="33">
        <f t="array" ref="AQ117">index(DailyPrices,Match($AG117,PriceDates,0)+1,Match(AQ$3,Tickers,0))*AQ$4</f>
        <v>12091.71315</v>
      </c>
      <c r="AR117" s="33">
        <f t="array" ref="AR117">index(DailyPrices,Match($AG117,PriceDates,0)+1,Match(AR$3,Tickers,0))*AR$4</f>
        <v>0</v>
      </c>
      <c r="AS117" s="33">
        <f t="array" ref="AS117">index(DailyPrices,Match($AG117,PriceDates,0)+1,Match(AS$3,Tickers,0))*AS$4</f>
        <v>24785.95671</v>
      </c>
      <c r="AT117" s="33">
        <f t="array" ref="AT117">index(DailyPrices,Match($AG117,PriceDates,0)+1,Match(AT$3,Tickers,0))*AT$4</f>
        <v>0</v>
      </c>
      <c r="AU117" s="33">
        <f t="array" ref="AU117">index(DailyPrices,Match($AG117,PriceDates,0)+1,Match(AU$3,Tickers,0))*AU$4</f>
        <v>227.1632133</v>
      </c>
      <c r="AV117" s="33">
        <f t="array" ref="AV117">index(DailyPrices,Match($AG117,PriceDates,0)+1,Match(AV$3,Tickers,0))*AV$4</f>
        <v>3743.067993</v>
      </c>
      <c r="AW117" s="33">
        <f t="array" ref="AW117">index(DailyPrices,Match($AG117,PriceDates,0)+1,Match(AW$3,Tickers,0))*AW$4</f>
        <v>11232.83007</v>
      </c>
      <c r="AX117" s="33">
        <f t="array" ref="AX117">index(DailyPrices,Match($AG117,PriceDates,0)+1,Match(AX$3,Tickers,0))*AX$4</f>
        <v>17816.00237</v>
      </c>
      <c r="AY117" s="33">
        <f t="array" ref="AY117">index(DailyPrices,Match($AG117,PriceDates,0)+1,Match(AY$3,Tickers,0))*AY$4</f>
        <v>113.8824171</v>
      </c>
      <c r="AZ117" s="33">
        <f t="array" ref="AZ117">index(DailyPrices,Match($AG117,PriceDates,0)+1,Match(AZ$3,Tickers,0))*AZ$4</f>
        <v>5778.975465</v>
      </c>
      <c r="BA117" s="33">
        <f t="array" ref="BA117">index(DailyPrices,Match($AG117,PriceDates,0)+1,Match(BA$3,Tickers,0))*BA$4</f>
        <v>0</v>
      </c>
      <c r="BB117" s="33">
        <f t="array" ref="BB117">index(DailyPrices,Match($AG117,PriceDates,0)+1,Match(BB$3,Tickers,0))*BB$4</f>
        <v>0</v>
      </c>
      <c r="BC117" s="33">
        <f t="array" ref="BC117">index(DailyPrices,Match($AG117,PriceDates,0)+1,Match(BC$3,Tickers,0))*BC$4</f>
        <v>5407.897271</v>
      </c>
      <c r="BD117" s="15">
        <f t="shared" si="5"/>
        <v>103930.5988</v>
      </c>
      <c r="BE117" s="9">
        <f t="shared" si="12"/>
        <v>0.00141085046</v>
      </c>
      <c r="BF117" s="15" t="str">
        <f t="shared" si="13"/>
        <v>#REF!</v>
      </c>
      <c r="BG117" s="9" t="str">
        <f t="shared" si="4"/>
        <v>#REF!</v>
      </c>
    </row>
    <row r="118">
      <c r="AG118" s="32">
        <f>Prices!B128</f>
        <v>42542</v>
      </c>
      <c r="AH118" s="33">
        <f t="array" ref="AH118">index(DailyPrices,Match($AG118,PriceDates,0)+1,Match(AH$3,Tickers,0))*AH$4</f>
        <v>0</v>
      </c>
      <c r="AI118" s="33">
        <f t="array" ref="AI118">index(DailyPrices,Match($AG118,PriceDates,0)+1,Match(AI$3,Tickers,0))*AI$4</f>
        <v>888.5713061</v>
      </c>
      <c r="AJ118" s="33">
        <f t="array" ref="AJ118">index(DailyPrices,Match($AG118,PriceDates,0)+1,Match(AJ$3,Tickers,0))*AJ$4</f>
        <v>0</v>
      </c>
      <c r="AK118" s="33">
        <f t="array" ref="AK118">index(DailyPrices,Match($AG118,PriceDates,0)+1,Match(AK$3,Tickers,0))*AK$4</f>
        <v>13150.35163</v>
      </c>
      <c r="AL118" s="33">
        <f t="array" ref="AL118">index(DailyPrices,Match($AG118,PriceDates,0)+1,Match(AL$3,Tickers,0))*AL$4</f>
        <v>0</v>
      </c>
      <c r="AM118" s="33">
        <f t="array" ref="AM118">index(DailyPrices,Match($AG118,PriceDates,0)+1,Match(AM$3,Tickers,0))*AM$4</f>
        <v>0</v>
      </c>
      <c r="AN118" s="33">
        <f t="array" ref="AN118">index(DailyPrices,Match($AG118,PriceDates,0)+1,Match(AN$3,Tickers,0))*AN$4</f>
        <v>0</v>
      </c>
      <c r="AO118" s="33">
        <f t="array" ref="AO118">index(DailyPrices,Match($AG118,PriceDates,0)+1,Match(AO$3,Tickers,0))*AO$4</f>
        <v>8264.488497</v>
      </c>
      <c r="AP118" s="33">
        <f t="array" ref="AP118">index(DailyPrices,Match($AG118,PriceDates,0)+1,Match(AP$3,Tickers,0))*AP$4</f>
        <v>400.0685577</v>
      </c>
      <c r="AQ118" s="33">
        <f t="array" ref="AQ118">index(DailyPrices,Match($AG118,PriceDates,0)+1,Match(AQ$3,Tickers,0))*AQ$4</f>
        <v>12172.19832</v>
      </c>
      <c r="AR118" s="33">
        <f t="array" ref="AR118">index(DailyPrices,Match($AG118,PriceDates,0)+1,Match(AR$3,Tickers,0))*AR$4</f>
        <v>0</v>
      </c>
      <c r="AS118" s="33">
        <f t="array" ref="AS118">index(DailyPrices,Match($AG118,PriceDates,0)+1,Match(AS$3,Tickers,0))*AS$4</f>
        <v>24753.37423</v>
      </c>
      <c r="AT118" s="33">
        <f t="array" ref="AT118">index(DailyPrices,Match($AG118,PriceDates,0)+1,Match(AT$3,Tickers,0))*AT$4</f>
        <v>0</v>
      </c>
      <c r="AU118" s="33">
        <f t="array" ref="AU118">index(DailyPrices,Match($AG118,PriceDates,0)+1,Match(AU$3,Tickers,0))*AU$4</f>
        <v>227.0710952</v>
      </c>
      <c r="AV118" s="33">
        <f t="array" ref="AV118">index(DailyPrices,Match($AG118,PriceDates,0)+1,Match(AV$3,Tickers,0))*AV$4</f>
        <v>3688.496845</v>
      </c>
      <c r="AW118" s="33">
        <f t="array" ref="AW118">index(DailyPrices,Match($AG118,PriceDates,0)+1,Match(AW$3,Tickers,0))*AW$4</f>
        <v>11201.98098</v>
      </c>
      <c r="AX118" s="33">
        <f t="array" ref="AX118">index(DailyPrices,Match($AG118,PriceDates,0)+1,Match(AX$3,Tickers,0))*AX$4</f>
        <v>17809.27935</v>
      </c>
      <c r="AY118" s="33">
        <f t="array" ref="AY118">index(DailyPrices,Match($AG118,PriceDates,0)+1,Match(AY$3,Tickers,0))*AY$4</f>
        <v>112.0905609</v>
      </c>
      <c r="AZ118" s="33">
        <f t="array" ref="AZ118">index(DailyPrices,Match($AG118,PriceDates,0)+1,Match(AZ$3,Tickers,0))*AZ$4</f>
        <v>5800.860233</v>
      </c>
      <c r="BA118" s="33">
        <f t="array" ref="BA118">index(DailyPrices,Match($AG118,PriceDates,0)+1,Match(BA$3,Tickers,0))*BA$4</f>
        <v>0</v>
      </c>
      <c r="BB118" s="33">
        <f t="array" ref="BB118">index(DailyPrices,Match($AG118,PriceDates,0)+1,Match(BB$3,Tickers,0))*BB$4</f>
        <v>0</v>
      </c>
      <c r="BC118" s="33">
        <f t="array" ref="BC118">index(DailyPrices,Match($AG118,PriceDates,0)+1,Match(BC$3,Tickers,0))*BC$4</f>
        <v>5414.629094</v>
      </c>
      <c r="BD118" s="15">
        <f t="shared" si="5"/>
        <v>103883.4607</v>
      </c>
      <c r="BE118" s="9">
        <f t="shared" si="12"/>
        <v>-0.0004535539935</v>
      </c>
      <c r="BF118" s="15" t="str">
        <f t="shared" si="13"/>
        <v>#REF!</v>
      </c>
      <c r="BG118" s="9" t="str">
        <f t="shared" si="4"/>
        <v>#REF!</v>
      </c>
    </row>
    <row r="119">
      <c r="AG119" s="32">
        <f>Prices!B129</f>
        <v>42543</v>
      </c>
      <c r="AH119" s="33">
        <f t="array" ref="AH119">index(DailyPrices,Match($AG119,PriceDates,0)+1,Match(AH$3,Tickers,0))*AH$4</f>
        <v>0</v>
      </c>
      <c r="AI119" s="33">
        <f t="array" ref="AI119">index(DailyPrices,Match($AG119,PriceDates,0)+1,Match(AI$3,Tickers,0))*AI$4</f>
        <v>889.0669762</v>
      </c>
      <c r="AJ119" s="33">
        <f t="array" ref="AJ119">index(DailyPrices,Match($AG119,PriceDates,0)+1,Match(AJ$3,Tickers,0))*AJ$4</f>
        <v>0</v>
      </c>
      <c r="AK119" s="33">
        <f t="array" ref="AK119">index(DailyPrices,Match($AG119,PriceDates,0)+1,Match(AK$3,Tickers,0))*AK$4</f>
        <v>13172.01613</v>
      </c>
      <c r="AL119" s="33">
        <f t="array" ref="AL119">index(DailyPrices,Match($AG119,PriceDates,0)+1,Match(AL$3,Tickers,0))*AL$4</f>
        <v>0</v>
      </c>
      <c r="AM119" s="33">
        <f t="array" ref="AM119">index(DailyPrices,Match($AG119,PriceDates,0)+1,Match(AM$3,Tickers,0))*AM$4</f>
        <v>0</v>
      </c>
      <c r="AN119" s="33">
        <f t="array" ref="AN119">index(DailyPrices,Match($AG119,PriceDates,0)+1,Match(AN$3,Tickers,0))*AN$4</f>
        <v>0</v>
      </c>
      <c r="AO119" s="33">
        <f t="array" ref="AO119">index(DailyPrices,Match($AG119,PriceDates,0)+1,Match(AO$3,Tickers,0))*AO$4</f>
        <v>8263.888882</v>
      </c>
      <c r="AP119" s="33">
        <f t="array" ref="AP119">index(DailyPrices,Match($AG119,PriceDates,0)+1,Match(AP$3,Tickers,0))*AP$4</f>
        <v>398.1454153</v>
      </c>
      <c r="AQ119" s="33">
        <f t="array" ref="AQ119">index(DailyPrices,Match($AG119,PriceDates,0)+1,Match(AQ$3,Tickers,0))*AQ$4</f>
        <v>12042.00172</v>
      </c>
      <c r="AR119" s="33">
        <f t="array" ref="AR119">index(DailyPrices,Match($AG119,PriceDates,0)+1,Match(AR$3,Tickers,0))*AR$4</f>
        <v>0</v>
      </c>
      <c r="AS119" s="33">
        <f t="array" ref="AS119">index(DailyPrices,Match($AG119,PriceDates,0)+1,Match(AS$3,Tickers,0))*AS$4</f>
        <v>24758.02887</v>
      </c>
      <c r="AT119" s="33">
        <f t="array" ref="AT119">index(DailyPrices,Match($AG119,PriceDates,0)+1,Match(AT$3,Tickers,0))*AT$4</f>
        <v>0</v>
      </c>
      <c r="AU119" s="33">
        <f t="array" ref="AU119">index(DailyPrices,Match($AG119,PriceDates,0)+1,Match(AU$3,Tickers,0))*AU$4</f>
        <v>226.8868591</v>
      </c>
      <c r="AV119" s="33">
        <f t="array" ref="AV119">index(DailyPrices,Match($AG119,PriceDates,0)+1,Match(AV$3,Tickers,0))*AV$4</f>
        <v>3721.459284</v>
      </c>
      <c r="AW119" s="33">
        <f t="array" ref="AW119">index(DailyPrices,Match($AG119,PriceDates,0)+1,Match(AW$3,Tickers,0))*AW$4</f>
        <v>11231.32524</v>
      </c>
      <c r="AX119" s="33">
        <f t="array" ref="AX119">index(DailyPrices,Match($AG119,PriceDates,0)+1,Match(AX$3,Tickers,0))*AX$4</f>
        <v>17809.27935</v>
      </c>
      <c r="AY119" s="33">
        <f t="array" ref="AY119">index(DailyPrices,Match($AG119,PriceDates,0)+1,Match(AY$3,Tickers,0))*AY$4</f>
        <v>112.289656</v>
      </c>
      <c r="AZ119" s="33">
        <f t="array" ref="AZ119">index(DailyPrices,Match($AG119,PriceDates,0)+1,Match(AZ$3,Tickers,0))*AZ$4</f>
        <v>5795.738266</v>
      </c>
      <c r="BA119" s="33">
        <f t="array" ref="BA119">index(DailyPrices,Match($AG119,PriceDates,0)+1,Match(BA$3,Tickers,0))*BA$4</f>
        <v>0</v>
      </c>
      <c r="BB119" s="33">
        <f t="array" ref="BB119">index(DailyPrices,Match($AG119,PriceDates,0)+1,Match(BB$3,Tickers,0))*BB$4</f>
        <v>0</v>
      </c>
      <c r="BC119" s="33">
        <f t="array" ref="BC119">index(DailyPrices,Match($AG119,PriceDates,0)+1,Match(BC$3,Tickers,0))*BC$4</f>
        <v>5412.385153</v>
      </c>
      <c r="BD119" s="15">
        <f t="shared" si="5"/>
        <v>103832.5118</v>
      </c>
      <c r="BE119" s="9">
        <f t="shared" si="12"/>
        <v>-0.0004904428547</v>
      </c>
      <c r="BF119" s="15" t="str">
        <f t="shared" si="13"/>
        <v>#REF!</v>
      </c>
      <c r="BG119" s="9" t="str">
        <f t="shared" si="4"/>
        <v>#REF!</v>
      </c>
    </row>
    <row r="120">
      <c r="AG120" s="32">
        <f>Prices!B130</f>
        <v>42544</v>
      </c>
      <c r="AH120" s="33">
        <f t="array" ref="AH120">index(DailyPrices,Match($AG120,PriceDates,0)+1,Match(AH$3,Tickers,0))*AH$4</f>
        <v>0</v>
      </c>
      <c r="AI120" s="33">
        <f t="array" ref="AI120">index(DailyPrices,Match($AG120,PriceDates,0)+1,Match(AI$3,Tickers,0))*AI$4</f>
        <v>894.5193476</v>
      </c>
      <c r="AJ120" s="33">
        <f t="array" ref="AJ120">index(DailyPrices,Match($AG120,PriceDates,0)+1,Match(AJ$3,Tickers,0))*AJ$4</f>
        <v>0</v>
      </c>
      <c r="AK120" s="33">
        <f t="array" ref="AK120">index(DailyPrices,Match($AG120,PriceDates,0)+1,Match(AK$3,Tickers,0))*AK$4</f>
        <v>13021.34938</v>
      </c>
      <c r="AL120" s="33">
        <f t="array" ref="AL120">index(DailyPrices,Match($AG120,PriceDates,0)+1,Match(AL$3,Tickers,0))*AL$4</f>
        <v>0</v>
      </c>
      <c r="AM120" s="33">
        <f t="array" ref="AM120">index(DailyPrices,Match($AG120,PriceDates,0)+1,Match(AM$3,Tickers,0))*AM$4</f>
        <v>0</v>
      </c>
      <c r="AN120" s="33">
        <f t="array" ref="AN120">index(DailyPrices,Match($AG120,PriceDates,0)+1,Match(AN$3,Tickers,0))*AN$4</f>
        <v>0</v>
      </c>
      <c r="AO120" s="33">
        <f t="array" ref="AO120">index(DailyPrices,Match($AG120,PriceDates,0)+1,Match(AO$3,Tickers,0))*AO$4</f>
        <v>8321.451887</v>
      </c>
      <c r="AP120" s="33">
        <f t="array" ref="AP120">index(DailyPrices,Match($AG120,PriceDates,0)+1,Match(AP$3,Tickers,0))*AP$4</f>
        <v>405.7830378</v>
      </c>
      <c r="AQ120" s="33">
        <f t="array" ref="AQ120">index(DailyPrices,Match($AG120,PriceDates,0)+1,Match(AQ$3,Tickers,0))*AQ$4</f>
        <v>12245.58185</v>
      </c>
      <c r="AR120" s="33">
        <f t="array" ref="AR120">index(DailyPrices,Match($AG120,PriceDates,0)+1,Match(AR$3,Tickers,0))*AR$4</f>
        <v>0</v>
      </c>
      <c r="AS120" s="33">
        <f t="array" ref="AS120">index(DailyPrices,Match($AG120,PriceDates,0)+1,Match(AS$3,Tickers,0))*AS$4</f>
        <v>24730.10104</v>
      </c>
      <c r="AT120" s="33">
        <f t="array" ref="AT120">index(DailyPrices,Match($AG120,PriceDates,0)+1,Match(AT$3,Tickers,0))*AT$4</f>
        <v>0</v>
      </c>
      <c r="AU120" s="33">
        <f t="array" ref="AU120">index(DailyPrices,Match($AG120,PriceDates,0)+1,Match(AU$3,Tickers,0))*AU$4</f>
        <v>226.3341505</v>
      </c>
      <c r="AV120" s="33">
        <f t="array" ref="AV120">index(DailyPrices,Match($AG120,PriceDates,0)+1,Match(AV$3,Tickers,0))*AV$4</f>
        <v>3796.540393</v>
      </c>
      <c r="AW120" s="33">
        <f t="array" ref="AW120">index(DailyPrices,Match($AG120,PriceDates,0)+1,Match(AW$3,Tickers,0))*AW$4</f>
        <v>11403.62868</v>
      </c>
      <c r="AX120" s="33">
        <f t="array" ref="AX120">index(DailyPrices,Match($AG120,PriceDates,0)+1,Match(AX$3,Tickers,0))*AX$4</f>
        <v>17752.13368</v>
      </c>
      <c r="AY120" s="33">
        <f t="array" ref="AY120">index(DailyPrices,Match($AG120,PriceDates,0)+1,Match(AY$3,Tickers,0))*AY$4</f>
        <v>112.8205763</v>
      </c>
      <c r="AZ120" s="33">
        <f t="array" ref="AZ120">index(DailyPrices,Match($AG120,PriceDates,0)+1,Match(AZ$3,Tickers,0))*AZ$4</f>
        <v>5837.179634</v>
      </c>
      <c r="BA120" s="33">
        <f t="array" ref="BA120">index(DailyPrices,Match($AG120,PriceDates,0)+1,Match(BA$3,Tickers,0))*BA$4</f>
        <v>0</v>
      </c>
      <c r="BB120" s="33">
        <f t="array" ref="BB120">index(DailyPrices,Match($AG120,PriceDates,0)+1,Match(BB$3,Tickers,0))*BB$4</f>
        <v>0</v>
      </c>
      <c r="BC120" s="33">
        <f t="array" ref="BC120">index(DailyPrices,Match($AG120,PriceDates,0)+1,Match(BC$3,Tickers,0))*BC$4</f>
        <v>5461.75185</v>
      </c>
      <c r="BD120" s="15">
        <f t="shared" si="5"/>
        <v>104209.1755</v>
      </c>
      <c r="BE120" s="9">
        <f t="shared" si="12"/>
        <v>0.003627608517</v>
      </c>
      <c r="BF120" s="15" t="str">
        <f t="shared" si="13"/>
        <v>#REF!</v>
      </c>
      <c r="BG120" s="9" t="str">
        <f t="shared" si="4"/>
        <v>#REF!</v>
      </c>
    </row>
    <row r="121">
      <c r="AG121" s="32">
        <f>Prices!B131</f>
        <v>42545</v>
      </c>
      <c r="AH121" s="33">
        <f t="array" ref="AH121">index(DailyPrices,Match($AG121,PriceDates,0)+1,Match(AH$3,Tickers,0))*AH$4</f>
        <v>0</v>
      </c>
      <c r="AI121" s="33">
        <f t="array" ref="AI121">index(DailyPrices,Match($AG121,PriceDates,0)+1,Match(AI$3,Tickers,0))*AI$4</f>
        <v>877.3361167</v>
      </c>
      <c r="AJ121" s="33">
        <f t="array" ref="AJ121">index(DailyPrices,Match($AG121,PriceDates,0)+1,Match(AJ$3,Tickers,0))*AJ$4</f>
        <v>0</v>
      </c>
      <c r="AK121" s="33">
        <f t="array" ref="AK121">index(DailyPrices,Match($AG121,PriceDates,0)+1,Match(AK$3,Tickers,0))*AK$4</f>
        <v>13370.93563</v>
      </c>
      <c r="AL121" s="33">
        <f t="array" ref="AL121">index(DailyPrices,Match($AG121,PriceDates,0)+1,Match(AL$3,Tickers,0))*AL$4</f>
        <v>0</v>
      </c>
      <c r="AM121" s="33">
        <f t="array" ref="AM121">index(DailyPrices,Match($AG121,PriceDates,0)+1,Match(AM$3,Tickers,0))*AM$4</f>
        <v>0</v>
      </c>
      <c r="AN121" s="33">
        <f t="array" ref="AN121">index(DailyPrices,Match($AG121,PriceDates,0)+1,Match(AN$3,Tickers,0))*AN$4</f>
        <v>0</v>
      </c>
      <c r="AO121" s="33">
        <f t="array" ref="AO121">index(DailyPrices,Match($AG121,PriceDates,0)+1,Match(AO$3,Tickers,0))*AO$4</f>
        <v>8152.960175</v>
      </c>
      <c r="AP121" s="33">
        <f t="array" ref="AP121">index(DailyPrices,Match($AG121,PriceDates,0)+1,Match(AP$3,Tickers,0))*AP$4</f>
        <v>388.200022</v>
      </c>
      <c r="AQ121" s="33">
        <f t="array" ref="AQ121">index(DailyPrices,Match($AG121,PriceDates,0)+1,Match(AQ$3,Tickers,0))*AQ$4</f>
        <v>11708.22499</v>
      </c>
      <c r="AR121" s="33">
        <f t="array" ref="AR121">index(DailyPrices,Match($AG121,PriceDates,0)+1,Match(AR$3,Tickers,0))*AR$4</f>
        <v>0</v>
      </c>
      <c r="AS121" s="33">
        <f t="array" ref="AS121">index(DailyPrices,Match($AG121,PriceDates,0)+1,Match(AS$3,Tickers,0))*AS$4</f>
        <v>24827.84847</v>
      </c>
      <c r="AT121" s="33">
        <f t="array" ref="AT121">index(DailyPrices,Match($AG121,PriceDates,0)+1,Match(AT$3,Tickers,0))*AT$4</f>
        <v>0</v>
      </c>
      <c r="AU121" s="33">
        <f t="array" ref="AU121">index(DailyPrices,Match($AG121,PriceDates,0)+1,Match(AU$3,Tickers,0))*AU$4</f>
        <v>228.6371028</v>
      </c>
      <c r="AV121" s="33">
        <f t="array" ref="AV121">index(DailyPrices,Match($AG121,PriceDates,0)+1,Match(AV$3,Tickers,0))*AV$4</f>
        <v>3619.641974</v>
      </c>
      <c r="AW121" s="33">
        <f t="array" ref="AW121">index(DailyPrices,Match($AG121,PriceDates,0)+1,Match(AW$3,Tickers,0))*AW$4</f>
        <v>11037.20171</v>
      </c>
      <c r="AX121" s="33">
        <f t="array" ref="AX121">index(DailyPrices,Match($AG121,PriceDates,0)+1,Match(AX$3,Tickers,0))*AX$4</f>
        <v>17906.76313</v>
      </c>
      <c r="AY121" s="33">
        <f t="array" ref="AY121">index(DailyPrices,Match($AG121,PriceDates,0)+1,Match(AY$3,Tickers,0))*AY$4</f>
        <v>115.4088131</v>
      </c>
      <c r="AZ121" s="33">
        <f t="array" ref="AZ121">index(DailyPrices,Match($AG121,PriceDates,0)+1,Match(AZ$3,Tickers,0))*AZ$4</f>
        <v>5744.984231</v>
      </c>
      <c r="BA121" s="33">
        <f t="array" ref="BA121">index(DailyPrices,Match($AG121,PriceDates,0)+1,Match(BA$3,Tickers,0))*BA$4</f>
        <v>0</v>
      </c>
      <c r="BB121" s="33">
        <f t="array" ref="BB121">index(DailyPrices,Match($AG121,PriceDates,0)+1,Match(BB$3,Tickers,0))*BB$4</f>
        <v>0</v>
      </c>
      <c r="BC121" s="33">
        <f t="array" ref="BC121">index(DailyPrices,Match($AG121,PriceDates,0)+1,Match(BC$3,Tickers,0))*BC$4</f>
        <v>5300.188114</v>
      </c>
      <c r="BD121" s="15">
        <f t="shared" si="5"/>
        <v>103278.3305</v>
      </c>
      <c r="BE121" s="9">
        <f t="shared" si="12"/>
        <v>-0.00893246702</v>
      </c>
      <c r="BF121" s="15" t="str">
        <f t="shared" si="13"/>
        <v>#REF!</v>
      </c>
      <c r="BG121" s="9" t="str">
        <f t="shared" si="4"/>
        <v>#REF!</v>
      </c>
    </row>
    <row r="122">
      <c r="AG122" s="32">
        <f>Prices!B132</f>
        <v>42548</v>
      </c>
      <c r="AH122" s="33">
        <f t="array" ref="AH122">index(DailyPrices,Match($AG122,PriceDates,0)+1,Match(AH$3,Tickers,0))*AH$4</f>
        <v>0</v>
      </c>
      <c r="AI122" s="33">
        <f t="array" ref="AI122">index(DailyPrices,Match($AG122,PriceDates,0)+1,Match(AI$3,Tickers,0))*AI$4</f>
        <v>875.4360479</v>
      </c>
      <c r="AJ122" s="33">
        <f t="array" ref="AJ122">index(DailyPrices,Match($AG122,PriceDates,0)+1,Match(AJ$3,Tickers,0))*AJ$4</f>
        <v>0</v>
      </c>
      <c r="AK122" s="33">
        <f t="array" ref="AK122">index(DailyPrices,Match($AG122,PriceDates,0)+1,Match(AK$3,Tickers,0))*AK$4</f>
        <v>13704.76589</v>
      </c>
      <c r="AL122" s="33">
        <f t="array" ref="AL122">index(DailyPrices,Match($AG122,PriceDates,0)+1,Match(AL$3,Tickers,0))*AL$4</f>
        <v>0</v>
      </c>
      <c r="AM122" s="33">
        <f t="array" ref="AM122">index(DailyPrices,Match($AG122,PriceDates,0)+1,Match(AM$3,Tickers,0))*AM$4</f>
        <v>0</v>
      </c>
      <c r="AN122" s="33">
        <f t="array" ref="AN122">index(DailyPrices,Match($AG122,PriceDates,0)+1,Match(AN$3,Tickers,0))*AN$4</f>
        <v>0</v>
      </c>
      <c r="AO122" s="33">
        <f t="array" ref="AO122">index(DailyPrices,Match($AG122,PriceDates,0)+1,Match(AO$3,Tickers,0))*AO$4</f>
        <v>8124.178672</v>
      </c>
      <c r="AP122" s="33">
        <f t="array" ref="AP122">index(DailyPrices,Match($AG122,PriceDates,0)+1,Match(AP$3,Tickers,0))*AP$4</f>
        <v>376.551274</v>
      </c>
      <c r="AQ122" s="33">
        <f t="array" ref="AQ122">index(DailyPrices,Match($AG122,PriceDates,0)+1,Match(AQ$3,Tickers,0))*AQ$4</f>
        <v>11620.63818</v>
      </c>
      <c r="AR122" s="33">
        <f t="array" ref="AR122">index(DailyPrices,Match($AG122,PriceDates,0)+1,Match(AR$3,Tickers,0))*AR$4</f>
        <v>0</v>
      </c>
      <c r="AS122" s="33">
        <f t="array" ref="AS122">index(DailyPrices,Match($AG122,PriceDates,0)+1,Match(AS$3,Tickers,0))*AS$4</f>
        <v>24941.88714</v>
      </c>
      <c r="AT122" s="33">
        <f t="array" ref="AT122">index(DailyPrices,Match($AG122,PriceDates,0)+1,Match(AT$3,Tickers,0))*AT$4</f>
        <v>0</v>
      </c>
      <c r="AU122" s="33">
        <f t="array" ref="AU122">index(DailyPrices,Match($AG122,PriceDates,0)+1,Match(AU$3,Tickers,0))*AU$4</f>
        <v>229.0976932</v>
      </c>
      <c r="AV122" s="33">
        <f t="array" ref="AV122">index(DailyPrices,Match($AG122,PriceDates,0)+1,Match(AV$3,Tickers,0))*AV$4</f>
        <v>3524.417153</v>
      </c>
      <c r="AW122" s="33">
        <f t="array" ref="AW122">index(DailyPrices,Match($AG122,PriceDates,0)+1,Match(AW$3,Tickers,0))*AW$4</f>
        <v>10776.8655</v>
      </c>
      <c r="AX122" s="33">
        <f t="array" ref="AX122">index(DailyPrices,Match($AG122,PriceDates,0)+1,Match(AX$3,Tickers,0))*AX$4</f>
        <v>18010.96994</v>
      </c>
      <c r="AY122" s="33">
        <f t="array" ref="AY122">index(DailyPrices,Match($AG122,PriceDates,0)+1,Match(AY$3,Tickers,0))*AY$4</f>
        <v>115.4751781</v>
      </c>
      <c r="AZ122" s="33">
        <f t="array" ref="AZ122">index(DailyPrices,Match($AG122,PriceDates,0)+1,Match(AZ$3,Tickers,0))*AZ$4</f>
        <v>5748.243664</v>
      </c>
      <c r="BA122" s="33">
        <f t="array" ref="BA122">index(DailyPrices,Match($AG122,PriceDates,0)+1,Match(BA$3,Tickers,0))*BA$4</f>
        <v>0</v>
      </c>
      <c r="BB122" s="33">
        <f t="array" ref="BB122">index(DailyPrices,Match($AG122,PriceDates,0)+1,Match(BB$3,Tickers,0))*BB$4</f>
        <v>0</v>
      </c>
      <c r="BC122" s="33">
        <f t="array" ref="BC122">index(DailyPrices,Match($AG122,PriceDates,0)+1,Match(BC$3,Tickers,0))*BC$4</f>
        <v>5253.065358</v>
      </c>
      <c r="BD122" s="15">
        <f t="shared" si="5"/>
        <v>103301.5917</v>
      </c>
      <c r="BE122" s="9">
        <f t="shared" si="12"/>
        <v>0.0002252284475</v>
      </c>
      <c r="BF122" s="15" t="str">
        <f t="shared" si="13"/>
        <v>#REF!</v>
      </c>
      <c r="BG122" s="9" t="str">
        <f t="shared" si="4"/>
        <v>#REF!</v>
      </c>
    </row>
    <row r="123">
      <c r="AG123" s="32">
        <f>Prices!B133</f>
        <v>42549</v>
      </c>
      <c r="AH123" s="33">
        <f t="array" ref="AH123">index(DailyPrices,Match($AG123,PriceDates,0)+1,Match(AH$3,Tickers,0))*AH$4</f>
        <v>0</v>
      </c>
      <c r="AI123" s="33">
        <f t="array" ref="AI123">index(DailyPrices,Match($AG123,PriceDates,0)+1,Match(AI$3,Tickers,0))*AI$4</f>
        <v>880.9710309</v>
      </c>
      <c r="AJ123" s="33">
        <f t="array" ref="AJ123">index(DailyPrices,Match($AG123,PriceDates,0)+1,Match(AJ$3,Tickers,0))*AJ$4</f>
        <v>0</v>
      </c>
      <c r="AK123" s="33">
        <f t="array" ref="AK123">index(DailyPrices,Match($AG123,PriceDates,0)+1,Match(AK$3,Tickers,0))*AK$4</f>
        <v>13683.10139</v>
      </c>
      <c r="AL123" s="33">
        <f t="array" ref="AL123">index(DailyPrices,Match($AG123,PriceDates,0)+1,Match(AL$3,Tickers,0))*AL$4</f>
        <v>0</v>
      </c>
      <c r="AM123" s="33">
        <f t="array" ref="AM123">index(DailyPrices,Match($AG123,PriceDates,0)+1,Match(AM$3,Tickers,0))*AM$4</f>
        <v>0</v>
      </c>
      <c r="AN123" s="33">
        <f t="array" ref="AN123">index(DailyPrices,Match($AG123,PriceDates,0)+1,Match(AN$3,Tickers,0))*AN$4</f>
        <v>0</v>
      </c>
      <c r="AO123" s="33">
        <f t="array" ref="AO123">index(DailyPrices,Match($AG123,PriceDates,0)+1,Match(AO$3,Tickers,0))*AO$4</f>
        <v>8179.942833</v>
      </c>
      <c r="AP123" s="33">
        <f t="array" ref="AP123">index(DailyPrices,Match($AG123,PriceDates,0)+1,Match(AP$3,Tickers,0))*AP$4</f>
        <v>384.9581534</v>
      </c>
      <c r="AQ123" s="33">
        <f t="array" ref="AQ123">index(DailyPrices,Match($AG123,PriceDates,0)+1,Match(AQ$3,Tickers,0))*AQ$4</f>
        <v>11888.13301</v>
      </c>
      <c r="AR123" s="33">
        <f t="array" ref="AR123">index(DailyPrices,Match($AG123,PriceDates,0)+1,Match(AR$3,Tickers,0))*AR$4</f>
        <v>0</v>
      </c>
      <c r="AS123" s="33">
        <f t="array" ref="AS123">index(DailyPrices,Match($AG123,PriceDates,0)+1,Match(AS$3,Tickers,0))*AS$4</f>
        <v>24906.97735</v>
      </c>
      <c r="AT123" s="33">
        <f t="array" ref="AT123">index(DailyPrices,Match($AG123,PriceDates,0)+1,Match(AT$3,Tickers,0))*AT$4</f>
        <v>0</v>
      </c>
      <c r="AU123" s="33">
        <f t="array" ref="AU123">index(DailyPrices,Match($AG123,PriceDates,0)+1,Match(AU$3,Tickers,0))*AU$4</f>
        <v>228.2686304</v>
      </c>
      <c r="AV123" s="33">
        <f t="array" ref="AV123">index(DailyPrices,Match($AG123,PriceDates,0)+1,Match(AV$3,Tickers,0))*AV$4</f>
        <v>3647.843172</v>
      </c>
      <c r="AW123" s="33">
        <f t="array" ref="AW123">index(DailyPrices,Match($AG123,PriceDates,0)+1,Match(AW$3,Tickers,0))*AW$4</f>
        <v>10998.07603</v>
      </c>
      <c r="AX123" s="33">
        <f t="array" ref="AX123">index(DailyPrices,Match($AG123,PriceDates,0)+1,Match(AX$3,Tickers,0))*AX$4</f>
        <v>17973.99333</v>
      </c>
      <c r="AY123" s="33">
        <f t="array" ref="AY123">index(DailyPrices,Match($AG123,PriceDates,0)+1,Match(AY$3,Tickers,0))*AY$4</f>
        <v>115.6742733</v>
      </c>
      <c r="AZ123" s="33">
        <f t="array" ref="AZ123">index(DailyPrices,Match($AG123,PriceDates,0)+1,Match(AZ$3,Tickers,0))*AZ$4</f>
        <v>5766.403365</v>
      </c>
      <c r="BA123" s="33">
        <f t="array" ref="BA123">index(DailyPrices,Match($AG123,PriceDates,0)+1,Match(BA$3,Tickers,0))*BA$4</f>
        <v>0</v>
      </c>
      <c r="BB123" s="33">
        <f t="array" ref="BB123">index(DailyPrices,Match($AG123,PriceDates,0)+1,Match(BB$3,Tickers,0))*BB$4</f>
        <v>0</v>
      </c>
      <c r="BC123" s="33">
        <f t="array" ref="BC123">index(DailyPrices,Match($AG123,PriceDates,0)+1,Match(BC$3,Tickers,0))*BC$4</f>
        <v>5246.333535</v>
      </c>
      <c r="BD123" s="15">
        <f t="shared" si="5"/>
        <v>103900.6761</v>
      </c>
      <c r="BE123" s="9">
        <f t="shared" si="12"/>
        <v>0.005799372472</v>
      </c>
      <c r="BF123" s="15" t="str">
        <f t="shared" si="13"/>
        <v>#REF!</v>
      </c>
      <c r="BG123" s="9" t="str">
        <f t="shared" si="4"/>
        <v>#REF!</v>
      </c>
    </row>
    <row r="124">
      <c r="AG124" s="32">
        <f>Prices!B134</f>
        <v>42550</v>
      </c>
      <c r="AH124" s="33">
        <f t="array" ref="AH124">index(DailyPrices,Match($AG124,PriceDates,0)+1,Match(AH$3,Tickers,0))*AH$4</f>
        <v>0</v>
      </c>
      <c r="AI124" s="33">
        <f t="array" ref="AI124">index(DailyPrices,Match($AG124,PriceDates,0)+1,Match(AI$3,Tickers,0))*AI$4</f>
        <v>891.2148801</v>
      </c>
      <c r="AJ124" s="33">
        <f t="array" ref="AJ124">index(DailyPrices,Match($AG124,PriceDates,0)+1,Match(AJ$3,Tickers,0))*AJ$4</f>
        <v>0</v>
      </c>
      <c r="AK124" s="33">
        <f t="array" ref="AK124">index(DailyPrices,Match($AG124,PriceDates,0)+1,Match(AK$3,Tickers,0))*AK$4</f>
        <v>13577.73314</v>
      </c>
      <c r="AL124" s="33">
        <f t="array" ref="AL124">index(DailyPrices,Match($AG124,PriceDates,0)+1,Match(AL$3,Tickers,0))*AL$4</f>
        <v>0</v>
      </c>
      <c r="AM124" s="33">
        <f t="array" ref="AM124">index(DailyPrices,Match($AG124,PriceDates,0)+1,Match(AM$3,Tickers,0))*AM$4</f>
        <v>0</v>
      </c>
      <c r="AN124" s="33">
        <f t="array" ref="AN124">index(DailyPrices,Match($AG124,PriceDates,0)+1,Match(AN$3,Tickers,0))*AN$4</f>
        <v>0</v>
      </c>
      <c r="AO124" s="33">
        <f t="array" ref="AO124">index(DailyPrices,Match($AG124,PriceDates,0)+1,Match(AO$3,Tickers,0))*AO$4</f>
        <v>8273.482716</v>
      </c>
      <c r="AP124" s="33">
        <f t="array" ref="AP124">index(DailyPrices,Match($AG124,PriceDates,0)+1,Match(AP$3,Tickers,0))*AP$4</f>
        <v>392.5957759</v>
      </c>
      <c r="AQ124" s="33">
        <f t="array" ref="AQ124">index(DailyPrices,Match($AG124,PriceDates,0)+1,Match(AQ$3,Tickers,0))*AQ$4</f>
        <v>12098.81478</v>
      </c>
      <c r="AR124" s="33">
        <f t="array" ref="AR124">index(DailyPrices,Match($AG124,PriceDates,0)+1,Match(AR$3,Tickers,0))*AR$4</f>
        <v>0</v>
      </c>
      <c r="AS124" s="33">
        <f t="array" ref="AS124">index(DailyPrices,Match($AG124,PriceDates,0)+1,Match(AS$3,Tickers,0))*AS$4</f>
        <v>24869.74023</v>
      </c>
      <c r="AT124" s="33">
        <f t="array" ref="AT124">index(DailyPrices,Match($AG124,PriceDates,0)+1,Match(AT$3,Tickers,0))*AT$4</f>
        <v>0</v>
      </c>
      <c r="AU124" s="33">
        <f t="array" ref="AU124">index(DailyPrices,Match($AG124,PriceDates,0)+1,Match(AU$3,Tickers,0))*AU$4</f>
        <v>227.80804</v>
      </c>
      <c r="AV124" s="33">
        <f t="array" ref="AV124">index(DailyPrices,Match($AG124,PriceDates,0)+1,Match(AV$3,Tickers,0))*AV$4</f>
        <v>3714.866796</v>
      </c>
      <c r="AW124" s="33">
        <f t="array" ref="AW124">index(DailyPrices,Match($AG124,PriceDates,0)+1,Match(AW$3,Tickers,0))*AW$4</f>
        <v>11246.37357</v>
      </c>
      <c r="AX124" s="33">
        <f t="array" ref="AX124">index(DailyPrices,Match($AG124,PriceDates,0)+1,Match(AX$3,Tickers,0))*AX$4</f>
        <v>17900.04011</v>
      </c>
      <c r="AY124" s="33">
        <f t="array" ref="AY124">index(DailyPrices,Match($AG124,PriceDates,0)+1,Match(AY$3,Tickers,0))*AY$4</f>
        <v>118.7270653</v>
      </c>
      <c r="AZ124" s="33">
        <f t="array" ref="AZ124">index(DailyPrices,Match($AG124,PriceDates,0)+1,Match(AZ$3,Tickers,0))*AZ$4</f>
        <v>5831.1264</v>
      </c>
      <c r="BA124" s="33">
        <f t="array" ref="BA124">index(DailyPrices,Match($AG124,PriceDates,0)+1,Match(BA$3,Tickers,0))*BA$4</f>
        <v>0</v>
      </c>
      <c r="BB124" s="33">
        <f t="array" ref="BB124">index(DailyPrices,Match($AG124,PriceDates,0)+1,Match(BB$3,Tickers,0))*BB$4</f>
        <v>0</v>
      </c>
      <c r="BC124" s="33">
        <f t="array" ref="BC124">index(DailyPrices,Match($AG124,PriceDates,0)+1,Match(BC$3,Tickers,0))*BC$4</f>
        <v>5300.188114</v>
      </c>
      <c r="BD124" s="15">
        <f t="shared" si="5"/>
        <v>104442.7116</v>
      </c>
      <c r="BE124" s="9">
        <f t="shared" si="12"/>
        <v>0.005216862226</v>
      </c>
      <c r="BF124" s="15" t="str">
        <f t="shared" si="13"/>
        <v>#REF!</v>
      </c>
      <c r="BG124" s="9" t="str">
        <f t="shared" si="4"/>
        <v>#REF!</v>
      </c>
    </row>
    <row r="125">
      <c r="AG125" s="32">
        <f>Prices!B135</f>
        <v>42551</v>
      </c>
      <c r="AH125" s="33">
        <f t="array" ref="AH125">index(DailyPrices,Match($AG125,PriceDates,0)+1,Match(AH$3,Tickers,0))*AH$4</f>
        <v>0</v>
      </c>
      <c r="AI125" s="33">
        <f t="array" ref="AI125">index(DailyPrices,Match($AG125,PriceDates,0)+1,Match(AI$3,Tickers,0))*AI$4</f>
        <v>911.2069084</v>
      </c>
      <c r="AJ125" s="33">
        <f t="array" ref="AJ125">index(DailyPrices,Match($AG125,PriceDates,0)+1,Match(AJ$3,Tickers,0))*AJ$4</f>
        <v>0</v>
      </c>
      <c r="AK125" s="33">
        <f t="array" ref="AK125">index(DailyPrices,Match($AG125,PriceDates,0)+1,Match(AK$3,Tickers,0))*AK$4</f>
        <v>13627.95539</v>
      </c>
      <c r="AL125" s="33">
        <f t="array" ref="AL125">index(DailyPrices,Match($AG125,PriceDates,0)+1,Match(AL$3,Tickers,0))*AL$4</f>
        <v>0</v>
      </c>
      <c r="AM125" s="33">
        <f t="array" ref="AM125">index(DailyPrices,Match($AG125,PriceDates,0)+1,Match(AM$3,Tickers,0))*AM$4</f>
        <v>0</v>
      </c>
      <c r="AN125" s="33">
        <f t="array" ref="AN125">index(DailyPrices,Match($AG125,PriceDates,0)+1,Match(AN$3,Tickers,0))*AN$4</f>
        <v>0</v>
      </c>
      <c r="AO125" s="33">
        <f t="array" ref="AO125">index(DailyPrices,Match($AG125,PriceDates,0)+1,Match(AO$3,Tickers,0))*AO$4</f>
        <v>8467.158243</v>
      </c>
      <c r="AP125" s="33">
        <f t="array" ref="AP125">index(DailyPrices,Match($AG125,PriceDates,0)+1,Match(AP$3,Tickers,0))*AP$4</f>
        <v>396.2772199</v>
      </c>
      <c r="AQ125" s="33">
        <f t="array" ref="AQ125">index(DailyPrices,Match($AG125,PriceDates,0)+1,Match(AQ$3,Tickers,0))*AQ$4</f>
        <v>12212.4409</v>
      </c>
      <c r="AR125" s="33">
        <f t="array" ref="AR125">index(DailyPrices,Match($AG125,PriceDates,0)+1,Match(AR$3,Tickers,0))*AR$4</f>
        <v>0</v>
      </c>
      <c r="AS125" s="33">
        <f t="array" ref="AS125">index(DailyPrices,Match($AG125,PriceDates,0)+1,Match(AS$3,Tickers,0))*AS$4</f>
        <v>24916.28663</v>
      </c>
      <c r="AT125" s="33">
        <f t="array" ref="AT125">index(DailyPrices,Match($AG125,PriceDates,0)+1,Match(AT$3,Tickers,0))*AT$4</f>
        <v>0</v>
      </c>
      <c r="AU125" s="33">
        <f t="array" ref="AU125">index(DailyPrices,Match($AG125,PriceDates,0)+1,Match(AU$3,Tickers,0))*AU$4</f>
        <v>227.9922761</v>
      </c>
      <c r="AV125" s="33">
        <f t="array" ref="AV125">index(DailyPrices,Match($AG125,PriceDates,0)+1,Match(AV$3,Tickers,0))*AV$4</f>
        <v>3748.195484</v>
      </c>
      <c r="AW125" s="33">
        <f t="array" ref="AW125">index(DailyPrices,Match($AG125,PriceDates,0)+1,Match(AW$3,Tickers,0))*AW$4</f>
        <v>11347.94984</v>
      </c>
      <c r="AX125" s="33">
        <f t="array" ref="AX125">index(DailyPrices,Match($AG125,PriceDates,0)+1,Match(AX$3,Tickers,0))*AX$4</f>
        <v>17980.71635</v>
      </c>
      <c r="AY125" s="33">
        <f t="array" ref="AY125">index(DailyPrices,Match($AG125,PriceDates,0)+1,Match(AY$3,Tickers,0))*AY$4</f>
        <v>122.1780477</v>
      </c>
      <c r="AZ125" s="33">
        <f t="array" ref="AZ125">index(DailyPrices,Match($AG125,PriceDates,0)+1,Match(AZ$3,Tickers,0))*AZ$4</f>
        <v>6006.670172</v>
      </c>
      <c r="BA125" s="33">
        <f t="array" ref="BA125">index(DailyPrices,Match($AG125,PriceDates,0)+1,Match(BA$3,Tickers,0))*BA$4</f>
        <v>0</v>
      </c>
      <c r="BB125" s="33">
        <f t="array" ref="BB125">index(DailyPrices,Match($AG125,PriceDates,0)+1,Match(BB$3,Tickers,0))*BB$4</f>
        <v>0</v>
      </c>
      <c r="BC125" s="33">
        <f t="array" ref="BC125">index(DailyPrices,Match($AG125,PriceDates,0)+1,Match(BC$3,Tickers,0))*BC$4</f>
        <v>5313.651759</v>
      </c>
      <c r="BD125" s="15">
        <f t="shared" si="5"/>
        <v>105278.6792</v>
      </c>
      <c r="BE125" s="9">
        <f t="shared" si="12"/>
        <v>0.008004077839</v>
      </c>
      <c r="BF125" s="15" t="str">
        <f t="shared" si="13"/>
        <v>#REF!</v>
      </c>
      <c r="BG125" s="9" t="str">
        <f t="shared" si="4"/>
        <v>#REF!</v>
      </c>
    </row>
    <row r="126">
      <c r="AG126" s="32">
        <f>Prices!B136</f>
        <v>42552</v>
      </c>
      <c r="AH126" s="33">
        <f t="array" ref="AH126">index(DailyPrices,Match($AG126,PriceDates,0)+1,Match(AH$3,Tickers,0))*AH$4</f>
        <v>0</v>
      </c>
      <c r="AI126" s="33">
        <f t="array" ref="AI126">index(DailyPrices,Match($AG126,PriceDates,0)+1,Match(AI$3,Tickers,0))*AI$4</f>
        <v>906.9111006</v>
      </c>
      <c r="AJ126" s="33">
        <f t="array" ref="AJ126">index(DailyPrices,Match($AG126,PriceDates,0)+1,Match(AJ$3,Tickers,0))*AJ$4</f>
        <v>0</v>
      </c>
      <c r="AK126" s="33">
        <f t="array" ref="AK126">index(DailyPrices,Match($AG126,PriceDates,0)+1,Match(AK$3,Tickers,0))*AK$4</f>
        <v>13817.02739</v>
      </c>
      <c r="AL126" s="33">
        <f t="array" ref="AL126">index(DailyPrices,Match($AG126,PriceDates,0)+1,Match(AL$3,Tickers,0))*AL$4</f>
        <v>0</v>
      </c>
      <c r="AM126" s="33">
        <f t="array" ref="AM126">index(DailyPrices,Match($AG126,PriceDates,0)+1,Match(AM$3,Tickers,0))*AM$4</f>
        <v>0</v>
      </c>
      <c r="AN126" s="33">
        <f t="array" ref="AN126">index(DailyPrices,Match($AG126,PriceDates,0)+1,Match(AN$3,Tickers,0))*AN$4</f>
        <v>0</v>
      </c>
      <c r="AO126" s="33">
        <f t="array" ref="AO126">index(DailyPrices,Match($AG126,PriceDates,0)+1,Match(AO$3,Tickers,0))*AO$4</f>
        <v>8440.775199</v>
      </c>
      <c r="AP126" s="33">
        <f t="array" ref="AP126">index(DailyPrices,Match($AG126,PriceDates,0)+1,Match(AP$3,Tickers,0))*AP$4</f>
        <v>399.0245661</v>
      </c>
      <c r="AQ126" s="33">
        <f t="array" ref="AQ126">index(DailyPrices,Match($AG126,PriceDates,0)+1,Match(AQ$3,Tickers,0))*AQ$4</f>
        <v>12276.3556</v>
      </c>
      <c r="AR126" s="33">
        <f t="array" ref="AR126">index(DailyPrices,Match($AG126,PriceDates,0)+1,Match(AR$3,Tickers,0))*AR$4</f>
        <v>0</v>
      </c>
      <c r="AS126" s="33">
        <f t="array" ref="AS126">index(DailyPrices,Match($AG126,PriceDates,0)+1,Match(AS$3,Tickers,0))*AS$4</f>
        <v>24934.90518</v>
      </c>
      <c r="AT126" s="33">
        <f t="array" ref="AT126">index(DailyPrices,Match($AG126,PriceDates,0)+1,Match(AT$3,Tickers,0))*AT$4</f>
        <v>0</v>
      </c>
      <c r="AU126" s="33">
        <f t="array" ref="AU126">index(DailyPrices,Match($AG126,PriceDates,0)+1,Match(AU$3,Tickers,0))*AU$4</f>
        <v>228.4528666</v>
      </c>
      <c r="AV126" s="33">
        <f t="array" ref="AV126">index(DailyPrices,Match($AG126,PriceDates,0)+1,Match(AV$3,Tickers,0))*AV$4</f>
        <v>3823.276593</v>
      </c>
      <c r="AW126" s="33">
        <f t="array" ref="AW126">index(DailyPrices,Match($AG126,PriceDates,0)+1,Match(AW$3,Tickers,0))*AW$4</f>
        <v>11432.97293</v>
      </c>
      <c r="AX126" s="33">
        <f t="array" ref="AX126">index(DailyPrices,Match($AG126,PriceDates,0)+1,Match(AX$3,Tickers,0))*AX$4</f>
        <v>18037.86202</v>
      </c>
      <c r="AY126" s="33">
        <f t="array" ref="AY126">index(DailyPrices,Match($AG126,PriceDates,0)+1,Match(AY$3,Tickers,0))*AY$4</f>
        <v>128.0181716</v>
      </c>
      <c r="AZ126" s="33">
        <f t="array" ref="AZ126">index(DailyPrices,Match($AG126,PriceDates,0)+1,Match(AZ$3,Tickers,0))*AZ$4</f>
        <v>5984.785404</v>
      </c>
      <c r="BA126" s="33">
        <f t="array" ref="BA126">index(DailyPrices,Match($AG126,PriceDates,0)+1,Match(BA$3,Tickers,0))*BA$4</f>
        <v>0</v>
      </c>
      <c r="BB126" s="33">
        <f t="array" ref="BB126">index(DailyPrices,Match($AG126,PriceDates,0)+1,Match(BB$3,Tickers,0))*BB$4</f>
        <v>0</v>
      </c>
      <c r="BC126" s="33">
        <f t="array" ref="BC126">index(DailyPrices,Match($AG126,PriceDates,0)+1,Match(BC$3,Tickers,0))*BC$4</f>
        <v>5340.579048</v>
      </c>
      <c r="BD126" s="15">
        <f t="shared" si="5"/>
        <v>105750.9461</v>
      </c>
      <c r="BE126" s="9">
        <f t="shared" si="12"/>
        <v>0.004485873706</v>
      </c>
      <c r="BF126" s="15" t="str">
        <f t="shared" si="13"/>
        <v>#REF!</v>
      </c>
      <c r="BG126" s="9" t="str">
        <f t="shared" si="4"/>
        <v>#REF!</v>
      </c>
    </row>
    <row r="127">
      <c r="AG127" s="32">
        <f>Prices!B137</f>
        <v>42556</v>
      </c>
      <c r="AH127" s="33">
        <f t="array" ref="AH127">index(DailyPrices,Match($AG127,PriceDates,0)+1,Match(AH$3,Tickers,0))*AH$4</f>
        <v>0</v>
      </c>
      <c r="AI127" s="33">
        <f t="array" ref="AI127">index(DailyPrices,Match($AG127,PriceDates,0)+1,Match(AI$3,Tickers,0))*AI$4</f>
        <v>912.0330252</v>
      </c>
      <c r="AJ127" s="33">
        <f t="array" ref="AJ127">index(DailyPrices,Match($AG127,PriceDates,0)+1,Match(AJ$3,Tickers,0))*AJ$4</f>
        <v>0</v>
      </c>
      <c r="AK127" s="33">
        <f t="array" ref="AK127">index(DailyPrices,Match($AG127,PriceDates,0)+1,Match(AK$3,Tickers,0))*AK$4</f>
        <v>13990.34339</v>
      </c>
      <c r="AL127" s="33">
        <f t="array" ref="AL127">index(DailyPrices,Match($AG127,PriceDates,0)+1,Match(AL$3,Tickers,0))*AL$4</f>
        <v>0</v>
      </c>
      <c r="AM127" s="33">
        <f t="array" ref="AM127">index(DailyPrices,Match($AG127,PriceDates,0)+1,Match(AM$3,Tickers,0))*AM$4</f>
        <v>0</v>
      </c>
      <c r="AN127" s="33">
        <f t="array" ref="AN127">index(DailyPrices,Match($AG127,PriceDates,0)+1,Match(AN$3,Tickers,0))*AN$4</f>
        <v>0</v>
      </c>
      <c r="AO127" s="33">
        <f t="array" ref="AO127">index(DailyPrices,Match($AG127,PriceDates,0)+1,Match(AO$3,Tickers,0))*AO$4</f>
        <v>8473.754004</v>
      </c>
      <c r="AP127" s="33">
        <f t="array" ref="AP127">index(DailyPrices,Match($AG127,PriceDates,0)+1,Match(AP$3,Tickers,0))*AP$4</f>
        <v>395.7277506</v>
      </c>
      <c r="AQ127" s="33">
        <f t="array" ref="AQ127">index(DailyPrices,Match($AG127,PriceDates,0)+1,Match(AQ$3,Tickers,0))*AQ$4</f>
        <v>12089.34594</v>
      </c>
      <c r="AR127" s="33">
        <f t="array" ref="AR127">index(DailyPrices,Match($AG127,PriceDates,0)+1,Match(AR$3,Tickers,0))*AR$4</f>
        <v>0</v>
      </c>
      <c r="AS127" s="33">
        <f t="array" ref="AS127">index(DailyPrices,Match($AG127,PriceDates,0)+1,Match(AS$3,Tickers,0))*AS$4</f>
        <v>25027.99798</v>
      </c>
      <c r="AT127" s="33">
        <f t="array" ref="AT127">index(DailyPrices,Match($AG127,PriceDates,0)+1,Match(AT$3,Tickers,0))*AT$4</f>
        <v>0</v>
      </c>
      <c r="AU127" s="33">
        <f t="array" ref="AU127">index(DailyPrices,Match($AG127,PriceDates,0)+1,Match(AU$3,Tickers,0))*AU$4</f>
        <v>228.6371028</v>
      </c>
      <c r="AV127" s="33">
        <f t="array" ref="AV127">index(DailyPrices,Match($AG127,PriceDates,0)+1,Match(AV$3,Tickers,0))*AV$4</f>
        <v>3793.610399</v>
      </c>
      <c r="AW127" s="33">
        <f t="array" ref="AW127">index(DailyPrices,Match($AG127,PriceDates,0)+1,Match(AW$3,Tickers,0))*AW$4</f>
        <v>11372.77959</v>
      </c>
      <c r="AX127" s="33">
        <f t="array" ref="AX127">index(DailyPrices,Match($AG127,PriceDates,0)+1,Match(AX$3,Tickers,0))*AX$4</f>
        <v>18108.45373</v>
      </c>
      <c r="AY127" s="33">
        <f t="array" ref="AY127">index(DailyPrices,Match($AG127,PriceDates,0)+1,Match(AY$3,Tickers,0))*AY$4</f>
        <v>129.6772978</v>
      </c>
      <c r="AZ127" s="33">
        <f t="array" ref="AZ127">index(DailyPrices,Match($AG127,PriceDates,0)+1,Match(AZ$3,Tickers,0))*AZ$4</f>
        <v>6007.601438</v>
      </c>
      <c r="BA127" s="33">
        <f t="array" ref="BA127">index(DailyPrices,Match($AG127,PriceDates,0)+1,Match(BA$3,Tickers,0))*BA$4</f>
        <v>0</v>
      </c>
      <c r="BB127" s="33">
        <f t="array" ref="BB127">index(DailyPrices,Match($AG127,PriceDates,0)+1,Match(BB$3,Tickers,0))*BB$4</f>
        <v>0</v>
      </c>
      <c r="BC127" s="33">
        <f t="array" ref="BC127">index(DailyPrices,Match($AG127,PriceDates,0)+1,Match(BC$3,Tickers,0))*BC$4</f>
        <v>5315.895699</v>
      </c>
      <c r="BD127" s="15">
        <f t="shared" si="5"/>
        <v>105845.8573</v>
      </c>
      <c r="BE127" s="9">
        <f t="shared" si="12"/>
        <v>0.0008974980736</v>
      </c>
      <c r="BF127" s="15" t="str">
        <f t="shared" si="13"/>
        <v>#REF!</v>
      </c>
      <c r="BG127" s="9" t="str">
        <f t="shared" si="4"/>
        <v>#REF!</v>
      </c>
    </row>
    <row r="128">
      <c r="AG128" s="32">
        <f>Prices!B138</f>
        <v>42557</v>
      </c>
      <c r="AH128" s="33">
        <f t="array" ref="AH128">index(DailyPrices,Match($AG128,PriceDates,0)+1,Match(AH$3,Tickers,0))*AH$4</f>
        <v>0</v>
      </c>
      <c r="AI128" s="33">
        <f t="array" ref="AI128">index(DailyPrices,Match($AG128,PriceDates,0)+1,Match(AI$3,Tickers,0))*AI$4</f>
        <v>912.8591421</v>
      </c>
      <c r="AJ128" s="33">
        <f t="array" ref="AJ128">index(DailyPrices,Match($AG128,PriceDates,0)+1,Match(AJ$3,Tickers,0))*AJ$4</f>
        <v>0</v>
      </c>
      <c r="AK128" s="33">
        <f t="array" ref="AK128">index(DailyPrices,Match($AG128,PriceDates,0)+1,Match(AK$3,Tickers,0))*AK$4</f>
        <v>14012.99264</v>
      </c>
      <c r="AL128" s="33">
        <f t="array" ref="AL128">index(DailyPrices,Match($AG128,PriceDates,0)+1,Match(AL$3,Tickers,0))*AL$4</f>
        <v>0</v>
      </c>
      <c r="AM128" s="33">
        <f t="array" ref="AM128">index(DailyPrices,Match($AG128,PriceDates,0)+1,Match(AM$3,Tickers,0))*AM$4</f>
        <v>0</v>
      </c>
      <c r="AN128" s="33">
        <f t="array" ref="AN128">index(DailyPrices,Match($AG128,PriceDates,0)+1,Match(AN$3,Tickers,0))*AN$4</f>
        <v>0</v>
      </c>
      <c r="AO128" s="33">
        <f t="array" ref="AO128">index(DailyPrices,Match($AG128,PriceDates,0)+1,Match(AO$3,Tickers,0))*AO$4</f>
        <v>8482.148609</v>
      </c>
      <c r="AP128" s="33">
        <f t="array" ref="AP128">index(DailyPrices,Match($AG128,PriceDates,0)+1,Match(AP$3,Tickers,0))*AP$4</f>
        <v>397.7058399</v>
      </c>
      <c r="AQ128" s="33">
        <f t="array" ref="AQ128">index(DailyPrices,Match($AG128,PriceDates,0)+1,Match(AQ$3,Tickers,0))*AQ$4</f>
        <v>12060.93941</v>
      </c>
      <c r="AR128" s="33">
        <f t="array" ref="AR128">index(DailyPrices,Match($AG128,PriceDates,0)+1,Match(AR$3,Tickers,0))*AR$4</f>
        <v>0</v>
      </c>
      <c r="AS128" s="33">
        <f t="array" ref="AS128">index(DailyPrices,Match($AG128,PriceDates,0)+1,Match(AS$3,Tickers,0))*AS$4</f>
        <v>25055.92582</v>
      </c>
      <c r="AT128" s="33">
        <f t="array" ref="AT128">index(DailyPrices,Match($AG128,PriceDates,0)+1,Match(AT$3,Tickers,0))*AT$4</f>
        <v>0</v>
      </c>
      <c r="AU128" s="33">
        <f t="array" ref="AU128">index(DailyPrices,Match($AG128,PriceDates,0)+1,Match(AU$3,Tickers,0))*AU$4</f>
        <v>228.9134571</v>
      </c>
      <c r="AV128" s="33">
        <f t="array" ref="AV128">index(DailyPrices,Match($AG128,PriceDates,0)+1,Match(AV$3,Tickers,0))*AV$4</f>
        <v>3878.21399</v>
      </c>
      <c r="AW128" s="33">
        <f t="array" ref="AW128">index(DailyPrices,Match($AG128,PriceDates,0)+1,Match(AW$3,Tickers,0))*AW$4</f>
        <v>11523.26295</v>
      </c>
      <c r="AX128" s="33">
        <f t="array" ref="AX128">index(DailyPrices,Match($AG128,PriceDates,0)+1,Match(AX$3,Tickers,0))*AX$4</f>
        <v>18121.89977</v>
      </c>
      <c r="AY128" s="33">
        <f t="array" ref="AY128">index(DailyPrices,Match($AG128,PriceDates,0)+1,Match(AY$3,Tickers,0))*AY$4</f>
        <v>130.6727734</v>
      </c>
      <c r="AZ128" s="33">
        <f t="array" ref="AZ128">index(DailyPrices,Match($AG128,PriceDates,0)+1,Match(AZ$3,Tickers,0))*AZ$4</f>
        <v>6006.670172</v>
      </c>
      <c r="BA128" s="33">
        <f t="array" ref="BA128">index(DailyPrices,Match($AG128,PriceDates,0)+1,Match(BA$3,Tickers,0))*BA$4</f>
        <v>0</v>
      </c>
      <c r="BB128" s="33">
        <f t="array" ref="BB128">index(DailyPrices,Match($AG128,PriceDates,0)+1,Match(BB$3,Tickers,0))*BB$4</f>
        <v>0</v>
      </c>
      <c r="BC128" s="33">
        <f t="array" ref="BC128">index(DailyPrices,Match($AG128,PriceDates,0)+1,Match(BC$3,Tickers,0))*BC$4</f>
        <v>5324.871463</v>
      </c>
      <c r="BD128" s="15">
        <f t="shared" si="5"/>
        <v>106137.076</v>
      </c>
      <c r="BE128" s="9">
        <f t="shared" si="12"/>
        <v>0.002751347002</v>
      </c>
      <c r="BF128" s="15" t="str">
        <f t="shared" si="13"/>
        <v>#REF!</v>
      </c>
      <c r="BG128" s="9" t="str">
        <f t="shared" si="4"/>
        <v>#REF!</v>
      </c>
    </row>
    <row r="129">
      <c r="AG129" s="32">
        <f>Prices!B139</f>
        <v>42558</v>
      </c>
      <c r="AH129" s="33">
        <f t="array" ref="AH129">index(DailyPrices,Match($AG129,PriceDates,0)+1,Match(AH$3,Tickers,0))*AH$4</f>
        <v>0</v>
      </c>
      <c r="AI129" s="33">
        <f t="array" ref="AI129">index(DailyPrices,Match($AG129,PriceDates,0)+1,Match(AI$3,Tickers,0))*AI$4</f>
        <v>911.041685</v>
      </c>
      <c r="AJ129" s="33">
        <f t="array" ref="AJ129">index(DailyPrices,Match($AG129,PriceDates,0)+1,Match(AJ$3,Tickers,0))*AJ$4</f>
        <v>0</v>
      </c>
      <c r="AK129" s="33">
        <f t="array" ref="AK129">index(DailyPrices,Match($AG129,PriceDates,0)+1,Match(AK$3,Tickers,0))*AK$4</f>
        <v>14012.00789</v>
      </c>
      <c r="AL129" s="33">
        <f t="array" ref="AL129">index(DailyPrices,Match($AG129,PriceDates,0)+1,Match(AL$3,Tickers,0))*AL$4</f>
        <v>0</v>
      </c>
      <c r="AM129" s="33">
        <f t="array" ref="AM129">index(DailyPrices,Match($AG129,PriceDates,0)+1,Match(AM$3,Tickers,0))*AM$4</f>
        <v>0</v>
      </c>
      <c r="AN129" s="33">
        <f t="array" ref="AN129">index(DailyPrices,Match($AG129,PriceDates,0)+1,Match(AN$3,Tickers,0))*AN$4</f>
        <v>0</v>
      </c>
      <c r="AO129" s="33">
        <f t="array" ref="AO129">index(DailyPrices,Match($AG129,PriceDates,0)+1,Match(AO$3,Tickers,0))*AO$4</f>
        <v>8479.75015</v>
      </c>
      <c r="AP129" s="33">
        <f t="array" ref="AP129">index(DailyPrices,Match($AG129,PriceDates,0)+1,Match(AP$3,Tickers,0))*AP$4</f>
        <v>399.5740354</v>
      </c>
      <c r="AQ129" s="33">
        <f t="array" ref="AQ129">index(DailyPrices,Match($AG129,PriceDates,0)+1,Match(AQ$3,Tickers,0))*AQ$4</f>
        <v>12042.00172</v>
      </c>
      <c r="AR129" s="33">
        <f t="array" ref="AR129">index(DailyPrices,Match($AG129,PriceDates,0)+1,Match(AR$3,Tickers,0))*AR$4</f>
        <v>0</v>
      </c>
      <c r="AS129" s="33">
        <f t="array" ref="AS129">index(DailyPrices,Match($AG129,PriceDates,0)+1,Match(AS$3,Tickers,0))*AS$4</f>
        <v>25065.2351</v>
      </c>
      <c r="AT129" s="33">
        <f t="array" ref="AT129">index(DailyPrices,Match($AG129,PriceDates,0)+1,Match(AT$3,Tickers,0))*AT$4</f>
        <v>0</v>
      </c>
      <c r="AU129" s="33">
        <f t="array" ref="AU129">index(DailyPrices,Match($AG129,PriceDates,0)+1,Match(AU$3,Tickers,0))*AU$4</f>
        <v>228.7292209</v>
      </c>
      <c r="AV129" s="33">
        <f t="array" ref="AV129">index(DailyPrices,Match($AG129,PriceDates,0)+1,Match(AV$3,Tickers,0))*AV$4</f>
        <v>3906.415188</v>
      </c>
      <c r="AW129" s="33">
        <f t="array" ref="AW129">index(DailyPrices,Match($AG129,PriceDates,0)+1,Match(AW$3,Tickers,0))*AW$4</f>
        <v>11513.48153</v>
      </c>
      <c r="AX129" s="33">
        <f t="array" ref="AX129">index(DailyPrices,Match($AG129,PriceDates,0)+1,Match(AX$3,Tickers,0))*AX$4</f>
        <v>18115.17675</v>
      </c>
      <c r="AY129" s="33">
        <f t="array" ref="AY129">index(DailyPrices,Match($AG129,PriceDates,0)+1,Match(AY$3,Tickers,0))*AY$4</f>
        <v>128.0181716</v>
      </c>
      <c r="AZ129" s="33">
        <f t="array" ref="AZ129">index(DailyPrices,Match($AG129,PriceDates,0)+1,Match(AZ$3,Tickers,0))*AZ$4</f>
        <v>5996.891871</v>
      </c>
      <c r="BA129" s="33">
        <f t="array" ref="BA129">index(DailyPrices,Match($AG129,PriceDates,0)+1,Match(BA$3,Tickers,0))*BA$4</f>
        <v>0</v>
      </c>
      <c r="BB129" s="33">
        <f t="array" ref="BB129">index(DailyPrices,Match($AG129,PriceDates,0)+1,Match(BB$3,Tickers,0))*BB$4</f>
        <v>0</v>
      </c>
      <c r="BC129" s="33">
        <f t="array" ref="BC129">index(DailyPrices,Match($AG129,PriceDates,0)+1,Match(BC$3,Tickers,0))*BC$4</f>
        <v>5300.188114</v>
      </c>
      <c r="BD129" s="15">
        <f t="shared" si="5"/>
        <v>106098.5114</v>
      </c>
      <c r="BE129" s="9">
        <f t="shared" si="12"/>
        <v>-0.0003633471602</v>
      </c>
      <c r="BF129" s="15" t="str">
        <f t="shared" si="13"/>
        <v>#REF!</v>
      </c>
      <c r="BG129" s="9" t="str">
        <f t="shared" si="4"/>
        <v>#REF!</v>
      </c>
    </row>
    <row r="130">
      <c r="AG130" s="32">
        <f>Prices!B140</f>
        <v>42559</v>
      </c>
      <c r="AH130" s="33">
        <f t="array" ref="AH130">index(DailyPrices,Match($AG130,PriceDates,0)+1,Match(AH$3,Tickers,0))*AH$4</f>
        <v>0</v>
      </c>
      <c r="AI130" s="33">
        <f t="array" ref="AI130">index(DailyPrices,Match($AG130,PriceDates,0)+1,Match(AI$3,Tickers,0))*AI$4</f>
        <v>920.1289706</v>
      </c>
      <c r="AJ130" s="33">
        <f t="array" ref="AJ130">index(DailyPrices,Match($AG130,PriceDates,0)+1,Match(AJ$3,Tickers,0))*AJ$4</f>
        <v>0</v>
      </c>
      <c r="AK130" s="33">
        <f t="array" ref="AK130">index(DailyPrices,Match($AG130,PriceDates,0)+1,Match(AK$3,Tickers,0))*AK$4</f>
        <v>14115.40664</v>
      </c>
      <c r="AL130" s="33">
        <f t="array" ref="AL130">index(DailyPrices,Match($AG130,PriceDates,0)+1,Match(AL$3,Tickers,0))*AL$4</f>
        <v>0</v>
      </c>
      <c r="AM130" s="33">
        <f t="array" ref="AM130">index(DailyPrices,Match($AG130,PriceDates,0)+1,Match(AM$3,Tickers,0))*AM$4</f>
        <v>0</v>
      </c>
      <c r="AN130" s="33">
        <f t="array" ref="AN130">index(DailyPrices,Match($AG130,PriceDates,0)+1,Match(AN$3,Tickers,0))*AN$4</f>
        <v>0</v>
      </c>
      <c r="AO130" s="33">
        <f t="array" ref="AO130">index(DailyPrices,Match($AG130,PriceDates,0)+1,Match(AO$3,Tickers,0))*AO$4</f>
        <v>8570.29196</v>
      </c>
      <c r="AP130" s="33">
        <f t="array" ref="AP130">index(DailyPrices,Match($AG130,PriceDates,0)+1,Match(AP$3,Tickers,0))*AP$4</f>
        <v>407.3764986</v>
      </c>
      <c r="AQ130" s="33">
        <f t="array" ref="AQ130">index(DailyPrices,Match($AG130,PriceDates,0)+1,Match(AQ$3,Tickers,0))*AQ$4</f>
        <v>12229.01138</v>
      </c>
      <c r="AR130" s="33">
        <f t="array" ref="AR130">index(DailyPrices,Match($AG130,PriceDates,0)+1,Match(AR$3,Tickers,0))*AR$4</f>
        <v>0</v>
      </c>
      <c r="AS130" s="33">
        <f t="array" ref="AS130">index(DailyPrices,Match($AG130,PriceDates,0)+1,Match(AS$3,Tickers,0))*AS$4</f>
        <v>25093.16294</v>
      </c>
      <c r="AT130" s="33">
        <f t="array" ref="AT130">index(DailyPrices,Match($AG130,PriceDates,0)+1,Match(AT$3,Tickers,0))*AT$4</f>
        <v>0</v>
      </c>
      <c r="AU130" s="33">
        <f t="array" ref="AU130">index(DailyPrices,Match($AG130,PriceDates,0)+1,Match(AU$3,Tickers,0))*AU$4</f>
        <v>228.821339</v>
      </c>
      <c r="AV130" s="33">
        <f t="array" ref="AV130">index(DailyPrices,Match($AG130,PriceDates,0)+1,Match(AV$3,Tickers,0))*AV$4</f>
        <v>3973.072563</v>
      </c>
      <c r="AW130" s="33">
        <f t="array" ref="AW130">index(DailyPrices,Match($AG130,PriceDates,0)+1,Match(AW$3,Tickers,0))*AW$4</f>
        <v>11651.92621</v>
      </c>
      <c r="AX130" s="33">
        <f t="array" ref="AX130">index(DailyPrices,Match($AG130,PriceDates,0)+1,Match(AX$3,Tickers,0))*AX$4</f>
        <v>18219.38355</v>
      </c>
      <c r="AY130" s="33">
        <f t="array" ref="AY130">index(DailyPrices,Match($AG130,PriceDates,0)+1,Match(AY$3,Tickers,0))*AY$4</f>
        <v>131.2700588</v>
      </c>
      <c r="AZ130" s="33">
        <f t="array" ref="AZ130">index(DailyPrices,Match($AG130,PriceDates,0)+1,Match(AZ$3,Tickers,0))*AZ$4</f>
        <v>6060.68364</v>
      </c>
      <c r="BA130" s="33">
        <f t="array" ref="BA130">index(DailyPrices,Match($AG130,PriceDates,0)+1,Match(BA$3,Tickers,0))*BA$4</f>
        <v>0</v>
      </c>
      <c r="BB130" s="33">
        <f t="array" ref="BB130">index(DailyPrices,Match($AG130,PriceDates,0)+1,Match(BB$3,Tickers,0))*BB$4</f>
        <v>0</v>
      </c>
      <c r="BC130" s="33">
        <f t="array" ref="BC130">index(DailyPrices,Match($AG130,PriceDates,0)+1,Match(BC$3,Tickers,0))*BC$4</f>
        <v>5338.335107</v>
      </c>
      <c r="BD130" s="15">
        <f t="shared" si="5"/>
        <v>106938.8709</v>
      </c>
      <c r="BE130" s="9">
        <f t="shared" si="12"/>
        <v>0.007920558277</v>
      </c>
      <c r="BF130" s="15" t="str">
        <f t="shared" si="13"/>
        <v>#REF!</v>
      </c>
      <c r="BG130" s="9" t="str">
        <f t="shared" si="4"/>
        <v>#REF!</v>
      </c>
    </row>
    <row r="131">
      <c r="AG131" s="32">
        <f>Prices!B141</f>
        <v>42562</v>
      </c>
      <c r="AH131" s="33">
        <f t="array" ref="AH131">index(DailyPrices,Match($AG131,PriceDates,0)+1,Match(AH$3,Tickers,0))*AH$4</f>
        <v>0</v>
      </c>
      <c r="AI131" s="33">
        <f t="array" ref="AI131">index(DailyPrices,Match($AG131,PriceDates,0)+1,Match(AI$3,Tickers,0))*AI$4</f>
        <v>920.294194</v>
      </c>
      <c r="AJ131" s="33">
        <f t="array" ref="AJ131">index(DailyPrices,Match($AG131,PriceDates,0)+1,Match(AJ$3,Tickers,0))*AJ$4</f>
        <v>0</v>
      </c>
      <c r="AK131" s="33">
        <f t="array" ref="AK131">index(DailyPrices,Match($AG131,PriceDates,0)+1,Match(AK$3,Tickers,0))*AK$4</f>
        <v>13991.32814</v>
      </c>
      <c r="AL131" s="33">
        <f t="array" ref="AL131">index(DailyPrices,Match($AG131,PriceDates,0)+1,Match(AL$3,Tickers,0))*AL$4</f>
        <v>0</v>
      </c>
      <c r="AM131" s="33">
        <f t="array" ref="AM131">index(DailyPrices,Match($AG131,PriceDates,0)+1,Match(AM$3,Tickers,0))*AM$4</f>
        <v>0</v>
      </c>
      <c r="AN131" s="33">
        <f t="array" ref="AN131">index(DailyPrices,Match($AG131,PriceDates,0)+1,Match(AN$3,Tickers,0))*AN$4</f>
        <v>0</v>
      </c>
      <c r="AO131" s="33">
        <f t="array" ref="AO131">index(DailyPrices,Match($AG131,PriceDates,0)+1,Match(AO$3,Tickers,0))*AO$4</f>
        <v>8567.893501</v>
      </c>
      <c r="AP131" s="33">
        <f t="array" ref="AP131">index(DailyPrices,Match($AG131,PriceDates,0)+1,Match(AP$3,Tickers,0))*AP$4</f>
        <v>410.4535264</v>
      </c>
      <c r="AQ131" s="33">
        <f t="array" ref="AQ131">index(DailyPrices,Match($AG131,PriceDates,0)+1,Match(AQ$3,Tickers,0))*AQ$4</f>
        <v>12302.39491</v>
      </c>
      <c r="AR131" s="33">
        <f t="array" ref="AR131">index(DailyPrices,Match($AG131,PriceDates,0)+1,Match(AR$3,Tickers,0))*AR$4</f>
        <v>0</v>
      </c>
      <c r="AS131" s="33">
        <f t="array" ref="AS131">index(DailyPrices,Match($AG131,PriceDates,0)+1,Match(AS$3,Tickers,0))*AS$4</f>
        <v>25055.92582</v>
      </c>
      <c r="AT131" s="33">
        <f t="array" ref="AT131">index(DailyPrices,Match($AG131,PriceDates,0)+1,Match(AT$3,Tickers,0))*AT$4</f>
        <v>0</v>
      </c>
      <c r="AU131" s="33">
        <f t="array" ref="AU131">index(DailyPrices,Match($AG131,PriceDates,0)+1,Match(AU$3,Tickers,0))*AU$4</f>
        <v>228.2686304</v>
      </c>
      <c r="AV131" s="33">
        <f t="array" ref="AV131">index(DailyPrices,Match($AG131,PriceDates,0)+1,Match(AV$3,Tickers,0))*AV$4</f>
        <v>3954.760097</v>
      </c>
      <c r="AW131" s="33">
        <f t="array" ref="AW131">index(DailyPrices,Match($AG131,PriceDates,0)+1,Match(AW$3,Tickers,0))*AW$4</f>
        <v>11644.40205</v>
      </c>
      <c r="AX131" s="33">
        <f t="array" ref="AX131">index(DailyPrices,Match($AG131,PriceDates,0)+1,Match(AX$3,Tickers,0))*AX$4</f>
        <v>18145.43033</v>
      </c>
      <c r="AY131" s="33">
        <f t="array" ref="AY131">index(DailyPrices,Match($AG131,PriceDates,0)+1,Match(AY$3,Tickers,0))*AY$4</f>
        <v>131.8673442</v>
      </c>
      <c r="AZ131" s="33">
        <f t="array" ref="AZ131">index(DailyPrices,Match($AG131,PriceDates,0)+1,Match(AZ$3,Tickers,0))*AZ$4</f>
        <v>6048.11154</v>
      </c>
      <c r="BA131" s="33">
        <f t="array" ref="BA131">index(DailyPrices,Match($AG131,PriceDates,0)+1,Match(BA$3,Tickers,0))*BA$4</f>
        <v>0</v>
      </c>
      <c r="BB131" s="33">
        <f t="array" ref="BB131">index(DailyPrices,Match($AG131,PriceDates,0)+1,Match(BB$3,Tickers,0))*BB$4</f>
        <v>0</v>
      </c>
      <c r="BC131" s="33">
        <f t="array" ref="BC131">index(DailyPrices,Match($AG131,PriceDates,0)+1,Match(BC$3,Tickers,0))*BC$4</f>
        <v>5354.042693</v>
      </c>
      <c r="BD131" s="15">
        <f t="shared" si="5"/>
        <v>106755.1728</v>
      </c>
      <c r="BE131" s="9">
        <f t="shared" si="12"/>
        <v>-0.001717785844</v>
      </c>
      <c r="BF131" s="15" t="str">
        <f t="shared" si="13"/>
        <v>#REF!</v>
      </c>
      <c r="BG131" s="9" t="str">
        <f t="shared" si="4"/>
        <v>#REF!</v>
      </c>
    </row>
    <row r="132">
      <c r="AG132" s="32">
        <f>Prices!B142</f>
        <v>42563</v>
      </c>
      <c r="AH132" s="33">
        <f t="array" ref="AH132">index(DailyPrices,Match($AG132,PriceDates,0)+1,Match(AH$3,Tickers,0))*AH$4</f>
        <v>0</v>
      </c>
      <c r="AI132" s="33">
        <f t="array" ref="AI132">index(DailyPrices,Match($AG132,PriceDates,0)+1,Match(AI$3,Tickers,0))*AI$4</f>
        <v>915.3374927</v>
      </c>
      <c r="AJ132" s="33">
        <f t="array" ref="AJ132">index(DailyPrices,Match($AG132,PriceDates,0)+1,Match(AJ$3,Tickers,0))*AJ$4</f>
        <v>0</v>
      </c>
      <c r="AK132" s="33">
        <f t="array" ref="AK132">index(DailyPrices,Match($AG132,PriceDates,0)+1,Match(AK$3,Tickers,0))*AK$4</f>
        <v>13760.89664</v>
      </c>
      <c r="AL132" s="33">
        <f t="array" ref="AL132">index(DailyPrices,Match($AG132,PriceDates,0)+1,Match(AL$3,Tickers,0))*AL$4</f>
        <v>0</v>
      </c>
      <c r="AM132" s="33">
        <f t="array" ref="AM132">index(DailyPrices,Match($AG132,PriceDates,0)+1,Match(AM$3,Tickers,0))*AM$4</f>
        <v>0</v>
      </c>
      <c r="AN132" s="33">
        <f t="array" ref="AN132">index(DailyPrices,Match($AG132,PriceDates,0)+1,Match(AN$3,Tickers,0))*AN$4</f>
        <v>0</v>
      </c>
      <c r="AO132" s="33">
        <f t="array" ref="AO132">index(DailyPrices,Match($AG132,PriceDates,0)+1,Match(AO$3,Tickers,0))*AO$4</f>
        <v>8531.317009</v>
      </c>
      <c r="AP132" s="33">
        <f t="array" ref="AP132">index(DailyPrices,Match($AG132,PriceDates,0)+1,Match(AP$3,Tickers,0))*AP$4</f>
        <v>414.5195988</v>
      </c>
      <c r="AQ132" s="33">
        <f t="array" ref="AQ132">index(DailyPrices,Match($AG132,PriceDates,0)+1,Match(AQ$3,Tickers,0))*AQ$4</f>
        <v>12423.12267</v>
      </c>
      <c r="AR132" s="33">
        <f t="array" ref="AR132">index(DailyPrices,Match($AG132,PriceDates,0)+1,Match(AR$3,Tickers,0))*AR$4</f>
        <v>0</v>
      </c>
      <c r="AS132" s="33">
        <f t="array" ref="AS132">index(DailyPrices,Match($AG132,PriceDates,0)+1,Match(AS$3,Tickers,0))*AS$4</f>
        <v>24930.25054</v>
      </c>
      <c r="AT132" s="33">
        <f t="array" ref="AT132">index(DailyPrices,Match($AG132,PriceDates,0)+1,Match(AT$3,Tickers,0))*AT$4</f>
        <v>0</v>
      </c>
      <c r="AU132" s="33">
        <f t="array" ref="AU132">index(DailyPrices,Match($AG132,PriceDates,0)+1,Match(AU$3,Tickers,0))*AU$4</f>
        <v>228.0843942</v>
      </c>
      <c r="AV132" s="33">
        <f t="array" ref="AV132">index(DailyPrices,Match($AG132,PriceDates,0)+1,Match(AV$3,Tickers,0))*AV$4</f>
        <v>3972.340064</v>
      </c>
      <c r="AW132" s="33">
        <f t="array" ref="AW132">index(DailyPrices,Match($AG132,PriceDates,0)+1,Match(AW$3,Tickers,0))*AW$4</f>
        <v>11705.34781</v>
      </c>
      <c r="AX132" s="33">
        <f t="array" ref="AX132">index(DailyPrices,Match($AG132,PriceDates,0)+1,Match(AX$3,Tickers,0))*AX$4</f>
        <v>18095.00769</v>
      </c>
      <c r="AY132" s="33">
        <f t="array" ref="AY132">index(DailyPrices,Match($AG132,PriceDates,0)+1,Match(AY$3,Tickers,0))*AY$4</f>
        <v>130.6064084</v>
      </c>
      <c r="AZ132" s="33">
        <f t="array" ref="AZ132">index(DailyPrices,Match($AG132,PriceDates,0)+1,Match(AZ$3,Tickers,0))*AZ$4</f>
        <v>6010.395238</v>
      </c>
      <c r="BA132" s="33">
        <f t="array" ref="BA132">index(DailyPrices,Match($AG132,PriceDates,0)+1,Match(BA$3,Tickers,0))*BA$4</f>
        <v>0</v>
      </c>
      <c r="BB132" s="33">
        <f t="array" ref="BB132">index(DailyPrices,Match($AG132,PriceDates,0)+1,Match(BB$3,Tickers,0))*BB$4</f>
        <v>0</v>
      </c>
      <c r="BC132" s="33">
        <f t="array" ref="BC132">index(DailyPrices,Match($AG132,PriceDates,0)+1,Match(BC$3,Tickers,0))*BC$4</f>
        <v>5387.701804</v>
      </c>
      <c r="BD132" s="15">
        <f t="shared" si="5"/>
        <v>106504.9274</v>
      </c>
      <c r="BE132" s="9">
        <f t="shared" si="12"/>
        <v>-0.002344105862</v>
      </c>
      <c r="BF132" s="15" t="str">
        <f t="shared" si="13"/>
        <v>#REF!</v>
      </c>
      <c r="BG132" s="9" t="str">
        <f t="shared" si="4"/>
        <v>#REF!</v>
      </c>
    </row>
    <row r="133">
      <c r="AG133" s="32">
        <f>Prices!B143</f>
        <v>42564</v>
      </c>
      <c r="AH133" s="33">
        <f t="array" ref="AH133">index(DailyPrices,Match($AG133,PriceDates,0)+1,Match(AH$3,Tickers,0))*AH$4</f>
        <v>0</v>
      </c>
      <c r="AI133" s="33">
        <f t="array" ref="AI133">index(DailyPrices,Match($AG133,PriceDates,0)+1,Match(AI$3,Tickers,0))*AI$4</f>
        <v>920.4594173</v>
      </c>
      <c r="AJ133" s="33">
        <f t="array" ref="AJ133">index(DailyPrices,Match($AG133,PriceDates,0)+1,Match(AJ$3,Tickers,0))*AJ$4</f>
        <v>0</v>
      </c>
      <c r="AK133" s="33">
        <f t="array" ref="AK133">index(DailyPrices,Match($AG133,PriceDates,0)+1,Match(AK$3,Tickers,0))*AK$4</f>
        <v>13923.38039</v>
      </c>
      <c r="AL133" s="33">
        <f t="array" ref="AL133">index(DailyPrices,Match($AG133,PriceDates,0)+1,Match(AL$3,Tickers,0))*AL$4</f>
        <v>0</v>
      </c>
      <c r="AM133" s="33">
        <f t="array" ref="AM133">index(DailyPrices,Match($AG133,PriceDates,0)+1,Match(AM$3,Tickers,0))*AM$4</f>
        <v>0</v>
      </c>
      <c r="AN133" s="33">
        <f t="array" ref="AN133">index(DailyPrices,Match($AG133,PriceDates,0)+1,Match(AN$3,Tickers,0))*AN$4</f>
        <v>0</v>
      </c>
      <c r="AO133" s="33">
        <f t="array" ref="AO133">index(DailyPrices,Match($AG133,PriceDates,0)+1,Match(AO$3,Tickers,0))*AO$4</f>
        <v>8568.493116</v>
      </c>
      <c r="AP133" s="33">
        <f t="array" ref="AP133">index(DailyPrices,Match($AG133,PriceDates,0)+1,Match(AP$3,Tickers,0))*AP$4</f>
        <v>412.3217219</v>
      </c>
      <c r="AQ133" s="33">
        <f t="array" ref="AQ133">index(DailyPrices,Match($AG133,PriceDates,0)+1,Match(AQ$3,Tickers,0))*AQ$4</f>
        <v>12401.81777</v>
      </c>
      <c r="AR133" s="33">
        <f t="array" ref="AR133">index(DailyPrices,Match($AG133,PriceDates,0)+1,Match(AR$3,Tickers,0))*AR$4</f>
        <v>0</v>
      </c>
      <c r="AS133" s="33">
        <f t="array" ref="AS133">index(DailyPrices,Match($AG133,PriceDates,0)+1,Match(AS$3,Tickers,0))*AS$4</f>
        <v>24972.1423</v>
      </c>
      <c r="AT133" s="33">
        <f t="array" ref="AT133">index(DailyPrices,Match($AG133,PriceDates,0)+1,Match(AT$3,Tickers,0))*AT$4</f>
        <v>0</v>
      </c>
      <c r="AU133" s="33">
        <f t="array" ref="AU133">index(DailyPrices,Match($AG133,PriceDates,0)+1,Match(AU$3,Tickers,0))*AU$4</f>
        <v>228.0843942</v>
      </c>
      <c r="AV133" s="33">
        <f t="array" ref="AV133">index(DailyPrices,Match($AG133,PriceDates,0)+1,Match(AV$3,Tickers,0))*AV$4</f>
        <v>3915.205171</v>
      </c>
      <c r="AW133" s="33">
        <f t="array" ref="AW133">index(DailyPrices,Match($AG133,PriceDates,0)+1,Match(AW$3,Tickers,0))*AW$4</f>
        <v>11724.15822</v>
      </c>
      <c r="AX133" s="33">
        <f t="array" ref="AX133">index(DailyPrices,Match($AG133,PriceDates,0)+1,Match(AX$3,Tickers,0))*AX$4</f>
        <v>18111.81524</v>
      </c>
      <c r="AY133" s="33">
        <f t="array" ref="AY133">index(DailyPrices,Match($AG133,PriceDates,0)+1,Match(AY$3,Tickers,0))*AY$4</f>
        <v>132.5309947</v>
      </c>
      <c r="AZ133" s="33">
        <f t="array" ref="AZ133">index(DailyPrices,Match($AG133,PriceDates,0)+1,Match(AZ$3,Tickers,0))*AZ$4</f>
        <v>6041.127039</v>
      </c>
      <c r="BA133" s="33">
        <f t="array" ref="BA133">index(DailyPrices,Match($AG133,PriceDates,0)+1,Match(BA$3,Tickers,0))*BA$4</f>
        <v>0</v>
      </c>
      <c r="BB133" s="33">
        <f t="array" ref="BB133">index(DailyPrices,Match($AG133,PriceDates,0)+1,Match(BB$3,Tickers,0))*BB$4</f>
        <v>0</v>
      </c>
      <c r="BC133" s="33">
        <f t="array" ref="BC133">index(DailyPrices,Match($AG133,PriceDates,0)+1,Match(BC$3,Tickers,0))*BC$4</f>
        <v>5396.677567</v>
      </c>
      <c r="BD133" s="15">
        <f t="shared" si="5"/>
        <v>106748.2133</v>
      </c>
      <c r="BE133" s="9">
        <f t="shared" si="12"/>
        <v>0.002284269832</v>
      </c>
      <c r="BF133" s="15" t="str">
        <f t="shared" si="13"/>
        <v>#REF!</v>
      </c>
      <c r="BG133" s="9" t="str">
        <f t="shared" si="4"/>
        <v>#REF!</v>
      </c>
    </row>
    <row r="134">
      <c r="AG134" s="32">
        <f>Prices!B144</f>
        <v>42565</v>
      </c>
      <c r="AH134" s="33">
        <f t="array" ref="AH134">index(DailyPrices,Match($AG134,PriceDates,0)+1,Match(AH$3,Tickers,0))*AH$4</f>
        <v>0</v>
      </c>
      <c r="AI134" s="33">
        <f t="array" ref="AI134">index(DailyPrices,Match($AG134,PriceDates,0)+1,Match(AI$3,Tickers,0))*AI$4</f>
        <v>920.294194</v>
      </c>
      <c r="AJ134" s="33">
        <f t="array" ref="AJ134">index(DailyPrices,Match($AG134,PriceDates,0)+1,Match(AJ$3,Tickers,0))*AJ$4</f>
        <v>0</v>
      </c>
      <c r="AK134" s="33">
        <f t="array" ref="AK134">index(DailyPrices,Match($AG134,PriceDates,0)+1,Match(AK$3,Tickers,0))*AK$4</f>
        <v>13721.50664</v>
      </c>
      <c r="AL134" s="33">
        <f t="array" ref="AL134">index(DailyPrices,Match($AG134,PriceDates,0)+1,Match(AL$3,Tickers,0))*AL$4</f>
        <v>0</v>
      </c>
      <c r="AM134" s="33">
        <f t="array" ref="AM134">index(DailyPrices,Match($AG134,PriceDates,0)+1,Match(AM$3,Tickers,0))*AM$4</f>
        <v>0</v>
      </c>
      <c r="AN134" s="33">
        <f t="array" ref="AN134">index(DailyPrices,Match($AG134,PriceDates,0)+1,Match(AN$3,Tickers,0))*AN$4</f>
        <v>0</v>
      </c>
      <c r="AO134" s="33">
        <f t="array" ref="AO134">index(DailyPrices,Match($AG134,PriceDates,0)+1,Match(AO$3,Tickers,0))*AO$4</f>
        <v>8574.489262</v>
      </c>
      <c r="AP134" s="33">
        <f t="array" ref="AP134">index(DailyPrices,Match($AG134,PriceDates,0)+1,Match(AP$3,Tickers,0))*AP$4</f>
        <v>414.9591742</v>
      </c>
      <c r="AQ134" s="33">
        <f t="array" ref="AQ134">index(DailyPrices,Match($AG134,PriceDates,0)+1,Match(AQ$3,Tickers,0))*AQ$4</f>
        <v>12510.70947</v>
      </c>
      <c r="AR134" s="33">
        <f t="array" ref="AR134">index(DailyPrices,Match($AG134,PriceDates,0)+1,Match(AR$3,Tickers,0))*AR$4</f>
        <v>0</v>
      </c>
      <c r="AS134" s="33">
        <f t="array" ref="AS134">index(DailyPrices,Match($AG134,PriceDates,0)+1,Match(AS$3,Tickers,0))*AS$4</f>
        <v>24962.83302</v>
      </c>
      <c r="AT134" s="33">
        <f t="array" ref="AT134">index(DailyPrices,Match($AG134,PriceDates,0)+1,Match(AT$3,Tickers,0))*AT$4</f>
        <v>0</v>
      </c>
      <c r="AU134" s="33">
        <f t="array" ref="AU134">index(DailyPrices,Match($AG134,PriceDates,0)+1,Match(AU$3,Tickers,0))*AU$4</f>
        <v>227.6238038</v>
      </c>
      <c r="AV134" s="33">
        <f t="array" ref="AV134">index(DailyPrices,Match($AG134,PriceDates,0)+1,Match(AV$3,Tickers,0))*AV$4</f>
        <v>3935.348883</v>
      </c>
      <c r="AW134" s="33">
        <f t="array" ref="AW134">index(DailyPrices,Match($AG134,PriceDates,0)+1,Match(AW$3,Tickers,0))*AW$4</f>
        <v>11767.04598</v>
      </c>
      <c r="AX134" s="33">
        <f t="array" ref="AX134">index(DailyPrices,Match($AG134,PriceDates,0)+1,Match(AX$3,Tickers,0))*AX$4</f>
        <v>18095.00769</v>
      </c>
      <c r="AY134" s="33">
        <f t="array" ref="AY134">index(DailyPrices,Match($AG134,PriceDates,0)+1,Match(AY$3,Tickers,0))*AY$4</f>
        <v>131.6682491</v>
      </c>
      <c r="AZ134" s="33">
        <f t="array" ref="AZ134">index(DailyPrices,Match($AG134,PriceDates,0)+1,Match(AZ$3,Tickers,0))*AZ$4</f>
        <v>6049.042806</v>
      </c>
      <c r="BA134" s="33">
        <f t="array" ref="BA134">index(DailyPrices,Match($AG134,PriceDates,0)+1,Match(BA$3,Tickers,0))*BA$4</f>
        <v>0</v>
      </c>
      <c r="BB134" s="33">
        <f t="array" ref="BB134">index(DailyPrices,Match($AG134,PriceDates,0)+1,Match(BB$3,Tickers,0))*BB$4</f>
        <v>0</v>
      </c>
      <c r="BC134" s="33">
        <f t="array" ref="BC134">index(DailyPrices,Match($AG134,PriceDates,0)+1,Match(BC$3,Tickers,0))*BC$4</f>
        <v>5401.165449</v>
      </c>
      <c r="BD134" s="15">
        <f t="shared" si="5"/>
        <v>106711.6946</v>
      </c>
      <c r="BE134" s="9">
        <f t="shared" si="12"/>
        <v>-0.0003421015043</v>
      </c>
      <c r="BF134" s="15" t="str">
        <f t="shared" si="13"/>
        <v>#REF!</v>
      </c>
      <c r="BG134" s="9" t="str">
        <f t="shared" si="4"/>
        <v>#REF!</v>
      </c>
    </row>
    <row r="135">
      <c r="AG135" s="32">
        <f>Prices!B145</f>
        <v>42566</v>
      </c>
      <c r="AH135" s="33">
        <f t="array" ref="AH135">index(DailyPrices,Match($AG135,PriceDates,0)+1,Match(AH$3,Tickers,0))*AH$4</f>
        <v>0</v>
      </c>
      <c r="AI135" s="33">
        <f t="array" ref="AI135">index(DailyPrices,Match($AG135,PriceDates,0)+1,Match(AI$3,Tickers,0))*AI$4</f>
        <v>920.294194</v>
      </c>
      <c r="AJ135" s="33">
        <f t="array" ref="AJ135">index(DailyPrices,Match($AG135,PriceDates,0)+1,Match(AJ$3,Tickers,0))*AJ$4</f>
        <v>0</v>
      </c>
      <c r="AK135" s="33">
        <f t="array" ref="AK135">index(DailyPrices,Match($AG135,PriceDates,0)+1,Match(AK$3,Tickers,0))*AK$4</f>
        <v>13603.33664</v>
      </c>
      <c r="AL135" s="33">
        <f t="array" ref="AL135">index(DailyPrices,Match($AG135,PriceDates,0)+1,Match(AL$3,Tickers,0))*AL$4</f>
        <v>0</v>
      </c>
      <c r="AM135" s="33">
        <f t="array" ref="AM135">index(DailyPrices,Match($AG135,PriceDates,0)+1,Match(AM$3,Tickers,0))*AM$4</f>
        <v>0</v>
      </c>
      <c r="AN135" s="33">
        <f t="array" ref="AN135">index(DailyPrices,Match($AG135,PriceDates,0)+1,Match(AN$3,Tickers,0))*AN$4</f>
        <v>0</v>
      </c>
      <c r="AO135" s="33">
        <f t="array" ref="AO135">index(DailyPrices,Match($AG135,PriceDates,0)+1,Match(AO$3,Tickers,0))*AO$4</f>
        <v>8577.487335</v>
      </c>
      <c r="AP135" s="33">
        <f t="array" ref="AP135">index(DailyPrices,Match($AG135,PriceDates,0)+1,Match(AP$3,Tickers,0))*AP$4</f>
        <v>413.9151827</v>
      </c>
      <c r="AQ135" s="33">
        <f t="array" ref="AQ135">index(DailyPrices,Match($AG135,PriceDates,0)+1,Match(AQ$3,Tickers,0))*AQ$4</f>
        <v>12482.30294</v>
      </c>
      <c r="AR135" s="33">
        <f t="array" ref="AR135">index(DailyPrices,Match($AG135,PriceDates,0)+1,Match(AR$3,Tickers,0))*AR$4</f>
        <v>0</v>
      </c>
      <c r="AS135" s="33">
        <f t="array" ref="AS135">index(DailyPrices,Match($AG135,PriceDates,0)+1,Match(AS$3,Tickers,0))*AS$4</f>
        <v>24883.70415</v>
      </c>
      <c r="AT135" s="33">
        <f t="array" ref="AT135">index(DailyPrices,Match($AG135,PriceDates,0)+1,Match(AT$3,Tickers,0))*AT$4</f>
        <v>0</v>
      </c>
      <c r="AU135" s="33">
        <f t="array" ref="AU135">index(DailyPrices,Match($AG135,PriceDates,0)+1,Match(AU$3,Tickers,0))*AU$4</f>
        <v>227.2553314</v>
      </c>
      <c r="AV135" s="33">
        <f t="array" ref="AV135">index(DailyPrices,Match($AG135,PriceDates,0)+1,Match(AV$3,Tickers,0))*AV$4</f>
        <v>3984.060042</v>
      </c>
      <c r="AW135" s="33">
        <f t="array" ref="AW135">index(DailyPrices,Match($AG135,PriceDates,0)+1,Match(AW$3,Tickers,0))*AW$4</f>
        <v>11743.72106</v>
      </c>
      <c r="AX135" s="33">
        <f t="array" ref="AX135">index(DailyPrices,Match($AG135,PriceDates,0)+1,Match(AX$3,Tickers,0))*AX$4</f>
        <v>18021.05447</v>
      </c>
      <c r="AY135" s="33">
        <f t="array" ref="AY135">index(DailyPrices,Match($AG135,PriceDates,0)+1,Match(AY$3,Tickers,0))*AY$4</f>
        <v>130.5400433</v>
      </c>
      <c r="AZ135" s="33">
        <f t="array" ref="AZ135">index(DailyPrices,Match($AG135,PriceDates,0)+1,Match(AZ$3,Tickers,0))*AZ$4</f>
        <v>6048.577173</v>
      </c>
      <c r="BA135" s="33">
        <f t="array" ref="BA135">index(DailyPrices,Match($AG135,PriceDates,0)+1,Match(BA$3,Tickers,0))*BA$4</f>
        <v>0</v>
      </c>
      <c r="BB135" s="33">
        <f t="array" ref="BB135">index(DailyPrices,Match($AG135,PriceDates,0)+1,Match(BB$3,Tickers,0))*BB$4</f>
        <v>0</v>
      </c>
      <c r="BC135" s="33">
        <f t="array" ref="BC135">index(DailyPrices,Match($AG135,PriceDates,0)+1,Match(BC$3,Tickers,0))*BC$4</f>
        <v>5410.141212</v>
      </c>
      <c r="BD135" s="15">
        <f t="shared" si="5"/>
        <v>106446.3898</v>
      </c>
      <c r="BE135" s="9">
        <f t="shared" si="12"/>
        <v>-0.002486183486</v>
      </c>
      <c r="BF135" s="15" t="str">
        <f t="shared" si="13"/>
        <v>#REF!</v>
      </c>
      <c r="BG135" s="9" t="str">
        <f t="shared" si="4"/>
        <v>#REF!</v>
      </c>
    </row>
    <row r="136">
      <c r="AG136" s="32">
        <f>Prices!B146</f>
        <v>42569</v>
      </c>
      <c r="AH136" s="33">
        <f t="array" ref="AH136">index(DailyPrices,Match($AG136,PriceDates,0)+1,Match(AH$3,Tickers,0))*AH$4</f>
        <v>0</v>
      </c>
      <c r="AI136" s="33">
        <f t="array" ref="AI136">index(DailyPrices,Match($AG136,PriceDates,0)+1,Match(AI$3,Tickers,0))*AI$4</f>
        <v>919.3028537</v>
      </c>
      <c r="AJ136" s="33">
        <f t="array" ref="AJ136">index(DailyPrices,Match($AG136,PriceDates,0)+1,Match(AJ$3,Tickers,0))*AJ$4</f>
        <v>0</v>
      </c>
      <c r="AK136" s="33">
        <f t="array" ref="AK136">index(DailyPrices,Match($AG136,PriceDates,0)+1,Match(AK$3,Tickers,0))*AK$4</f>
        <v>13590.53489</v>
      </c>
      <c r="AL136" s="33">
        <f t="array" ref="AL136">index(DailyPrices,Match($AG136,PriceDates,0)+1,Match(AL$3,Tickers,0))*AL$4</f>
        <v>0</v>
      </c>
      <c r="AM136" s="33">
        <f t="array" ref="AM136">index(DailyPrices,Match($AG136,PriceDates,0)+1,Match(AM$3,Tickers,0))*AM$4</f>
        <v>0</v>
      </c>
      <c r="AN136" s="33">
        <f t="array" ref="AN136">index(DailyPrices,Match($AG136,PriceDates,0)+1,Match(AN$3,Tickers,0))*AN$4</f>
        <v>0</v>
      </c>
      <c r="AO136" s="33">
        <f t="array" ref="AO136">index(DailyPrices,Match($AG136,PriceDates,0)+1,Match(AO$3,Tickers,0))*AO$4</f>
        <v>8564.895428</v>
      </c>
      <c r="AP136" s="33">
        <f t="array" ref="AP136">index(DailyPrices,Match($AG136,PriceDates,0)+1,Match(AP$3,Tickers,0))*AP$4</f>
        <v>417.4867328</v>
      </c>
      <c r="AQ136" s="33">
        <f t="array" ref="AQ136">index(DailyPrices,Match($AG136,PriceDates,0)+1,Match(AQ$3,Tickers,0))*AQ$4</f>
        <v>12569.88974</v>
      </c>
      <c r="AR136" s="33">
        <f t="array" ref="AR136">index(DailyPrices,Match($AG136,PriceDates,0)+1,Match(AR$3,Tickers,0))*AR$4</f>
        <v>0</v>
      </c>
      <c r="AS136" s="33">
        <f t="array" ref="AS136">index(DailyPrices,Match($AG136,PriceDates,0)+1,Match(AS$3,Tickers,0))*AS$4</f>
        <v>24906.97735</v>
      </c>
      <c r="AT136" s="33">
        <f t="array" ref="AT136">index(DailyPrices,Match($AG136,PriceDates,0)+1,Match(AT$3,Tickers,0))*AT$4</f>
        <v>0</v>
      </c>
      <c r="AU136" s="33">
        <f t="array" ref="AU136">index(DailyPrices,Match($AG136,PriceDates,0)+1,Match(AU$3,Tickers,0))*AU$4</f>
        <v>227.0710952</v>
      </c>
      <c r="AV136" s="33">
        <f t="array" ref="AV136">index(DailyPrices,Match($AG136,PriceDates,0)+1,Match(AV$3,Tickers,0))*AV$4</f>
        <v>3996.14627</v>
      </c>
      <c r="AW136" s="33">
        <f t="array" ref="AW136">index(DailyPrices,Match($AG136,PriceDates,0)+1,Match(AW$3,Tickers,0))*AW$4</f>
        <v>11767.7984</v>
      </c>
      <c r="AX136" s="33">
        <f t="array" ref="AX136">index(DailyPrices,Match($AG136,PriceDates,0)+1,Match(AX$3,Tickers,0))*AX$4</f>
        <v>18017.69296</v>
      </c>
      <c r="AY136" s="33">
        <f t="array" ref="AY136">index(DailyPrices,Match($AG136,PriceDates,0)+1,Match(AY$3,Tickers,0))*AY$4</f>
        <v>130.6064084</v>
      </c>
      <c r="AZ136" s="33">
        <f t="array" ref="AZ136">index(DailyPrices,Match($AG136,PriceDates,0)+1,Match(AZ$3,Tickers,0))*AZ$4</f>
        <v>6035.539439</v>
      </c>
      <c r="BA136" s="33">
        <f t="array" ref="BA136">index(DailyPrices,Match($AG136,PriceDates,0)+1,Match(BA$3,Tickers,0))*BA$4</f>
        <v>0</v>
      </c>
      <c r="BB136" s="33">
        <f t="array" ref="BB136">index(DailyPrices,Match($AG136,PriceDates,0)+1,Match(BB$3,Tickers,0))*BB$4</f>
        <v>0</v>
      </c>
      <c r="BC136" s="33">
        <f t="array" ref="BC136">index(DailyPrices,Match($AG136,PriceDates,0)+1,Match(BC$3,Tickers,0))*BC$4</f>
        <v>5412.385153</v>
      </c>
      <c r="BD136" s="15">
        <f t="shared" si="5"/>
        <v>106556.3267</v>
      </c>
      <c r="BE136" s="9">
        <f t="shared" si="12"/>
        <v>0.001032791663</v>
      </c>
      <c r="BF136" s="15" t="str">
        <f t="shared" si="13"/>
        <v>#REF!</v>
      </c>
      <c r="BG136" s="9" t="str">
        <f t="shared" si="4"/>
        <v>#REF!</v>
      </c>
    </row>
    <row r="137">
      <c r="AG137" s="32">
        <f>Prices!B147</f>
        <v>42570</v>
      </c>
      <c r="AH137" s="33">
        <f t="array" ref="AH137">index(DailyPrices,Match($AG137,PriceDates,0)+1,Match(AH$3,Tickers,0))*AH$4</f>
        <v>0</v>
      </c>
      <c r="AI137" s="33">
        <f t="array" ref="AI137">index(DailyPrices,Match($AG137,PriceDates,0)+1,Match(AI$3,Tickers,0))*AI$4</f>
        <v>918.6419602</v>
      </c>
      <c r="AJ137" s="33">
        <f t="array" ref="AJ137">index(DailyPrices,Match($AG137,PriceDates,0)+1,Match(AJ$3,Tickers,0))*AJ$4</f>
        <v>0</v>
      </c>
      <c r="AK137" s="33">
        <f t="array" ref="AK137">index(DailyPrices,Match($AG137,PriceDates,0)+1,Match(AK$3,Tickers,0))*AK$4</f>
        <v>13667.34539</v>
      </c>
      <c r="AL137" s="33">
        <f t="array" ref="AL137">index(DailyPrices,Match($AG137,PriceDates,0)+1,Match(AL$3,Tickers,0))*AL$4</f>
        <v>0</v>
      </c>
      <c r="AM137" s="33">
        <f t="array" ref="AM137">index(DailyPrices,Match($AG137,PriceDates,0)+1,Match(AM$3,Tickers,0))*AM$4</f>
        <v>0</v>
      </c>
      <c r="AN137" s="33">
        <f t="array" ref="AN137">index(DailyPrices,Match($AG137,PriceDates,0)+1,Match(AN$3,Tickers,0))*AN$4</f>
        <v>0</v>
      </c>
      <c r="AO137" s="33">
        <f t="array" ref="AO137">index(DailyPrices,Match($AG137,PriceDates,0)+1,Match(AO$3,Tickers,0))*AO$4</f>
        <v>8552.303521</v>
      </c>
      <c r="AP137" s="33">
        <f t="array" ref="AP137">index(DailyPrices,Match($AG137,PriceDates,0)+1,Match(AP$3,Tickers,0))*AP$4</f>
        <v>415.0690681</v>
      </c>
      <c r="AQ137" s="33">
        <f t="array" ref="AQ137">index(DailyPrices,Match($AG137,PriceDates,0)+1,Match(AQ$3,Tickers,0))*AQ$4</f>
        <v>12498.87342</v>
      </c>
      <c r="AR137" s="33">
        <f t="array" ref="AR137">index(DailyPrices,Match($AG137,PriceDates,0)+1,Match(AR$3,Tickers,0))*AR$4</f>
        <v>0</v>
      </c>
      <c r="AS137" s="33">
        <f t="array" ref="AS137">index(DailyPrices,Match($AG137,PriceDates,0)+1,Match(AS$3,Tickers,0))*AS$4</f>
        <v>24925.5959</v>
      </c>
      <c r="AT137" s="33">
        <f t="array" ref="AT137">index(DailyPrices,Match($AG137,PriceDates,0)+1,Match(AT$3,Tickers,0))*AT$4</f>
        <v>0</v>
      </c>
      <c r="AU137" s="33">
        <f t="array" ref="AU137">index(DailyPrices,Match($AG137,PriceDates,0)+1,Match(AU$3,Tickers,0))*AU$4</f>
        <v>227.3474495</v>
      </c>
      <c r="AV137" s="33">
        <f t="array" ref="AV137">index(DailyPrices,Match($AG137,PriceDates,0)+1,Match(AV$3,Tickers,0))*AV$4</f>
        <v>3956.225094</v>
      </c>
      <c r="AW137" s="33">
        <f t="array" ref="AW137">index(DailyPrices,Match($AG137,PriceDates,0)+1,Match(AW$3,Tickers,0))*AW$4</f>
        <v>11713.62439</v>
      </c>
      <c r="AX137" s="33">
        <f t="array" ref="AX137">index(DailyPrices,Match($AG137,PriceDates,0)+1,Match(AX$3,Tickers,0))*AX$4</f>
        <v>18068.11561</v>
      </c>
      <c r="AY137" s="33">
        <f t="array" ref="AY137">index(DailyPrices,Match($AG137,PriceDates,0)+1,Match(AY$3,Tickers,0))*AY$4</f>
        <v>129.4782026</v>
      </c>
      <c r="AZ137" s="33">
        <f t="array" ref="AZ137">index(DailyPrices,Match($AG137,PriceDates,0)+1,Match(AZ$3,Tickers,0))*AZ$4</f>
        <v>6039.264506</v>
      </c>
      <c r="BA137" s="33">
        <f t="array" ref="BA137">index(DailyPrices,Match($AG137,PriceDates,0)+1,Match(BA$3,Tickers,0))*BA$4</f>
        <v>0</v>
      </c>
      <c r="BB137" s="33">
        <f t="array" ref="BB137">index(DailyPrices,Match($AG137,PriceDates,0)+1,Match(BB$3,Tickers,0))*BB$4</f>
        <v>0</v>
      </c>
      <c r="BC137" s="33">
        <f t="array" ref="BC137">index(DailyPrices,Match($AG137,PriceDates,0)+1,Match(BC$3,Tickers,0))*BC$4</f>
        <v>5394.433627</v>
      </c>
      <c r="BD137" s="15">
        <f t="shared" si="5"/>
        <v>106506.3181</v>
      </c>
      <c r="BE137" s="9">
        <f t="shared" si="12"/>
        <v>-0.0004693158954</v>
      </c>
      <c r="BF137" s="15" t="str">
        <f t="shared" si="13"/>
        <v>#REF!</v>
      </c>
      <c r="BG137" s="9" t="str">
        <f t="shared" si="4"/>
        <v>#REF!</v>
      </c>
    </row>
    <row r="138">
      <c r="AG138" s="32">
        <f>Prices!B148</f>
        <v>42571</v>
      </c>
      <c r="AH138" s="33">
        <f t="array" ref="AH138">index(DailyPrices,Match($AG138,PriceDates,0)+1,Match(AH$3,Tickers,0))*AH$4</f>
        <v>0</v>
      </c>
      <c r="AI138" s="33">
        <f t="array" ref="AI138">index(DailyPrices,Match($AG138,PriceDates,0)+1,Match(AI$3,Tickers,0))*AI$4</f>
        <v>915.3374927</v>
      </c>
      <c r="AJ138" s="33">
        <f t="array" ref="AJ138">index(DailyPrices,Match($AG138,PriceDates,0)+1,Match(AJ$3,Tickers,0))*AJ$4</f>
        <v>0</v>
      </c>
      <c r="AK138" s="33">
        <f t="array" ref="AK138">index(DailyPrices,Match($AG138,PriceDates,0)+1,Match(AK$3,Tickers,0))*AK$4</f>
        <v>13592.50439</v>
      </c>
      <c r="AL138" s="33">
        <f t="array" ref="AL138">index(DailyPrices,Match($AG138,PriceDates,0)+1,Match(AL$3,Tickers,0))*AL$4</f>
        <v>0</v>
      </c>
      <c r="AM138" s="33">
        <f t="array" ref="AM138">index(DailyPrices,Match($AG138,PriceDates,0)+1,Match(AM$3,Tickers,0))*AM$4</f>
        <v>0</v>
      </c>
      <c r="AN138" s="33">
        <f t="array" ref="AN138">index(DailyPrices,Match($AG138,PriceDates,0)+1,Match(AN$3,Tickers,0))*AN$4</f>
        <v>0</v>
      </c>
      <c r="AO138" s="33">
        <f t="array" ref="AO138">index(DailyPrices,Match($AG138,PriceDates,0)+1,Match(AO$3,Tickers,0))*AO$4</f>
        <v>8530.117779</v>
      </c>
      <c r="AP138" s="33">
        <f t="array" ref="AP138">index(DailyPrices,Match($AG138,PriceDates,0)+1,Match(AP$3,Tickers,0))*AP$4</f>
        <v>419.4098751</v>
      </c>
      <c r="AQ138" s="33">
        <f t="array" ref="AQ138">index(DailyPrices,Match($AG138,PriceDates,0)+1,Match(AQ$3,Tickers,0))*AQ$4</f>
        <v>12539.116</v>
      </c>
      <c r="AR138" s="33">
        <f t="array" ref="AR138">index(DailyPrices,Match($AG138,PriceDates,0)+1,Match(AR$3,Tickers,0))*AR$4</f>
        <v>0</v>
      </c>
      <c r="AS138" s="33">
        <f t="array" ref="AS138">index(DailyPrices,Match($AG138,PriceDates,0)+1,Match(AS$3,Tickers,0))*AS$4</f>
        <v>24906.97735</v>
      </c>
      <c r="AT138" s="33">
        <f t="array" ref="AT138">index(DailyPrices,Match($AG138,PriceDates,0)+1,Match(AT$3,Tickers,0))*AT$4</f>
        <v>0</v>
      </c>
      <c r="AU138" s="33">
        <f t="array" ref="AU138">index(DailyPrices,Match($AG138,PriceDates,0)+1,Match(AU$3,Tickers,0))*AU$4</f>
        <v>227.2553314</v>
      </c>
      <c r="AV138" s="33">
        <f t="array" ref="AV138">index(DailyPrices,Match($AG138,PriceDates,0)+1,Match(AV$3,Tickers,0))*AV$4</f>
        <v>4037.532442</v>
      </c>
      <c r="AW138" s="33">
        <f t="array" ref="AW138">index(DailyPrices,Match($AG138,PriceDates,0)+1,Match(AW$3,Tickers,0))*AW$4</f>
        <v>11878.40366</v>
      </c>
      <c r="AX138" s="33">
        <f t="array" ref="AX138">index(DailyPrices,Match($AG138,PriceDates,0)+1,Match(AX$3,Tickers,0))*AX$4</f>
        <v>18044.58504</v>
      </c>
      <c r="AY138" s="33">
        <f t="array" ref="AY138">index(DailyPrices,Match($AG138,PriceDates,0)+1,Match(AY$3,Tickers,0))*AY$4</f>
        <v>125.9608552</v>
      </c>
      <c r="AZ138" s="33">
        <f t="array" ref="AZ138">index(DailyPrices,Match($AG138,PriceDates,0)+1,Match(AZ$3,Tickers,0))*AZ$4</f>
        <v>6016.914105</v>
      </c>
      <c r="BA138" s="33">
        <f t="array" ref="BA138">index(DailyPrices,Match($AG138,PriceDates,0)+1,Match(BA$3,Tickers,0))*BA$4</f>
        <v>0</v>
      </c>
      <c r="BB138" s="33">
        <f t="array" ref="BB138">index(DailyPrices,Match($AG138,PriceDates,0)+1,Match(BB$3,Tickers,0))*BB$4</f>
        <v>0</v>
      </c>
      <c r="BC138" s="33">
        <f t="array" ref="BC138">index(DailyPrices,Match($AG138,PriceDates,0)+1,Match(BC$3,Tickers,0))*BC$4</f>
        <v>5405.653331</v>
      </c>
      <c r="BD138" s="15">
        <f t="shared" si="5"/>
        <v>106639.7676</v>
      </c>
      <c r="BE138" s="9">
        <f t="shared" si="12"/>
        <v>0.001252972745</v>
      </c>
      <c r="BF138" s="15" t="str">
        <f t="shared" si="13"/>
        <v>#REF!</v>
      </c>
      <c r="BG138" s="9" t="str">
        <f t="shared" si="4"/>
        <v>#REF!</v>
      </c>
    </row>
    <row r="139">
      <c r="E139" s="52"/>
      <c r="AG139" s="32">
        <f>Prices!B149</f>
        <v>42572</v>
      </c>
      <c r="AH139" s="33">
        <f t="array" ref="AH139">index(DailyPrices,Match($AG139,PriceDates,0)+1,Match(AH$3,Tickers,0))*AH$4</f>
        <v>0</v>
      </c>
      <c r="AI139" s="33">
        <f t="array" ref="AI139">index(DailyPrices,Match($AG139,PriceDates,0)+1,Match(AI$3,Tickers,0))*AI$4</f>
        <v>912.6939187</v>
      </c>
      <c r="AJ139" s="33">
        <f t="array" ref="AJ139">index(DailyPrices,Match($AG139,PriceDates,0)+1,Match(AJ$3,Tickers,0))*AJ$4</f>
        <v>0</v>
      </c>
      <c r="AK139" s="33">
        <f t="array" ref="AK139">index(DailyPrices,Match($AG139,PriceDates,0)+1,Match(AK$3,Tickers,0))*AK$4</f>
        <v>13620.07739</v>
      </c>
      <c r="AL139" s="33">
        <f t="array" ref="AL139">index(DailyPrices,Match($AG139,PriceDates,0)+1,Match(AL$3,Tickers,0))*AL$4</f>
        <v>0</v>
      </c>
      <c r="AM139" s="33">
        <f t="array" ref="AM139">index(DailyPrices,Match($AG139,PriceDates,0)+1,Match(AM$3,Tickers,0))*AM$4</f>
        <v>0</v>
      </c>
      <c r="AN139" s="33">
        <f t="array" ref="AN139">index(DailyPrices,Match($AG139,PriceDates,0)+1,Match(AN$3,Tickers,0))*AN$4</f>
        <v>0</v>
      </c>
      <c r="AO139" s="33">
        <f t="array" ref="AO139">index(DailyPrices,Match($AG139,PriceDates,0)+1,Match(AO$3,Tickers,0))*AO$4</f>
        <v>8503.135121</v>
      </c>
      <c r="AP139" s="33">
        <f t="array" ref="AP139">index(DailyPrices,Match($AG139,PriceDates,0)+1,Match(AP$3,Tickers,0))*AP$4</f>
        <v>418.4757774</v>
      </c>
      <c r="AQ139" s="33">
        <f t="array" ref="AQ139">index(DailyPrices,Match($AG139,PriceDates,0)+1,Match(AQ$3,Tickers,0))*AQ$4</f>
        <v>12491.77178</v>
      </c>
      <c r="AR139" s="33">
        <f t="array" ref="AR139">index(DailyPrices,Match($AG139,PriceDates,0)+1,Match(AR$3,Tickers,0))*AR$4</f>
        <v>0</v>
      </c>
      <c r="AS139" s="33">
        <f t="array" ref="AS139">index(DailyPrices,Match($AG139,PriceDates,0)+1,Match(AS$3,Tickers,0))*AS$4</f>
        <v>24925.5959</v>
      </c>
      <c r="AT139" s="33">
        <f t="array" ref="AT139">index(DailyPrices,Match($AG139,PriceDates,0)+1,Match(AT$3,Tickers,0))*AT$4</f>
        <v>0</v>
      </c>
      <c r="AU139" s="33">
        <f t="array" ref="AU139">index(DailyPrices,Match($AG139,PriceDates,0)+1,Match(AU$3,Tickers,0))*AU$4</f>
        <v>227.2553314</v>
      </c>
      <c r="AV139" s="33">
        <f t="array" ref="AV139">index(DailyPrices,Match($AG139,PriceDates,0)+1,Match(AV$3,Tickers,0))*AV$4</f>
        <v>4082.581108</v>
      </c>
      <c r="AW139" s="33">
        <f t="array" ref="AW139">index(DailyPrices,Match($AG139,PriceDates,0)+1,Match(AW$3,Tickers,0))*AW$4</f>
        <v>11893.452</v>
      </c>
      <c r="AX139" s="33">
        <f t="array" ref="AX139">index(DailyPrices,Match($AG139,PriceDates,0)+1,Match(AX$3,Tickers,0))*AX$4</f>
        <v>18061.39259</v>
      </c>
      <c r="AY139" s="33">
        <f t="array" ref="AY139">index(DailyPrices,Match($AG139,PriceDates,0)+1,Match(AY$3,Tickers,0))*AY$4</f>
        <v>129.0800124</v>
      </c>
      <c r="AZ139" s="33">
        <f t="array" ref="AZ139">index(DailyPrices,Match($AG139,PriceDates,0)+1,Match(AZ$3,Tickers,0))*AZ$4</f>
        <v>5997.357505</v>
      </c>
      <c r="BA139" s="33">
        <f t="array" ref="BA139">index(DailyPrices,Match($AG139,PriceDates,0)+1,Match(BA$3,Tickers,0))*BA$4</f>
        <v>0</v>
      </c>
      <c r="BB139" s="33">
        <f t="array" ref="BB139">index(DailyPrices,Match($AG139,PriceDates,0)+1,Match(BB$3,Tickers,0))*BB$4</f>
        <v>0</v>
      </c>
      <c r="BC139" s="33">
        <f t="array" ref="BC139">index(DailyPrices,Match($AG139,PriceDates,0)+1,Match(BC$3,Tickers,0))*BC$4</f>
        <v>5410.141212</v>
      </c>
      <c r="BD139" s="15">
        <f t="shared" si="5"/>
        <v>106673.0096</v>
      </c>
      <c r="BE139" s="9">
        <f t="shared" si="12"/>
        <v>0.0003117223627</v>
      </c>
      <c r="BF139" s="15" t="str">
        <f t="shared" si="13"/>
        <v>#REF!</v>
      </c>
      <c r="BG139" s="9" t="str">
        <f t="shared" si="4"/>
        <v>#REF!</v>
      </c>
    </row>
    <row r="140">
      <c r="AG140" s="32">
        <f>Prices!B150</f>
        <v>42573</v>
      </c>
      <c r="AH140" s="33">
        <f t="array" ref="AH140">index(DailyPrices,Match($AG140,PriceDates,0)+1,Match(AH$3,Tickers,0))*AH$4</f>
        <v>0</v>
      </c>
      <c r="AI140" s="33">
        <f t="array" ref="AI140">index(DailyPrices,Match($AG140,PriceDates,0)+1,Match(AI$3,Tickers,0))*AI$4</f>
        <v>916.9897265</v>
      </c>
      <c r="AJ140" s="33">
        <f t="array" ref="AJ140">index(DailyPrices,Match($AG140,PriceDates,0)+1,Match(AJ$3,Tickers,0))*AJ$4</f>
        <v>0</v>
      </c>
      <c r="AK140" s="33">
        <f t="array" ref="AK140">index(DailyPrices,Match($AG140,PriceDates,0)+1,Match(AK$3,Tickers,0))*AK$4</f>
        <v>13643.71139</v>
      </c>
      <c r="AL140" s="33">
        <f t="array" ref="AL140">index(DailyPrices,Match($AG140,PriceDates,0)+1,Match(AL$3,Tickers,0))*AL$4</f>
        <v>0</v>
      </c>
      <c r="AM140" s="33">
        <f t="array" ref="AM140">index(DailyPrices,Match($AG140,PriceDates,0)+1,Match(AM$3,Tickers,0))*AM$4</f>
        <v>0</v>
      </c>
      <c r="AN140" s="33">
        <f t="array" ref="AN140">index(DailyPrices,Match($AG140,PriceDates,0)+1,Match(AN$3,Tickers,0))*AN$4</f>
        <v>0</v>
      </c>
      <c r="AO140" s="33">
        <f t="array" ref="AO140">index(DailyPrices,Match($AG140,PriceDates,0)+1,Match(AO$3,Tickers,0))*AO$4</f>
        <v>8542.709687</v>
      </c>
      <c r="AP140" s="33">
        <f t="array" ref="AP140">index(DailyPrices,Match($AG140,PriceDates,0)+1,Match(AP$3,Tickers,0))*AP$4</f>
        <v>420.6187075</v>
      </c>
      <c r="AQ140" s="33">
        <f t="array" ref="AQ140">index(DailyPrices,Match($AG140,PriceDates,0)+1,Match(AQ$3,Tickers,0))*AQ$4</f>
        <v>12534.38158</v>
      </c>
      <c r="AR140" s="33">
        <f t="array" ref="AR140">index(DailyPrices,Match($AG140,PriceDates,0)+1,Match(AR$3,Tickers,0))*AR$4</f>
        <v>0</v>
      </c>
      <c r="AS140" s="33">
        <f t="array" ref="AS140">index(DailyPrices,Match($AG140,PriceDates,0)+1,Match(AS$3,Tickers,0))*AS$4</f>
        <v>24920.94127</v>
      </c>
      <c r="AT140" s="33">
        <f t="array" ref="AT140">index(DailyPrices,Match($AG140,PriceDates,0)+1,Match(AT$3,Tickers,0))*AT$4</f>
        <v>0</v>
      </c>
      <c r="AU140" s="33">
        <f t="array" ref="AU140">index(DailyPrices,Match($AG140,PriceDates,0)+1,Match(AU$3,Tickers,0))*AU$4</f>
        <v>227.2553314</v>
      </c>
      <c r="AV140" s="33">
        <f t="array" ref="AV140">index(DailyPrices,Match($AG140,PriceDates,0)+1,Match(AV$3,Tickers,0))*AV$4</f>
        <v>4096.498582</v>
      </c>
      <c r="AW140" s="33">
        <f t="array" ref="AW140">index(DailyPrices,Match($AG140,PriceDates,0)+1,Match(AW$3,Tickers,0))*AW$4</f>
        <v>11922.79625</v>
      </c>
      <c r="AX140" s="33">
        <f t="array" ref="AX140">index(DailyPrices,Match($AG140,PriceDates,0)+1,Match(AX$3,Tickers,0))*AX$4</f>
        <v>18078.20014</v>
      </c>
      <c r="AY140" s="33">
        <f t="array" ref="AY140">index(DailyPrices,Match($AG140,PriceDates,0)+1,Match(AY$3,Tickers,0))*AY$4</f>
        <v>127.6199814</v>
      </c>
      <c r="AZ140" s="33">
        <f t="array" ref="AZ140">index(DailyPrices,Match($AG140,PriceDates,0)+1,Match(AZ$3,Tickers,0))*AZ$4</f>
        <v>6030.417472</v>
      </c>
      <c r="BA140" s="33">
        <f t="array" ref="BA140">index(DailyPrices,Match($AG140,PriceDates,0)+1,Match(BA$3,Tickers,0))*BA$4</f>
        <v>0</v>
      </c>
      <c r="BB140" s="33">
        <f t="array" ref="BB140">index(DailyPrices,Match($AG140,PriceDates,0)+1,Match(BB$3,Tickers,0))*BB$4</f>
        <v>0</v>
      </c>
      <c r="BC140" s="33">
        <f t="array" ref="BC140">index(DailyPrices,Match($AG140,PriceDates,0)+1,Match(BC$3,Tickers,0))*BC$4</f>
        <v>5407.897271</v>
      </c>
      <c r="BD140" s="15">
        <f t="shared" si="5"/>
        <v>106870.0374</v>
      </c>
      <c r="BE140" s="9">
        <f t="shared" si="12"/>
        <v>0.001847025166</v>
      </c>
      <c r="BF140" s="15" t="str">
        <f t="shared" si="13"/>
        <v>#REF!</v>
      </c>
      <c r="BG140" s="9" t="str">
        <f t="shared" si="4"/>
        <v>#REF!</v>
      </c>
    </row>
    <row r="141">
      <c r="AG141" s="32">
        <f>Prices!B151</f>
        <v>42576</v>
      </c>
      <c r="AH141" s="33">
        <f t="array" ref="AH141">index(DailyPrices,Match($AG141,PriceDates,0)+1,Match(AH$3,Tickers,0))*AH$4</f>
        <v>0</v>
      </c>
      <c r="AI141" s="33">
        <f t="array" ref="AI141">index(DailyPrices,Match($AG141,PriceDates,0)+1,Match(AI$3,Tickers,0))*AI$4</f>
        <v>915.9983862</v>
      </c>
      <c r="AJ141" s="33">
        <f t="array" ref="AJ141">index(DailyPrices,Match($AG141,PriceDates,0)+1,Match(AJ$3,Tickers,0))*AJ$4</f>
        <v>0</v>
      </c>
      <c r="AK141" s="33">
        <f t="array" ref="AK141">index(DailyPrices,Match($AG141,PriceDates,0)+1,Match(AK$3,Tickers,0))*AK$4</f>
        <v>13633.86389</v>
      </c>
      <c r="AL141" s="33">
        <f t="array" ref="AL141">index(DailyPrices,Match($AG141,PriceDates,0)+1,Match(AL$3,Tickers,0))*AL$4</f>
        <v>0</v>
      </c>
      <c r="AM141" s="33">
        <f t="array" ref="AM141">index(DailyPrices,Match($AG141,PriceDates,0)+1,Match(AM$3,Tickers,0))*AM$4</f>
        <v>0</v>
      </c>
      <c r="AN141" s="33">
        <f t="array" ref="AN141">index(DailyPrices,Match($AG141,PriceDates,0)+1,Match(AN$3,Tickers,0))*AN$4</f>
        <v>0</v>
      </c>
      <c r="AO141" s="33">
        <f t="array" ref="AO141">index(DailyPrices,Match($AG141,PriceDates,0)+1,Match(AO$3,Tickers,0))*AO$4</f>
        <v>8535.514311</v>
      </c>
      <c r="AP141" s="33">
        <f t="array" ref="AP141">index(DailyPrices,Match($AG141,PriceDates,0)+1,Match(AP$3,Tickers,0))*AP$4</f>
        <v>421.662699</v>
      </c>
      <c r="AQ141" s="33">
        <f t="array" ref="AQ141">index(DailyPrices,Match($AG141,PriceDates,0)+1,Match(AQ$3,Tickers,0))*AQ$4</f>
        <v>12439.69315</v>
      </c>
      <c r="AR141" s="33">
        <f t="array" ref="AR141">index(DailyPrices,Match($AG141,PriceDates,0)+1,Match(AR$3,Tickers,0))*AR$4</f>
        <v>0</v>
      </c>
      <c r="AS141" s="33">
        <f t="array" ref="AS141">index(DailyPrices,Match($AG141,PriceDates,0)+1,Match(AS$3,Tickers,0))*AS$4</f>
        <v>24925.5959</v>
      </c>
      <c r="AT141" s="33">
        <f t="array" ref="AT141">index(DailyPrices,Match($AG141,PriceDates,0)+1,Match(AT$3,Tickers,0))*AT$4</f>
        <v>0</v>
      </c>
      <c r="AU141" s="33">
        <f t="array" ref="AU141">index(DailyPrices,Match($AG141,PriceDates,0)+1,Match(AU$3,Tickers,0))*AU$4</f>
        <v>227.1632133</v>
      </c>
      <c r="AV141" s="33">
        <f t="array" ref="AV141">index(DailyPrices,Match($AG141,PriceDates,0)+1,Match(AV$3,Tickers,0))*AV$4</f>
        <v>4124.699779</v>
      </c>
      <c r="AW141" s="33">
        <f t="array" ref="AW141">index(DailyPrices,Match($AG141,PriceDates,0)+1,Match(AW$3,Tickers,0))*AW$4</f>
        <v>11899.47133</v>
      </c>
      <c r="AX141" s="33">
        <f t="array" ref="AX141">index(DailyPrices,Match($AG141,PriceDates,0)+1,Match(AX$3,Tickers,0))*AX$4</f>
        <v>18068.11561</v>
      </c>
      <c r="AY141" s="33">
        <f t="array" ref="AY141">index(DailyPrices,Match($AG141,PriceDates,0)+1,Match(AY$3,Tickers,0))*AY$4</f>
        <v>126.8899659</v>
      </c>
      <c r="AZ141" s="33">
        <f t="array" ref="AZ141">index(DailyPrices,Match($AG141,PriceDates,0)+1,Match(AZ$3,Tickers,0))*AZ$4</f>
        <v>6035.539439</v>
      </c>
      <c r="BA141" s="33">
        <f t="array" ref="BA141">index(DailyPrices,Match($AG141,PriceDates,0)+1,Match(BA$3,Tickers,0))*BA$4</f>
        <v>0</v>
      </c>
      <c r="BB141" s="33">
        <f t="array" ref="BB141">index(DailyPrices,Match($AG141,PriceDates,0)+1,Match(BB$3,Tickers,0))*BB$4</f>
        <v>0</v>
      </c>
      <c r="BC141" s="33">
        <f t="array" ref="BC141">index(DailyPrices,Match($AG141,PriceDates,0)+1,Match(BC$3,Tickers,0))*BC$4</f>
        <v>5374.23816</v>
      </c>
      <c r="BD141" s="15">
        <f t="shared" si="5"/>
        <v>106728.4458</v>
      </c>
      <c r="BE141" s="9">
        <f t="shared" si="12"/>
        <v>-0.001324894742</v>
      </c>
      <c r="BF141" s="15" t="str">
        <f t="shared" si="13"/>
        <v>#REF!</v>
      </c>
      <c r="BG141" s="9" t="str">
        <f t="shared" si="4"/>
        <v>#REF!</v>
      </c>
    </row>
    <row r="142">
      <c r="AG142" s="32">
        <f>Prices!B152</f>
        <v>42577</v>
      </c>
      <c r="AH142" s="33">
        <f t="array" ref="AH142">index(DailyPrices,Match($AG142,PriceDates,0)+1,Match(AH$3,Tickers,0))*AH$4</f>
        <v>0</v>
      </c>
      <c r="AI142" s="33">
        <f t="array" ref="AI142">index(DailyPrices,Match($AG142,PriceDates,0)+1,Match(AI$3,Tickers,0))*AI$4</f>
        <v>908.8937811</v>
      </c>
      <c r="AJ142" s="33">
        <f t="array" ref="AJ142">index(DailyPrices,Match($AG142,PriceDates,0)+1,Match(AJ$3,Tickers,0))*AJ$4</f>
        <v>0</v>
      </c>
      <c r="AK142" s="33">
        <f t="array" ref="AK142">index(DailyPrices,Match($AG142,PriceDates,0)+1,Match(AK$3,Tickers,0))*AK$4</f>
        <v>13655.52839</v>
      </c>
      <c r="AL142" s="33">
        <f t="array" ref="AL142">index(DailyPrices,Match($AG142,PriceDates,0)+1,Match(AL$3,Tickers,0))*AL$4</f>
        <v>0</v>
      </c>
      <c r="AM142" s="33">
        <f t="array" ref="AM142">index(DailyPrices,Match($AG142,PriceDates,0)+1,Match(AM$3,Tickers,0))*AM$4</f>
        <v>0</v>
      </c>
      <c r="AN142" s="33">
        <f t="array" ref="AN142">index(DailyPrices,Match($AG142,PriceDates,0)+1,Match(AN$3,Tickers,0))*AN$4</f>
        <v>0</v>
      </c>
      <c r="AO142" s="33">
        <f t="array" ref="AO142">index(DailyPrices,Match($AG142,PriceDates,0)+1,Match(AO$3,Tickers,0))*AO$4</f>
        <v>8478.550921</v>
      </c>
      <c r="AP142" s="33">
        <f t="array" ref="AP142">index(DailyPrices,Match($AG142,PriceDates,0)+1,Match(AP$3,Tickers,0))*AP$4</f>
        <v>423.2561598</v>
      </c>
      <c r="AQ142" s="33">
        <f t="array" ref="AQ142">index(DailyPrices,Match($AG142,PriceDates,0)+1,Match(AQ$3,Tickers,0))*AQ$4</f>
        <v>12496.50621</v>
      </c>
      <c r="AR142" s="33">
        <f t="array" ref="AR142">index(DailyPrices,Match($AG142,PriceDates,0)+1,Match(AR$3,Tickers,0))*AR$4</f>
        <v>0</v>
      </c>
      <c r="AS142" s="33">
        <f t="array" ref="AS142">index(DailyPrices,Match($AG142,PriceDates,0)+1,Match(AS$3,Tickers,0))*AS$4</f>
        <v>24930.25054</v>
      </c>
      <c r="AT142" s="33">
        <f t="array" ref="AT142">index(DailyPrices,Match($AG142,PriceDates,0)+1,Match(AT$3,Tickers,0))*AT$4</f>
        <v>0</v>
      </c>
      <c r="AU142" s="33">
        <f t="array" ref="AU142">index(DailyPrices,Match($AG142,PriceDates,0)+1,Match(AU$3,Tickers,0))*AU$4</f>
        <v>227.3474495</v>
      </c>
      <c r="AV142" s="33">
        <f t="array" ref="AV142">index(DailyPrices,Match($AG142,PriceDates,0)+1,Match(AV$3,Tickers,0))*AV$4</f>
        <v>4076.721119</v>
      </c>
      <c r="AW142" s="33">
        <f t="array" ref="AW142">index(DailyPrices,Match($AG142,PriceDates,0)+1,Match(AW$3,Tickers,0))*AW$4</f>
        <v>11897.21408</v>
      </c>
      <c r="AX142" s="33">
        <f t="array" ref="AX142">index(DailyPrices,Match($AG142,PriceDates,0)+1,Match(AX$3,Tickers,0))*AX$4</f>
        <v>18044.58504</v>
      </c>
      <c r="AY142" s="33">
        <f t="array" ref="AY142">index(DailyPrices,Match($AG142,PriceDates,0)+1,Match(AY$3,Tickers,0))*AY$4</f>
        <v>127.6199814</v>
      </c>
      <c r="AZ142" s="33">
        <f t="array" ref="AZ142">index(DailyPrices,Match($AG142,PriceDates,0)+1,Match(AZ$3,Tickers,0))*AZ$4</f>
        <v>5986.647938</v>
      </c>
      <c r="BA142" s="33">
        <f t="array" ref="BA142">index(DailyPrices,Match($AG142,PriceDates,0)+1,Match(BA$3,Tickers,0))*BA$4</f>
        <v>0</v>
      </c>
      <c r="BB142" s="33">
        <f t="array" ref="BB142">index(DailyPrices,Match($AG142,PriceDates,0)+1,Match(BB$3,Tickers,0))*BB$4</f>
        <v>0</v>
      </c>
      <c r="BC142" s="33">
        <f t="array" ref="BC142">index(DailyPrices,Match($AG142,PriceDates,0)+1,Match(BC$3,Tickers,0))*BC$4</f>
        <v>5398.921508</v>
      </c>
      <c r="BD142" s="15">
        <f t="shared" si="5"/>
        <v>106652.0431</v>
      </c>
      <c r="BE142" s="9">
        <f t="shared" si="12"/>
        <v>-0.0007158608353</v>
      </c>
      <c r="BF142" s="15" t="str">
        <f t="shared" si="13"/>
        <v>#REF!</v>
      </c>
      <c r="BG142" s="9" t="str">
        <f t="shared" si="4"/>
        <v>#REF!</v>
      </c>
    </row>
    <row r="143">
      <c r="AG143" s="32">
        <f>Prices!B153</f>
        <v>42578</v>
      </c>
      <c r="AH143" s="33">
        <f t="array" ref="AH143">index(DailyPrices,Match($AG143,PriceDates,0)+1,Match(AH$3,Tickers,0))*AH$4</f>
        <v>0</v>
      </c>
      <c r="AI143" s="33">
        <f t="array" ref="AI143">index(DailyPrices,Match($AG143,PriceDates,0)+1,Match(AI$3,Tickers,0))*AI$4</f>
        <v>895.3454645</v>
      </c>
      <c r="AJ143" s="33">
        <f t="array" ref="AJ143">index(DailyPrices,Match($AG143,PriceDates,0)+1,Match(AJ$3,Tickers,0))*AJ$4</f>
        <v>0</v>
      </c>
      <c r="AK143" s="33">
        <f t="array" ref="AK143">index(DailyPrices,Match($AG143,PriceDates,0)+1,Match(AK$3,Tickers,0))*AK$4</f>
        <v>13824.90539</v>
      </c>
      <c r="AL143" s="33">
        <f t="array" ref="AL143">index(DailyPrices,Match($AG143,PriceDates,0)+1,Match(AL$3,Tickers,0))*AL$4</f>
        <v>0</v>
      </c>
      <c r="AM143" s="33">
        <f t="array" ref="AM143">index(DailyPrices,Match($AG143,PriceDates,0)+1,Match(AM$3,Tickers,0))*AM$4</f>
        <v>0</v>
      </c>
      <c r="AN143" s="33">
        <f t="array" ref="AN143">index(DailyPrices,Match($AG143,PriceDates,0)+1,Match(AN$3,Tickers,0))*AN$4</f>
        <v>0</v>
      </c>
      <c r="AO143" s="33">
        <f t="array" ref="AO143">index(DailyPrices,Match($AG143,PriceDates,0)+1,Match(AO$3,Tickers,0))*AO$4</f>
        <v>8361.626067</v>
      </c>
      <c r="AP143" s="33">
        <f t="array" ref="AP143">index(DailyPrices,Match($AG143,PriceDates,0)+1,Match(AP$3,Tickers,0))*AP$4</f>
        <v>420.4538667</v>
      </c>
      <c r="AQ143" s="33">
        <f t="array" ref="AQ143">index(DailyPrices,Match($AG143,PriceDates,0)+1,Match(AQ$3,Tickers,0))*AQ$4</f>
        <v>12522.54553</v>
      </c>
      <c r="AR143" s="33">
        <f t="array" ref="AR143">index(DailyPrices,Match($AG143,PriceDates,0)+1,Match(AR$3,Tickers,0))*AR$4</f>
        <v>0</v>
      </c>
      <c r="AS143" s="33">
        <f t="array" ref="AS143">index(DailyPrices,Match($AG143,PriceDates,0)+1,Match(AS$3,Tickers,0))*AS$4</f>
        <v>24981.45158</v>
      </c>
      <c r="AT143" s="33">
        <f t="array" ref="AT143">index(DailyPrices,Match($AG143,PriceDates,0)+1,Match(AT$3,Tickers,0))*AT$4</f>
        <v>0</v>
      </c>
      <c r="AU143" s="33">
        <f t="array" ref="AU143">index(DailyPrices,Match($AG143,PriceDates,0)+1,Match(AU$3,Tickers,0))*AU$4</f>
        <v>227.3474495</v>
      </c>
      <c r="AV143" s="33">
        <f t="array" ref="AV143">index(DailyPrices,Match($AG143,PriceDates,0)+1,Match(AV$3,Tickers,0))*AV$4</f>
        <v>4167.184699</v>
      </c>
      <c r="AW143" s="33">
        <f t="array" ref="AW143">index(DailyPrices,Match($AG143,PriceDates,0)+1,Match(AW$3,Tickers,0))*AW$4</f>
        <v>11927.31075</v>
      </c>
      <c r="AX143" s="33">
        <f t="array" ref="AX143">index(DailyPrices,Match($AG143,PriceDates,0)+1,Match(AX$3,Tickers,0))*AX$4</f>
        <v>18111.81524</v>
      </c>
      <c r="AY143" s="33">
        <f t="array" ref="AY143">index(DailyPrices,Match($AG143,PriceDates,0)+1,Match(AY$3,Tickers,0))*AY$4</f>
        <v>132.4646296</v>
      </c>
      <c r="AZ143" s="33">
        <f t="array" ref="AZ143">index(DailyPrices,Match($AG143,PriceDates,0)+1,Match(AZ$3,Tickers,0))*AZ$4</f>
        <v>5906.559002</v>
      </c>
      <c r="BA143" s="33">
        <f t="array" ref="BA143">index(DailyPrices,Match($AG143,PriceDates,0)+1,Match(BA$3,Tickers,0))*BA$4</f>
        <v>0</v>
      </c>
      <c r="BB143" s="33">
        <f t="array" ref="BB143">index(DailyPrices,Match($AG143,PriceDates,0)+1,Match(BB$3,Tickers,0))*BB$4</f>
        <v>0</v>
      </c>
      <c r="BC143" s="33">
        <f t="array" ref="BC143">index(DailyPrices,Match($AG143,PriceDates,0)+1,Match(BC$3,Tickers,0))*BC$4</f>
        <v>5385.457864</v>
      </c>
      <c r="BD143" s="15">
        <f t="shared" si="5"/>
        <v>106864.4675</v>
      </c>
      <c r="BE143" s="9">
        <f t="shared" si="12"/>
        <v>0.001991751929</v>
      </c>
      <c r="BF143" s="15" t="str">
        <f t="shared" si="13"/>
        <v>#REF!</v>
      </c>
      <c r="BG143" s="9" t="str">
        <f t="shared" si="4"/>
        <v>#REF!</v>
      </c>
    </row>
    <row r="144">
      <c r="AG144" s="32">
        <f>Prices!B154</f>
        <v>42579</v>
      </c>
      <c r="AH144" s="33">
        <f t="array" ref="AH144">index(DailyPrices,Match($AG144,PriceDates,0)+1,Match(AH$3,Tickers,0))*AH$4</f>
        <v>0</v>
      </c>
      <c r="AI144" s="33">
        <f t="array" ref="AI144">index(DailyPrices,Match($AG144,PriceDates,0)+1,Match(AI$3,Tickers,0))*AI$4</f>
        <v>899.3108254</v>
      </c>
      <c r="AJ144" s="33">
        <f t="array" ref="AJ144">index(DailyPrices,Match($AG144,PriceDates,0)+1,Match(AJ$3,Tickers,0))*AJ$4</f>
        <v>0</v>
      </c>
      <c r="AK144" s="33">
        <f t="array" ref="AK144">index(DailyPrices,Match($AG144,PriceDates,0)+1,Match(AK$3,Tickers,0))*AK$4</f>
        <v>13799.30189</v>
      </c>
      <c r="AL144" s="33">
        <f t="array" ref="AL144">index(DailyPrices,Match($AG144,PriceDates,0)+1,Match(AL$3,Tickers,0))*AL$4</f>
        <v>0</v>
      </c>
      <c r="AM144" s="33">
        <f t="array" ref="AM144">index(DailyPrices,Match($AG144,PriceDates,0)+1,Match(AM$3,Tickers,0))*AM$4</f>
        <v>0</v>
      </c>
      <c r="AN144" s="33">
        <f t="array" ref="AN144">index(DailyPrices,Match($AG144,PriceDates,0)+1,Match(AN$3,Tickers,0))*AN$4</f>
        <v>0</v>
      </c>
      <c r="AO144" s="33">
        <f t="array" ref="AO144">index(DailyPrices,Match($AG144,PriceDates,0)+1,Match(AO$3,Tickers,0))*AO$4</f>
        <v>8399.401789</v>
      </c>
      <c r="AP144" s="33">
        <f t="array" ref="AP144">index(DailyPrices,Match($AG144,PriceDates,0)+1,Match(AP$3,Tickers,0))*AP$4</f>
        <v>424.629833</v>
      </c>
      <c r="AQ144" s="33">
        <f t="array" ref="AQ144">index(DailyPrices,Match($AG144,PriceDates,0)+1,Match(AQ$3,Tickers,0))*AQ$4</f>
        <v>12553.31927</v>
      </c>
      <c r="AR144" s="33">
        <f t="array" ref="AR144">index(DailyPrices,Match($AG144,PriceDates,0)+1,Match(AR$3,Tickers,0))*AR$4</f>
        <v>0</v>
      </c>
      <c r="AS144" s="33">
        <f t="array" ref="AS144">index(DailyPrices,Match($AG144,PriceDates,0)+1,Match(AS$3,Tickers,0))*AS$4</f>
        <v>24976.79694</v>
      </c>
      <c r="AT144" s="33">
        <f t="array" ref="AT144">index(DailyPrices,Match($AG144,PriceDates,0)+1,Match(AT$3,Tickers,0))*AT$4</f>
        <v>0</v>
      </c>
      <c r="AU144" s="33">
        <f t="array" ref="AU144">index(DailyPrices,Match($AG144,PriceDates,0)+1,Match(AU$3,Tickers,0))*AU$4</f>
        <v>227.9001581</v>
      </c>
      <c r="AV144" s="33">
        <f t="array" ref="AV144">index(DailyPrices,Match($AG144,PriceDates,0)+1,Match(AV$3,Tickers,0))*AV$4</f>
        <v>4180.003425</v>
      </c>
      <c r="AW144" s="33">
        <f t="array" ref="AW144">index(DailyPrices,Match($AG144,PriceDates,0)+1,Match(AW$3,Tickers,0))*AW$4</f>
        <v>11970.95093</v>
      </c>
      <c r="AX144" s="33">
        <f t="array" ref="AX144">index(DailyPrices,Match($AG144,PriceDates,0)+1,Match(AX$3,Tickers,0))*AX$4</f>
        <v>18088.28467</v>
      </c>
      <c r="AY144" s="33">
        <f t="array" ref="AY144">index(DailyPrices,Match($AG144,PriceDates,0)+1,Match(AY$3,Tickers,0))*AY$4</f>
        <v>131.469154</v>
      </c>
      <c r="AZ144" s="33">
        <f t="array" ref="AZ144">index(DailyPrices,Match($AG144,PriceDates,0)+1,Match(AZ$3,Tickers,0))*AZ$4</f>
        <v>5927.978136</v>
      </c>
      <c r="BA144" s="33">
        <f t="array" ref="BA144">index(DailyPrices,Match($AG144,PriceDates,0)+1,Match(BA$3,Tickers,0))*BA$4</f>
        <v>0</v>
      </c>
      <c r="BB144" s="33">
        <f t="array" ref="BB144">index(DailyPrices,Match($AG144,PriceDates,0)+1,Match(BB$3,Tickers,0))*BB$4</f>
        <v>0</v>
      </c>
      <c r="BC144" s="33">
        <f t="array" ref="BC144">index(DailyPrices,Match($AG144,PriceDates,0)+1,Match(BC$3,Tickers,0))*BC$4</f>
        <v>5405.653331</v>
      </c>
      <c r="BD144" s="15">
        <f t="shared" si="5"/>
        <v>106985.0003</v>
      </c>
      <c r="BE144" s="9">
        <f t="shared" si="12"/>
        <v>0.001127903568</v>
      </c>
      <c r="BF144" s="15" t="str">
        <f t="shared" si="13"/>
        <v>#REF!</v>
      </c>
      <c r="BG144" s="9" t="str">
        <f t="shared" si="4"/>
        <v>#REF!</v>
      </c>
    </row>
    <row r="145">
      <c r="AG145" s="32">
        <f>Prices!B155</f>
        <v>42580</v>
      </c>
      <c r="AH145" s="33">
        <f t="array" ref="AH145">index(DailyPrices,Match($AG145,PriceDates,0)+1,Match(AH$3,Tickers,0))*AH$4</f>
        <v>0</v>
      </c>
      <c r="AI145" s="33">
        <f t="array" ref="AI145">index(DailyPrices,Match($AG145,PriceDates,0)+1,Match(AI$3,Tickers,0))*AI$4</f>
        <v>903.7718565</v>
      </c>
      <c r="AJ145" s="33">
        <f t="array" ref="AJ145">index(DailyPrices,Match($AG145,PriceDates,0)+1,Match(AJ$3,Tickers,0))*AJ$4</f>
        <v>0</v>
      </c>
      <c r="AK145" s="33">
        <f t="array" ref="AK145">index(DailyPrices,Match($AG145,PriceDates,0)+1,Match(AK$3,Tickers,0))*AK$4</f>
        <v>13914.51764</v>
      </c>
      <c r="AL145" s="33">
        <f t="array" ref="AL145">index(DailyPrices,Match($AG145,PriceDates,0)+1,Match(AL$3,Tickers,0))*AL$4</f>
        <v>0</v>
      </c>
      <c r="AM145" s="33">
        <f t="array" ref="AM145">index(DailyPrices,Match($AG145,PriceDates,0)+1,Match(AM$3,Tickers,0))*AM$4</f>
        <v>0</v>
      </c>
      <c r="AN145" s="33">
        <f t="array" ref="AN145">index(DailyPrices,Match($AG145,PriceDates,0)+1,Match(AN$3,Tickers,0))*AN$4</f>
        <v>0</v>
      </c>
      <c r="AO145" s="33">
        <f t="array" ref="AO145">index(DailyPrices,Match($AG145,PriceDates,0)+1,Match(AO$3,Tickers,0))*AO$4</f>
        <v>8437.177511</v>
      </c>
      <c r="AP145" s="33">
        <f t="array" ref="AP145">index(DailyPrices,Match($AG145,PriceDates,0)+1,Match(AP$3,Tickers,0))*AP$4</f>
        <v>425.9485591</v>
      </c>
      <c r="AQ145" s="33">
        <f t="array" ref="AQ145">index(DailyPrices,Match($AG145,PriceDates,0)+1,Match(AQ$3,Tickers,0))*AQ$4</f>
        <v>12567.52253</v>
      </c>
      <c r="AR145" s="33">
        <f t="array" ref="AR145">index(DailyPrices,Match($AG145,PriceDates,0)+1,Match(AR$3,Tickers,0))*AR$4</f>
        <v>0</v>
      </c>
      <c r="AS145" s="33">
        <f t="array" ref="AS145">index(DailyPrices,Match($AG145,PriceDates,0)+1,Match(AS$3,Tickers,0))*AS$4</f>
        <v>25051.27118</v>
      </c>
      <c r="AT145" s="33">
        <f t="array" ref="AT145">index(DailyPrices,Match($AG145,PriceDates,0)+1,Match(AT$3,Tickers,0))*AT$4</f>
        <v>0</v>
      </c>
      <c r="AU145" s="33">
        <f t="array" ref="AU145">index(DailyPrices,Match($AG145,PriceDates,0)+1,Match(AU$3,Tickers,0))*AU$4</f>
        <v>227.9922761</v>
      </c>
      <c r="AV145" s="33">
        <f t="array" ref="AV145">index(DailyPrices,Match($AG145,PriceDates,0)+1,Match(AV$3,Tickers,0))*AV$4</f>
        <v>4224.685842</v>
      </c>
      <c r="AW145" s="33">
        <f t="array" ref="AW145">index(DailyPrices,Match($AG145,PriceDates,0)+1,Match(AW$3,Tickers,0))*AW$4</f>
        <v>12015.34352</v>
      </c>
      <c r="AX145" s="33">
        <f t="array" ref="AX145">index(DailyPrices,Match($AG145,PriceDates,0)+1,Match(AX$3,Tickers,0))*AX$4</f>
        <v>18138.70731</v>
      </c>
      <c r="AY145" s="33">
        <f t="array" ref="AY145">index(DailyPrices,Match($AG145,PriceDates,0)+1,Match(AY$3,Tickers,0))*AY$4</f>
        <v>132.3318996</v>
      </c>
      <c r="AZ145" s="33">
        <f t="array" ref="AZ145">index(DailyPrices,Match($AG145,PriceDates,0)+1,Match(AZ$3,Tickers,0))*AZ$4</f>
        <v>5956.38177</v>
      </c>
      <c r="BA145" s="33">
        <f t="array" ref="BA145">index(DailyPrices,Match($AG145,PriceDates,0)+1,Match(BA$3,Tickers,0))*BA$4</f>
        <v>0</v>
      </c>
      <c r="BB145" s="33">
        <f t="array" ref="BB145">index(DailyPrices,Match($AG145,PriceDates,0)+1,Match(BB$3,Tickers,0))*BB$4</f>
        <v>0</v>
      </c>
      <c r="BC145" s="33">
        <f t="array" ref="BC145">index(DailyPrices,Match($AG145,PriceDates,0)+1,Match(BC$3,Tickers,0))*BC$4</f>
        <v>5439.312442</v>
      </c>
      <c r="BD145" s="15">
        <f t="shared" si="5"/>
        <v>107434.9643</v>
      </c>
      <c r="BE145" s="9">
        <f t="shared" si="12"/>
        <v>0.00420586058</v>
      </c>
      <c r="BF145" s="15" t="str">
        <f t="shared" si="13"/>
        <v>#REF!</v>
      </c>
      <c r="BG145" s="9" t="str">
        <f t="shared" si="4"/>
        <v>#REF!</v>
      </c>
    </row>
    <row r="146">
      <c r="AG146" s="32">
        <f>Prices!B156</f>
        <v>42583</v>
      </c>
      <c r="AH146" s="33">
        <f t="array" ref="AH146">index(DailyPrices,Match($AG146,PriceDates,0)+1,Match(AH$3,Tickers,0))*AH$4</f>
        <v>0</v>
      </c>
      <c r="AI146" s="33">
        <f t="array" ref="AI146">index(DailyPrices,Match($AG146,PriceDates,0)+1,Match(AI$3,Tickers,0))*AI$4</f>
        <v>904.7631968</v>
      </c>
      <c r="AJ146" s="33">
        <f t="array" ref="AJ146">index(DailyPrices,Match($AG146,PriceDates,0)+1,Match(AJ$3,Tickers,0))*AJ$4</f>
        <v>0</v>
      </c>
      <c r="AK146" s="33">
        <f t="array" ref="AK146">index(DailyPrices,Match($AG146,PriceDates,0)+1,Match(AK$3,Tickers,0))*AK$4</f>
        <v>13763.85089</v>
      </c>
      <c r="AL146" s="33">
        <f t="array" ref="AL146">index(DailyPrices,Match($AG146,PriceDates,0)+1,Match(AL$3,Tickers,0))*AL$4</f>
        <v>0</v>
      </c>
      <c r="AM146" s="33">
        <f t="array" ref="AM146">index(DailyPrices,Match($AG146,PriceDates,0)+1,Match(AM$3,Tickers,0))*AM$4</f>
        <v>0</v>
      </c>
      <c r="AN146" s="33">
        <f t="array" ref="AN146">index(DailyPrices,Match($AG146,PriceDates,0)+1,Match(AN$3,Tickers,0))*AN$4</f>
        <v>0</v>
      </c>
      <c r="AO146" s="33">
        <f t="array" ref="AO146">index(DailyPrices,Match($AG146,PriceDates,0)+1,Match(AO$3,Tickers,0))*AO$4</f>
        <v>8450.369033</v>
      </c>
      <c r="AP146" s="33">
        <f t="array" ref="AP146">index(DailyPrices,Match($AG146,PriceDates,0)+1,Match(AP$3,Tickers,0))*AP$4</f>
        <v>427.9815954</v>
      </c>
      <c r="AQ146" s="33">
        <f t="array" ref="AQ146">index(DailyPrices,Match($AG146,PriceDates,0)+1,Match(AQ$3,Tickers,0))*AQ$4</f>
        <v>12565.15532</v>
      </c>
      <c r="AR146" s="33">
        <f t="array" ref="AR146">index(DailyPrices,Match($AG146,PriceDates,0)+1,Match(AR$3,Tickers,0))*AR$4</f>
        <v>0</v>
      </c>
      <c r="AS146" s="33">
        <f t="array" ref="AS146">index(DailyPrices,Match($AG146,PriceDates,0)+1,Match(AS$3,Tickers,0))*AS$4</f>
        <v>25023.34334</v>
      </c>
      <c r="AT146" s="33">
        <f t="array" ref="AT146">index(DailyPrices,Match($AG146,PriceDates,0)+1,Match(AT$3,Tickers,0))*AT$4</f>
        <v>0</v>
      </c>
      <c r="AU146" s="33">
        <f t="array" ref="AU146">index(DailyPrices,Match($AG146,PriceDates,0)+1,Match(AU$3,Tickers,0))*AU$4</f>
        <v>227.5316857</v>
      </c>
      <c r="AV146" s="33">
        <f t="array" ref="AV146">index(DailyPrices,Match($AG146,PriceDates,0)+1,Match(AV$3,Tickers,0))*AV$4</f>
        <v>4304.161943</v>
      </c>
      <c r="AW146" s="33">
        <f t="array" ref="AW146">index(DailyPrices,Match($AG146,PriceDates,0)+1,Match(AW$3,Tickers,0))*AW$4</f>
        <v>12038.66844</v>
      </c>
      <c r="AX146" s="33">
        <f t="array" ref="AX146">index(DailyPrices,Match($AG146,PriceDates,0)+1,Match(AX$3,Tickers,0))*AX$4</f>
        <v>18108.45373</v>
      </c>
      <c r="AY146" s="33">
        <f t="array" ref="AY146">index(DailyPrices,Match($AG146,PriceDates,0)+1,Match(AY$3,Tickers,0))*AY$4</f>
        <v>132.8628199</v>
      </c>
      <c r="AZ146" s="33">
        <f t="array" ref="AZ146">index(DailyPrices,Match($AG146,PriceDates,0)+1,Match(AZ$3,Tickers,0))*AZ$4</f>
        <v>5952.656704</v>
      </c>
      <c r="BA146" s="33">
        <f t="array" ref="BA146">index(DailyPrices,Match($AG146,PriceDates,0)+1,Match(BA$3,Tickers,0))*BA$4</f>
        <v>0</v>
      </c>
      <c r="BB146" s="33">
        <f t="array" ref="BB146">index(DailyPrices,Match($AG146,PriceDates,0)+1,Match(BB$3,Tickers,0))*BB$4</f>
        <v>0</v>
      </c>
      <c r="BC146" s="33">
        <f t="array" ref="BC146">index(DailyPrices,Match($AG146,PriceDates,0)+1,Match(BC$3,Tickers,0))*BC$4</f>
        <v>5428.092738</v>
      </c>
      <c r="BD146" s="15">
        <f t="shared" si="5"/>
        <v>107327.8914</v>
      </c>
      <c r="BE146" s="9">
        <f t="shared" si="12"/>
        <v>-0.0009966300221</v>
      </c>
      <c r="BF146" s="15" t="str">
        <f t="shared" si="13"/>
        <v>#REF!</v>
      </c>
      <c r="BG146" s="9" t="str">
        <f t="shared" si="4"/>
        <v>#REF!</v>
      </c>
    </row>
    <row r="147">
      <c r="AG147" s="32">
        <f>Prices!B157</f>
        <v>42584</v>
      </c>
      <c r="AH147" s="33">
        <f t="array" ref="AH147">index(DailyPrices,Match($AG147,PriceDates,0)+1,Match(AH$3,Tickers,0))*AH$4</f>
        <v>0</v>
      </c>
      <c r="AI147" s="33">
        <f t="array" ref="AI147">index(DailyPrices,Match($AG147,PriceDates,0)+1,Match(AI$3,Tickers,0))*AI$4</f>
        <v>903.4414098</v>
      </c>
      <c r="AJ147" s="33">
        <f t="array" ref="AJ147">index(DailyPrices,Match($AG147,PriceDates,0)+1,Match(AJ$3,Tickers,0))*AJ$4</f>
        <v>0</v>
      </c>
      <c r="AK147" s="33">
        <f t="array" ref="AK147">index(DailyPrices,Match($AG147,PriceDates,0)+1,Match(AK$3,Tickers,0))*AK$4</f>
        <v>13622.04689</v>
      </c>
      <c r="AL147" s="33">
        <f t="array" ref="AL147">index(DailyPrices,Match($AG147,PriceDates,0)+1,Match(AL$3,Tickers,0))*AL$4</f>
        <v>0</v>
      </c>
      <c r="AM147" s="33">
        <f t="array" ref="AM147">index(DailyPrices,Match($AG147,PriceDates,0)+1,Match(AM$3,Tickers,0))*AM$4</f>
        <v>0</v>
      </c>
      <c r="AN147" s="33">
        <f t="array" ref="AN147">index(DailyPrices,Match($AG147,PriceDates,0)+1,Match(AN$3,Tickers,0))*AN$4</f>
        <v>0</v>
      </c>
      <c r="AO147" s="33">
        <f t="array" ref="AO147">index(DailyPrices,Match($AG147,PriceDates,0)+1,Match(AO$3,Tickers,0))*AO$4</f>
        <v>8425.784833</v>
      </c>
      <c r="AP147" s="33">
        <f t="array" ref="AP147">index(DailyPrices,Match($AG147,PriceDates,0)+1,Match(AP$3,Tickers,0))*AP$4</f>
        <v>422.377009</v>
      </c>
      <c r="AQ147" s="33">
        <f t="array" ref="AQ147">index(DailyPrices,Match($AG147,PriceDates,0)+1,Match(AQ$3,Tickers,0))*AQ$4</f>
        <v>12505.97505</v>
      </c>
      <c r="AR147" s="33">
        <f t="array" ref="AR147">index(DailyPrices,Match($AG147,PriceDates,0)+1,Match(AR$3,Tickers,0))*AR$4</f>
        <v>0</v>
      </c>
      <c r="AS147" s="33">
        <f t="array" ref="AS147">index(DailyPrices,Match($AG147,PriceDates,0)+1,Match(AS$3,Tickers,0))*AS$4</f>
        <v>24976.79694</v>
      </c>
      <c r="AT147" s="33">
        <f t="array" ref="AT147">index(DailyPrices,Match($AG147,PriceDates,0)+1,Match(AT$3,Tickers,0))*AT$4</f>
        <v>0</v>
      </c>
      <c r="AU147" s="33">
        <f t="array" ref="AU147">index(DailyPrices,Match($AG147,PriceDates,0)+1,Match(AU$3,Tickers,0))*AU$4</f>
        <v>227.5316857</v>
      </c>
      <c r="AV147" s="33">
        <f t="array" ref="AV147">index(DailyPrices,Match($AG147,PriceDates,0)+1,Match(AV$3,Tickers,0))*AV$4</f>
        <v>4303.795694</v>
      </c>
      <c r="AW147" s="33">
        <f t="array" ref="AW147">index(DailyPrices,Match($AG147,PriceDates,0)+1,Match(AW$3,Tickers,0))*AW$4</f>
        <v>12043.18294</v>
      </c>
      <c r="AX147" s="33">
        <f t="array" ref="AX147">index(DailyPrices,Match($AG147,PriceDates,0)+1,Match(AX$3,Tickers,0))*AX$4</f>
        <v>18034.50051</v>
      </c>
      <c r="AY147" s="33">
        <f t="array" ref="AY147">index(DailyPrices,Match($AG147,PriceDates,0)+1,Match(AY$3,Tickers,0))*AY$4</f>
        <v>133.9246606</v>
      </c>
      <c r="AZ147" s="33">
        <f t="array" ref="AZ147">index(DailyPrices,Match($AG147,PriceDates,0)+1,Match(AZ$3,Tickers,0))*AZ$4</f>
        <v>5923.787436</v>
      </c>
      <c r="BA147" s="33">
        <f t="array" ref="BA147">index(DailyPrices,Match($AG147,PriceDates,0)+1,Match(BA$3,Tickers,0))*BA$4</f>
        <v>0</v>
      </c>
      <c r="BB147" s="33">
        <f t="array" ref="BB147">index(DailyPrices,Match($AG147,PriceDates,0)+1,Match(BB$3,Tickers,0))*BB$4</f>
        <v>0</v>
      </c>
      <c r="BC147" s="33">
        <f t="array" ref="BC147">index(DailyPrices,Match($AG147,PriceDates,0)+1,Match(BC$3,Tickers,0))*BC$4</f>
        <v>5416.873034</v>
      </c>
      <c r="BD147" s="15">
        <f t="shared" si="5"/>
        <v>106940.0181</v>
      </c>
      <c r="BE147" s="9">
        <f t="shared" si="12"/>
        <v>-0.003613910007</v>
      </c>
      <c r="BF147" s="15" t="str">
        <f t="shared" si="13"/>
        <v>#REF!</v>
      </c>
      <c r="BG147" s="9" t="str">
        <f t="shared" si="4"/>
        <v>#REF!</v>
      </c>
    </row>
    <row r="148">
      <c r="AG148" s="32">
        <f>Prices!B158</f>
        <v>42585</v>
      </c>
      <c r="AH148" s="33">
        <f t="array" ref="AH148">index(DailyPrices,Match($AG148,PriceDates,0)+1,Match(AH$3,Tickers,0))*AH$4</f>
        <v>0</v>
      </c>
      <c r="AI148" s="33">
        <f t="array" ref="AI148">index(DailyPrices,Match($AG148,PriceDates,0)+1,Match(AI$3,Tickers,0))*AI$4</f>
        <v>898.4847086</v>
      </c>
      <c r="AJ148" s="33">
        <f t="array" ref="AJ148">index(DailyPrices,Match($AG148,PriceDates,0)+1,Match(AJ$3,Tickers,0))*AJ$4</f>
        <v>0</v>
      </c>
      <c r="AK148" s="33">
        <f t="array" ref="AK148">index(DailyPrices,Match($AG148,PriceDates,0)+1,Match(AK$3,Tickers,0))*AK$4</f>
        <v>13629.92489</v>
      </c>
      <c r="AL148" s="33">
        <f t="array" ref="AL148">index(DailyPrices,Match($AG148,PriceDates,0)+1,Match(AL$3,Tickers,0))*AL$4</f>
        <v>0</v>
      </c>
      <c r="AM148" s="33">
        <f t="array" ref="AM148">index(DailyPrices,Match($AG148,PriceDates,0)+1,Match(AM$3,Tickers,0))*AM$4</f>
        <v>0</v>
      </c>
      <c r="AN148" s="33">
        <f t="array" ref="AN148">index(DailyPrices,Match($AG148,PriceDates,0)+1,Match(AN$3,Tickers,0))*AN$4</f>
        <v>0</v>
      </c>
      <c r="AO148" s="33">
        <f t="array" ref="AO148">index(DailyPrices,Match($AG148,PriceDates,0)+1,Match(AO$3,Tickers,0))*AO$4</f>
        <v>8383.811809</v>
      </c>
      <c r="AP148" s="33">
        <f t="array" ref="AP148">index(DailyPrices,Match($AG148,PriceDates,0)+1,Match(AP$3,Tickers,0))*AP$4</f>
        <v>423.860576</v>
      </c>
      <c r="AQ148" s="33">
        <f t="array" ref="AQ148">index(DailyPrices,Match($AG148,PriceDates,0)+1,Match(AQ$3,Tickers,0))*AQ$4</f>
        <v>12539.116</v>
      </c>
      <c r="AR148" s="33">
        <f t="array" ref="AR148">index(DailyPrices,Match($AG148,PriceDates,0)+1,Match(AR$3,Tickers,0))*AR$4</f>
        <v>0</v>
      </c>
      <c r="AS148" s="33">
        <f t="array" ref="AS148">index(DailyPrices,Match($AG148,PriceDates,0)+1,Match(AS$3,Tickers,0))*AS$4</f>
        <v>24972.1423</v>
      </c>
      <c r="AT148" s="33">
        <f t="array" ref="AT148">index(DailyPrices,Match($AG148,PriceDates,0)+1,Match(AT$3,Tickers,0))*AT$4</f>
        <v>0</v>
      </c>
      <c r="AU148" s="33">
        <f t="array" ref="AU148">index(DailyPrices,Match($AG148,PriceDates,0)+1,Match(AU$3,Tickers,0))*AU$4</f>
        <v>227.7159219</v>
      </c>
      <c r="AV148" s="33">
        <f t="array" ref="AV148">index(DailyPrices,Match($AG148,PriceDates,0)+1,Match(AV$3,Tickers,0))*AV$4</f>
        <v>4324.305655</v>
      </c>
      <c r="AW148" s="33">
        <f t="array" ref="AW148">index(DailyPrices,Match($AG148,PriceDates,0)+1,Match(AW$3,Tickers,0))*AW$4</f>
        <v>12111.65286</v>
      </c>
      <c r="AX148" s="33">
        <f t="array" ref="AX148">index(DailyPrices,Match($AG148,PriceDates,0)+1,Match(AX$3,Tickers,0))*AX$4</f>
        <v>18051.30806</v>
      </c>
      <c r="AY148" s="33">
        <f t="array" ref="AY148">index(DailyPrices,Match($AG148,PriceDates,0)+1,Match(AY$3,Tickers,0))*AY$4</f>
        <v>132.6637248</v>
      </c>
      <c r="AZ148" s="33">
        <f t="array" ref="AZ148">index(DailyPrices,Match($AG148,PriceDates,0)+1,Match(AZ$3,Tickers,0))*AZ$4</f>
        <v>5885.605502</v>
      </c>
      <c r="BA148" s="33">
        <f t="array" ref="BA148">index(DailyPrices,Match($AG148,PriceDates,0)+1,Match(BA$3,Tickers,0))*BA$4</f>
        <v>0</v>
      </c>
      <c r="BB148" s="33">
        <f t="array" ref="BB148">index(DailyPrices,Match($AG148,PriceDates,0)+1,Match(BB$3,Tickers,0))*BB$4</f>
        <v>0</v>
      </c>
      <c r="BC148" s="33">
        <f t="array" ref="BC148">index(DailyPrices,Match($AG148,PriceDates,0)+1,Match(BC$3,Tickers,0))*BC$4</f>
        <v>5434.824561</v>
      </c>
      <c r="BD148" s="15">
        <f t="shared" si="5"/>
        <v>107015.4166</v>
      </c>
      <c r="BE148" s="9">
        <f t="shared" si="12"/>
        <v>0.0007050539653</v>
      </c>
      <c r="BF148" s="15" t="str">
        <f t="shared" si="13"/>
        <v>#REF!</v>
      </c>
      <c r="BG148" s="9" t="str">
        <f t="shared" si="4"/>
        <v>#REF!</v>
      </c>
    </row>
    <row r="149">
      <c r="AG149" s="32">
        <f>Prices!B159</f>
        <v>42586</v>
      </c>
      <c r="AH149" s="33">
        <f t="array" ref="AH149">index(DailyPrices,Match($AG149,PriceDates,0)+1,Match(AH$3,Tickers,0))*AH$4</f>
        <v>0</v>
      </c>
      <c r="AI149" s="33">
        <f t="array" ref="AI149">index(DailyPrices,Match($AG149,PriceDates,0)+1,Match(AI$3,Tickers,0))*AI$4</f>
        <v>900.4673891</v>
      </c>
      <c r="AJ149" s="33">
        <f t="array" ref="AJ149">index(DailyPrices,Match($AG149,PriceDates,0)+1,Match(AJ$3,Tickers,0))*AJ$4</f>
        <v>0</v>
      </c>
      <c r="AK149" s="33">
        <f t="array" ref="AK149">index(DailyPrices,Match($AG149,PriceDates,0)+1,Match(AK$3,Tickers,0))*AK$4</f>
        <v>13732.33889</v>
      </c>
      <c r="AL149" s="33">
        <f t="array" ref="AL149">index(DailyPrices,Match($AG149,PriceDates,0)+1,Match(AL$3,Tickers,0))*AL$4</f>
        <v>0</v>
      </c>
      <c r="AM149" s="33">
        <f t="array" ref="AM149">index(DailyPrices,Match($AG149,PriceDates,0)+1,Match(AM$3,Tickers,0))*AM$4</f>
        <v>0</v>
      </c>
      <c r="AN149" s="33">
        <f t="array" ref="AN149">index(DailyPrices,Match($AG149,PriceDates,0)+1,Match(AN$3,Tickers,0))*AN$4</f>
        <v>0</v>
      </c>
      <c r="AO149" s="33">
        <f t="array" ref="AO149">index(DailyPrices,Match($AG149,PriceDates,0)+1,Match(AO$3,Tickers,0))*AO$4</f>
        <v>8405.397935</v>
      </c>
      <c r="AP149" s="33">
        <f t="array" ref="AP149">index(DailyPrices,Match($AG149,PriceDates,0)+1,Match(AP$3,Tickers,0))*AP$4</f>
        <v>427.0474976</v>
      </c>
      <c r="AQ149" s="33">
        <f t="array" ref="AQ149">index(DailyPrices,Match($AG149,PriceDates,0)+1,Match(AQ$3,Tickers,0))*AQ$4</f>
        <v>12572.25695</v>
      </c>
      <c r="AR149" s="33">
        <f t="array" ref="AR149">index(DailyPrices,Match($AG149,PriceDates,0)+1,Match(AR$3,Tickers,0))*AR$4</f>
        <v>0</v>
      </c>
      <c r="AS149" s="33">
        <f t="array" ref="AS149">index(DailyPrices,Match($AG149,PriceDates,0)+1,Match(AS$3,Tickers,0))*AS$4</f>
        <v>24995.4155</v>
      </c>
      <c r="AT149" s="33">
        <f t="array" ref="AT149">index(DailyPrices,Match($AG149,PriceDates,0)+1,Match(AT$3,Tickers,0))*AT$4</f>
        <v>0</v>
      </c>
      <c r="AU149" s="33">
        <f t="array" ref="AU149">index(DailyPrices,Match($AG149,PriceDates,0)+1,Match(AU$3,Tickers,0))*AU$4</f>
        <v>227.80804</v>
      </c>
      <c r="AV149" s="33">
        <f t="array" ref="AV149">index(DailyPrices,Match($AG149,PriceDates,0)+1,Match(AV$3,Tickers,0))*AV$4</f>
        <v>4299.034453</v>
      </c>
      <c r="AW149" s="33">
        <f t="array" ref="AW149">index(DailyPrices,Match($AG149,PriceDates,0)+1,Match(AW$3,Tickers,0))*AW$4</f>
        <v>12057.47886</v>
      </c>
      <c r="AX149" s="33">
        <f t="array" ref="AX149">index(DailyPrices,Match($AG149,PriceDates,0)+1,Match(AX$3,Tickers,0))*AX$4</f>
        <v>18084.92316</v>
      </c>
      <c r="AY149" s="33">
        <f t="array" ref="AY149">index(DailyPrices,Match($AG149,PriceDates,0)+1,Match(AY$3,Tickers,0))*AY$4</f>
        <v>132.3318996</v>
      </c>
      <c r="AZ149" s="33">
        <f t="array" ref="AZ149">index(DailyPrices,Match($AG149,PriceDates,0)+1,Match(AZ$3,Tickers,0))*AZ$4</f>
        <v>5917.268569</v>
      </c>
      <c r="BA149" s="33">
        <f t="array" ref="BA149">index(DailyPrices,Match($AG149,PriceDates,0)+1,Match(BA$3,Tickers,0))*BA$4</f>
        <v>0</v>
      </c>
      <c r="BB149" s="33">
        <f t="array" ref="BB149">index(DailyPrices,Match($AG149,PriceDates,0)+1,Match(BB$3,Tickers,0))*BB$4</f>
        <v>0</v>
      </c>
      <c r="BC149" s="33">
        <f t="array" ref="BC149">index(DailyPrices,Match($AG149,PriceDates,0)+1,Match(BC$3,Tickers,0))*BC$4</f>
        <v>5439.312442</v>
      </c>
      <c r="BD149" s="15">
        <f t="shared" si="5"/>
        <v>107191.0816</v>
      </c>
      <c r="BE149" s="9">
        <f t="shared" si="12"/>
        <v>0.001641492569</v>
      </c>
      <c r="BF149" s="15" t="str">
        <f t="shared" si="13"/>
        <v>#REF!</v>
      </c>
      <c r="BG149" s="9" t="str">
        <f t="shared" si="4"/>
        <v>#REF!</v>
      </c>
    </row>
    <row r="150">
      <c r="AG150" s="32">
        <f>Prices!B160</f>
        <v>42587</v>
      </c>
      <c r="AH150" s="33">
        <f t="array" ref="AH150">index(DailyPrices,Match($AG150,PriceDates,0)+1,Match(AH$3,Tickers,0))*AH$4</f>
        <v>0</v>
      </c>
      <c r="AI150" s="33">
        <f t="array" ref="AI150">index(DailyPrices,Match($AG150,PriceDates,0)+1,Match(AI$3,Tickers,0))*AI$4</f>
        <v>901.9543994</v>
      </c>
      <c r="AJ150" s="33">
        <f t="array" ref="AJ150">index(DailyPrices,Match($AG150,PriceDates,0)+1,Match(AJ$3,Tickers,0))*AJ$4</f>
        <v>0</v>
      </c>
      <c r="AK150" s="33">
        <f t="array" ref="AK150">index(DailyPrices,Match($AG150,PriceDates,0)+1,Match(AK$3,Tickers,0))*AK$4</f>
        <v>13589.55014</v>
      </c>
      <c r="AL150" s="33">
        <f t="array" ref="AL150">index(DailyPrices,Match($AG150,PriceDates,0)+1,Match(AL$3,Tickers,0))*AL$4</f>
        <v>0</v>
      </c>
      <c r="AM150" s="33">
        <f t="array" ref="AM150">index(DailyPrices,Match($AG150,PriceDates,0)+1,Match(AM$3,Tickers,0))*AM$4</f>
        <v>0</v>
      </c>
      <c r="AN150" s="33">
        <f t="array" ref="AN150">index(DailyPrices,Match($AG150,PriceDates,0)+1,Match(AN$3,Tickers,0))*AN$4</f>
        <v>0</v>
      </c>
      <c r="AO150" s="33">
        <f t="array" ref="AO150">index(DailyPrices,Match($AG150,PriceDates,0)+1,Match(AO$3,Tickers,0))*AO$4</f>
        <v>8431.780979</v>
      </c>
      <c r="AP150" s="33">
        <f t="array" ref="AP150">index(DailyPrices,Match($AG150,PriceDates,0)+1,Match(AP$3,Tickers,0))*AP$4</f>
        <v>432.1575616</v>
      </c>
      <c r="AQ150" s="33">
        <f t="array" ref="AQ150">index(DailyPrices,Match($AG150,PriceDates,0)+1,Match(AQ$3,Tickers,0))*AQ$4</f>
        <v>12662.21097</v>
      </c>
      <c r="AR150" s="33">
        <f t="array" ref="AR150">index(DailyPrices,Match($AG150,PriceDates,0)+1,Match(AR$3,Tickers,0))*AR$4</f>
        <v>0</v>
      </c>
      <c r="AS150" s="33">
        <f t="array" ref="AS150">index(DailyPrices,Match($AG150,PriceDates,0)+1,Match(AS$3,Tickers,0))*AS$4</f>
        <v>24920.94127</v>
      </c>
      <c r="AT150" s="33">
        <f t="array" ref="AT150">index(DailyPrices,Match($AG150,PriceDates,0)+1,Match(AT$3,Tickers,0))*AT$4</f>
        <v>0</v>
      </c>
      <c r="AU150" s="33">
        <f t="array" ref="AU150">index(DailyPrices,Match($AG150,PriceDates,0)+1,Match(AU$3,Tickers,0))*AU$4</f>
        <v>227.2553314</v>
      </c>
      <c r="AV150" s="33">
        <f t="array" ref="AV150">index(DailyPrices,Match($AG150,PriceDates,0)+1,Match(AV$3,Tickers,0))*AV$4</f>
        <v>4312.585677</v>
      </c>
      <c r="AW150" s="33">
        <f t="array" ref="AW150">index(DailyPrices,Match($AG150,PriceDates,0)+1,Match(AW$3,Tickers,0))*AW$4</f>
        <v>12083.81344</v>
      </c>
      <c r="AX150" s="33">
        <f t="array" ref="AX150">index(DailyPrices,Match($AG150,PriceDates,0)+1,Match(AX$3,Tickers,0))*AX$4</f>
        <v>18037.86202</v>
      </c>
      <c r="AY150" s="33">
        <f t="array" ref="AY150">index(DailyPrices,Match($AG150,PriceDates,0)+1,Match(AY$3,Tickers,0))*AY$4</f>
        <v>128.0181716</v>
      </c>
      <c r="AZ150" s="33">
        <f t="array" ref="AZ150">index(DailyPrices,Match($AG150,PriceDates,0)+1,Match(AZ$3,Tickers,0))*AZ$4</f>
        <v>5927.046869</v>
      </c>
      <c r="BA150" s="33">
        <f t="array" ref="BA150">index(DailyPrices,Match($AG150,PriceDates,0)+1,Match(BA$3,Tickers,0))*BA$4</f>
        <v>0</v>
      </c>
      <c r="BB150" s="33">
        <f t="array" ref="BB150">index(DailyPrices,Match($AG150,PriceDates,0)+1,Match(BB$3,Tickers,0))*BB$4</f>
        <v>0</v>
      </c>
      <c r="BC150" s="33">
        <f t="array" ref="BC150">index(DailyPrices,Match($AG150,PriceDates,0)+1,Match(BC$3,Tickers,0))*BC$4</f>
        <v>5434.824561</v>
      </c>
      <c r="BD150" s="15">
        <f t="shared" si="5"/>
        <v>107090.0014</v>
      </c>
      <c r="BE150" s="9">
        <f t="shared" si="12"/>
        <v>-0.0009429907678</v>
      </c>
      <c r="BF150" s="15" t="str">
        <f t="shared" si="13"/>
        <v>#REF!</v>
      </c>
      <c r="BG150" s="9" t="str">
        <f t="shared" si="4"/>
        <v>#REF!</v>
      </c>
    </row>
    <row r="151">
      <c r="AG151" s="32">
        <f>Prices!B161</f>
        <v>42590</v>
      </c>
      <c r="AH151" s="33">
        <f t="array" ref="AH151">index(DailyPrices,Match($AG151,PriceDates,0)+1,Match(AH$3,Tickers,0))*AH$4</f>
        <v>0</v>
      </c>
      <c r="AI151" s="33">
        <f t="array" ref="AI151">index(DailyPrices,Match($AG151,PriceDates,0)+1,Match(AI$3,Tickers,0))*AI$4</f>
        <v>900.9630592</v>
      </c>
      <c r="AJ151" s="33">
        <f t="array" ref="AJ151">index(DailyPrices,Match($AG151,PriceDates,0)+1,Match(AJ$3,Tickers,0))*AJ$4</f>
        <v>0</v>
      </c>
      <c r="AK151" s="33">
        <f t="array" ref="AK151">index(DailyPrices,Match($AG151,PriceDates,0)+1,Match(AK$3,Tickers,0))*AK$4</f>
        <v>13615.15364</v>
      </c>
      <c r="AL151" s="33">
        <f t="array" ref="AL151">index(DailyPrices,Match($AG151,PriceDates,0)+1,Match(AL$3,Tickers,0))*AL$4</f>
        <v>0</v>
      </c>
      <c r="AM151" s="33">
        <f t="array" ref="AM151">index(DailyPrices,Match($AG151,PriceDates,0)+1,Match(AM$3,Tickers,0))*AM$4</f>
        <v>0</v>
      </c>
      <c r="AN151" s="33">
        <f t="array" ref="AN151">index(DailyPrices,Match($AG151,PriceDates,0)+1,Match(AN$3,Tickers,0))*AN$4</f>
        <v>0</v>
      </c>
      <c r="AO151" s="33">
        <f t="array" ref="AO151">index(DailyPrices,Match($AG151,PriceDates,0)+1,Match(AO$3,Tickers,0))*AO$4</f>
        <v>8419.788687</v>
      </c>
      <c r="AP151" s="33">
        <f t="array" ref="AP151">index(DailyPrices,Match($AG151,PriceDates,0)+1,Match(AP$3,Tickers,0))*AP$4</f>
        <v>432.0476678</v>
      </c>
      <c r="AQ151" s="33">
        <f t="array" ref="AQ151">index(DailyPrices,Match($AG151,PriceDates,0)+1,Match(AQ$3,Tickers,0))*AQ$4</f>
        <v>12728.49287</v>
      </c>
      <c r="AR151" s="33">
        <f t="array" ref="AR151">index(DailyPrices,Match($AG151,PriceDates,0)+1,Match(AR$3,Tickers,0))*AR$4</f>
        <v>0</v>
      </c>
      <c r="AS151" s="33">
        <f t="array" ref="AS151">index(DailyPrices,Match($AG151,PriceDates,0)+1,Match(AS$3,Tickers,0))*AS$4</f>
        <v>24934.90518</v>
      </c>
      <c r="AT151" s="33">
        <f t="array" ref="AT151">index(DailyPrices,Match($AG151,PriceDates,0)+1,Match(AT$3,Tickers,0))*AT$4</f>
        <v>0</v>
      </c>
      <c r="AU151" s="33">
        <f t="array" ref="AU151">index(DailyPrices,Match($AG151,PriceDates,0)+1,Match(AU$3,Tickers,0))*AU$4</f>
        <v>227.5316857</v>
      </c>
      <c r="AV151" s="33">
        <f t="array" ref="AV151">index(DailyPrices,Match($AG151,PriceDates,0)+1,Match(AV$3,Tickers,0))*AV$4</f>
        <v>4266.804513</v>
      </c>
      <c r="AW151" s="33">
        <f t="array" ref="AW151">index(DailyPrices,Match($AG151,PriceDates,0)+1,Match(AW$3,Tickers,0))*AW$4</f>
        <v>12007.06693</v>
      </c>
      <c r="AX151" s="33">
        <f t="array" ref="AX151">index(DailyPrices,Match($AG151,PriceDates,0)+1,Match(AX$3,Tickers,0))*AX$4</f>
        <v>18037.86202</v>
      </c>
      <c r="AY151" s="33">
        <f t="array" ref="AY151">index(DailyPrices,Match($AG151,PriceDates,0)+1,Match(AY$3,Tickers,0))*AY$4</f>
        <v>128.2172668</v>
      </c>
      <c r="AZ151" s="33">
        <f t="array" ref="AZ151">index(DailyPrices,Match($AG151,PriceDates,0)+1,Match(AZ$3,Tickers,0))*AZ$4</f>
        <v>5921.459269</v>
      </c>
      <c r="BA151" s="33">
        <f t="array" ref="BA151">index(DailyPrices,Match($AG151,PriceDates,0)+1,Match(BA$3,Tickers,0))*BA$4</f>
        <v>0</v>
      </c>
      <c r="BB151" s="33">
        <f t="array" ref="BB151">index(DailyPrices,Match($AG151,PriceDates,0)+1,Match(BB$3,Tickers,0))*BB$4</f>
        <v>0</v>
      </c>
      <c r="BC151" s="33">
        <f t="array" ref="BC151">index(DailyPrices,Match($AG151,PriceDates,0)+1,Match(BC$3,Tickers,0))*BC$4</f>
        <v>5450.532146</v>
      </c>
      <c r="BD151" s="15">
        <f t="shared" si="5"/>
        <v>107070.8249</v>
      </c>
      <c r="BE151" s="9">
        <f t="shared" si="12"/>
        <v>-0.000179068479</v>
      </c>
      <c r="BF151" s="15" t="str">
        <f t="shared" si="13"/>
        <v>#REF!</v>
      </c>
      <c r="BG151" s="9" t="str">
        <f t="shared" si="4"/>
        <v>#REF!</v>
      </c>
    </row>
    <row r="152">
      <c r="AG152" s="32">
        <f>Prices!B162</f>
        <v>42591</v>
      </c>
      <c r="AH152" s="33">
        <f t="array" ref="AH152">index(DailyPrices,Match($AG152,PriceDates,0)+1,Match(AH$3,Tickers,0))*AH$4</f>
        <v>0</v>
      </c>
      <c r="AI152" s="33">
        <f t="array" ref="AI152">index(DailyPrices,Match($AG152,PriceDates,0)+1,Match(AI$3,Tickers,0))*AI$4</f>
        <v>903.7718565</v>
      </c>
      <c r="AJ152" s="33">
        <f t="array" ref="AJ152">index(DailyPrices,Match($AG152,PriceDates,0)+1,Match(AJ$3,Tickers,0))*AJ$4</f>
        <v>0</v>
      </c>
      <c r="AK152" s="33">
        <f t="array" ref="AK152">index(DailyPrices,Match($AG152,PriceDates,0)+1,Match(AK$3,Tickers,0))*AK$4</f>
        <v>13749.07964</v>
      </c>
      <c r="AL152" s="33">
        <f t="array" ref="AL152">index(DailyPrices,Match($AG152,PriceDates,0)+1,Match(AL$3,Tickers,0))*AL$4</f>
        <v>0</v>
      </c>
      <c r="AM152" s="33">
        <f t="array" ref="AM152">index(DailyPrices,Match($AG152,PriceDates,0)+1,Match(AM$3,Tickers,0))*AM$4</f>
        <v>0</v>
      </c>
      <c r="AN152" s="33">
        <f t="array" ref="AN152">index(DailyPrices,Match($AG152,PriceDates,0)+1,Match(AN$3,Tickers,0))*AN$4</f>
        <v>0</v>
      </c>
      <c r="AO152" s="33">
        <f t="array" ref="AO152">index(DailyPrices,Match($AG152,PriceDates,0)+1,Match(AO$3,Tickers,0))*AO$4</f>
        <v>8441.374813</v>
      </c>
      <c r="AP152" s="33">
        <f t="array" ref="AP152">index(DailyPrices,Match($AG152,PriceDates,0)+1,Match(AP$3,Tickers,0))*AP$4</f>
        <v>432.9268186</v>
      </c>
      <c r="AQ152" s="33">
        <f t="array" ref="AQ152">index(DailyPrices,Match($AG152,PriceDates,0)+1,Match(AQ$3,Tickers,0))*AQ$4</f>
        <v>12787.67314</v>
      </c>
      <c r="AR152" s="33">
        <f t="array" ref="AR152">index(DailyPrices,Match($AG152,PriceDates,0)+1,Match(AR$3,Tickers,0))*AR$4</f>
        <v>0</v>
      </c>
      <c r="AS152" s="33">
        <f t="array" ref="AS152">index(DailyPrices,Match($AG152,PriceDates,0)+1,Match(AS$3,Tickers,0))*AS$4</f>
        <v>24990.76086</v>
      </c>
      <c r="AT152" s="33">
        <f t="array" ref="AT152">index(DailyPrices,Match($AG152,PriceDates,0)+1,Match(AT$3,Tickers,0))*AT$4</f>
        <v>0</v>
      </c>
      <c r="AU152" s="33">
        <f t="array" ref="AU152">index(DailyPrices,Match($AG152,PriceDates,0)+1,Match(AU$3,Tickers,0))*AU$4</f>
        <v>227.5316857</v>
      </c>
      <c r="AV152" s="33">
        <f t="array" ref="AV152">index(DailyPrices,Match($AG152,PriceDates,0)+1,Match(AV$3,Tickers,0))*AV$4</f>
        <v>4253.985787</v>
      </c>
      <c r="AW152" s="33">
        <f t="array" ref="AW152">index(DailyPrices,Match($AG152,PriceDates,0)+1,Match(AW$3,Tickers,0))*AW$4</f>
        <v>12088.32794</v>
      </c>
      <c r="AX152" s="33">
        <f t="array" ref="AX152">index(DailyPrices,Match($AG152,PriceDates,0)+1,Match(AX$3,Tickers,0))*AX$4</f>
        <v>18061.39259</v>
      </c>
      <c r="AY152" s="33">
        <f t="array" ref="AY152">index(DailyPrices,Match($AG152,PriceDates,0)+1,Match(AY$3,Tickers,0))*AY$4</f>
        <v>129.0800124</v>
      </c>
      <c r="AZ152" s="33">
        <f t="array" ref="AZ152">index(DailyPrices,Match($AG152,PriceDates,0)+1,Match(AZ$3,Tickers,0))*AZ$4</f>
        <v>5939.153336</v>
      </c>
      <c r="BA152" s="33">
        <f t="array" ref="BA152">index(DailyPrices,Match($AG152,PriceDates,0)+1,Match(BA$3,Tickers,0))*BA$4</f>
        <v>0</v>
      </c>
      <c r="BB152" s="33">
        <f t="array" ref="BB152">index(DailyPrices,Match($AG152,PriceDates,0)+1,Match(BB$3,Tickers,0))*BB$4</f>
        <v>0</v>
      </c>
      <c r="BC152" s="33">
        <f t="array" ref="BC152">index(DailyPrices,Match($AG152,PriceDates,0)+1,Match(BC$3,Tickers,0))*BC$4</f>
        <v>5470.727613</v>
      </c>
      <c r="BD152" s="15">
        <f t="shared" si="5"/>
        <v>107475.7861</v>
      </c>
      <c r="BE152" s="9">
        <f t="shared" si="12"/>
        <v>0.003782180256</v>
      </c>
      <c r="BF152" s="15" t="str">
        <f t="shared" si="13"/>
        <v>#REF!</v>
      </c>
      <c r="BG152" s="9" t="str">
        <f t="shared" si="4"/>
        <v>#REF!</v>
      </c>
    </row>
    <row r="153">
      <c r="AG153" s="32">
        <f>Prices!B163</f>
        <v>42592</v>
      </c>
      <c r="AH153" s="33">
        <f t="array" ref="AH153">index(DailyPrices,Match($AG153,PriceDates,0)+1,Match(AH$3,Tickers,0))*AH$4</f>
        <v>0</v>
      </c>
      <c r="AI153" s="33">
        <f t="array" ref="AI153">index(DailyPrices,Match($AG153,PriceDates,0)+1,Match(AI$3,Tickers,0))*AI$4</f>
        <v>907.076324</v>
      </c>
      <c r="AJ153" s="33">
        <f t="array" ref="AJ153">index(DailyPrices,Match($AG153,PriceDates,0)+1,Match(AJ$3,Tickers,0))*AJ$4</f>
        <v>0</v>
      </c>
      <c r="AK153" s="33">
        <f t="array" ref="AK153">index(DailyPrices,Match($AG153,PriceDates,0)+1,Match(AK$3,Tickers,0))*AK$4</f>
        <v>13802.25614</v>
      </c>
      <c r="AL153" s="33">
        <f t="array" ref="AL153">index(DailyPrices,Match($AG153,PriceDates,0)+1,Match(AL$3,Tickers,0))*AL$4</f>
        <v>0</v>
      </c>
      <c r="AM153" s="33">
        <f t="array" ref="AM153">index(DailyPrices,Match($AG153,PriceDates,0)+1,Match(AM$3,Tickers,0))*AM$4</f>
        <v>0</v>
      </c>
      <c r="AN153" s="33">
        <f t="array" ref="AN153">index(DailyPrices,Match($AG153,PriceDates,0)+1,Match(AN$3,Tickers,0))*AN$4</f>
        <v>0</v>
      </c>
      <c r="AO153" s="33">
        <f t="array" ref="AO153">index(DailyPrices,Match($AG153,PriceDates,0)+1,Match(AO$3,Tickers,0))*AO$4</f>
        <v>8472.554774</v>
      </c>
      <c r="AP153" s="33">
        <f t="array" ref="AP153">index(DailyPrices,Match($AG153,PriceDates,0)+1,Match(AP$3,Tickers,0))*AP$4</f>
        <v>432.9268186</v>
      </c>
      <c r="AQ153" s="33">
        <f t="array" ref="AQ153">index(DailyPrices,Match($AG153,PriceDates,0)+1,Match(AQ$3,Tickers,0))*AQ$4</f>
        <v>12846.85342</v>
      </c>
      <c r="AR153" s="33">
        <f t="array" ref="AR153">index(DailyPrices,Match($AG153,PriceDates,0)+1,Match(AR$3,Tickers,0))*AR$4</f>
        <v>0</v>
      </c>
      <c r="AS153" s="33">
        <f t="array" ref="AS153">index(DailyPrices,Match($AG153,PriceDates,0)+1,Match(AS$3,Tickers,0))*AS$4</f>
        <v>25023.34334</v>
      </c>
      <c r="AT153" s="33">
        <f t="array" ref="AT153">index(DailyPrices,Match($AG153,PriceDates,0)+1,Match(AT$3,Tickers,0))*AT$4</f>
        <v>0</v>
      </c>
      <c r="AU153" s="33">
        <f t="array" ref="AU153">index(DailyPrices,Match($AG153,PriceDates,0)+1,Match(AU$3,Tickers,0))*AU$4</f>
        <v>227.9001581</v>
      </c>
      <c r="AV153" s="33">
        <f t="array" ref="AV153">index(DailyPrices,Match($AG153,PriceDates,0)+1,Match(AV$3,Tickers,0))*AV$4</f>
        <v>4201.612135</v>
      </c>
      <c r="AW153" s="33">
        <f t="array" ref="AW153">index(DailyPrices,Match($AG153,PriceDates,0)+1,Match(AW$3,Tickers,0))*AW$4</f>
        <v>12010.0766</v>
      </c>
      <c r="AX153" s="33">
        <f t="array" ref="AX153">index(DailyPrices,Match($AG153,PriceDates,0)+1,Match(AX$3,Tickers,0))*AX$4</f>
        <v>18118.53826</v>
      </c>
      <c r="AY153" s="33">
        <f t="array" ref="AY153">index(DailyPrices,Match($AG153,PriceDates,0)+1,Match(AY$3,Tickers,0))*AY$4</f>
        <v>131.1373287</v>
      </c>
      <c r="AZ153" s="33">
        <f t="array" ref="AZ153">index(DailyPrices,Match($AG153,PriceDates,0)+1,Match(AZ$3,Tickers,0))*AZ$4</f>
        <v>5959.641204</v>
      </c>
      <c r="BA153" s="33">
        <f t="array" ref="BA153">index(DailyPrices,Match($AG153,PriceDates,0)+1,Match(BA$3,Tickers,0))*BA$4</f>
        <v>0</v>
      </c>
      <c r="BB153" s="33">
        <f t="array" ref="BB153">index(DailyPrices,Match($AG153,PriceDates,0)+1,Match(BB$3,Tickers,0))*BB$4</f>
        <v>0</v>
      </c>
      <c r="BC153" s="33">
        <f t="array" ref="BC153">index(DailyPrices,Match($AG153,PriceDates,0)+1,Match(BC$3,Tickers,0))*BC$4</f>
        <v>5468.483672</v>
      </c>
      <c r="BD153" s="15">
        <f t="shared" si="5"/>
        <v>107602.4002</v>
      </c>
      <c r="BE153" s="9">
        <f t="shared" si="12"/>
        <v>0.001178070616</v>
      </c>
      <c r="BF153" s="15" t="str">
        <f t="shared" si="13"/>
        <v>#REF!</v>
      </c>
      <c r="BG153" s="9" t="str">
        <f t="shared" si="4"/>
        <v>#REF!</v>
      </c>
    </row>
    <row r="154">
      <c r="AG154" s="32">
        <f>Prices!B164</f>
        <v>42593</v>
      </c>
      <c r="AH154" s="33">
        <f t="array" ref="AH154">index(DailyPrices,Match($AG154,PriceDates,0)+1,Match(AH$3,Tickers,0))*AH$4</f>
        <v>0</v>
      </c>
      <c r="AI154" s="33">
        <f t="array" ref="AI154">index(DailyPrices,Match($AG154,PriceDates,0)+1,Match(AI$3,Tickers,0))*AI$4</f>
        <v>907.076324</v>
      </c>
      <c r="AJ154" s="33">
        <f t="array" ref="AJ154">index(DailyPrices,Match($AG154,PriceDates,0)+1,Match(AJ$3,Tickers,0))*AJ$4</f>
        <v>0</v>
      </c>
      <c r="AK154" s="33">
        <f t="array" ref="AK154">index(DailyPrices,Match($AG154,PriceDates,0)+1,Match(AK$3,Tickers,0))*AK$4</f>
        <v>13679.16239</v>
      </c>
      <c r="AL154" s="33">
        <f t="array" ref="AL154">index(DailyPrices,Match($AG154,PriceDates,0)+1,Match(AL$3,Tickers,0))*AL$4</f>
        <v>0</v>
      </c>
      <c r="AM154" s="33">
        <f t="array" ref="AM154">index(DailyPrices,Match($AG154,PriceDates,0)+1,Match(AM$3,Tickers,0))*AM$4</f>
        <v>0</v>
      </c>
      <c r="AN154" s="33">
        <f t="array" ref="AN154">index(DailyPrices,Match($AG154,PriceDates,0)+1,Match(AN$3,Tickers,0))*AN$4</f>
        <v>0</v>
      </c>
      <c r="AO154" s="33">
        <f t="array" ref="AO154">index(DailyPrices,Match($AG154,PriceDates,0)+1,Match(AO$3,Tickers,0))*AO$4</f>
        <v>8468.357472</v>
      </c>
      <c r="AP154" s="33">
        <f t="array" ref="AP154">index(DailyPrices,Match($AG154,PriceDates,0)+1,Match(AP$3,Tickers,0))*AP$4</f>
        <v>435.4543771</v>
      </c>
      <c r="AQ154" s="33">
        <f t="array" ref="AQ154">index(DailyPrices,Match($AG154,PriceDates,0)+1,Match(AQ$3,Tickers,0))*AQ$4</f>
        <v>12946.27627</v>
      </c>
      <c r="AR154" s="33">
        <f t="array" ref="AR154">index(DailyPrices,Match($AG154,PriceDates,0)+1,Match(AR$3,Tickers,0))*AR$4</f>
        <v>0</v>
      </c>
      <c r="AS154" s="33">
        <f t="array" ref="AS154">index(DailyPrices,Match($AG154,PriceDates,0)+1,Match(AS$3,Tickers,0))*AS$4</f>
        <v>24986.10622</v>
      </c>
      <c r="AT154" s="33">
        <f t="array" ref="AT154">index(DailyPrices,Match($AG154,PriceDates,0)+1,Match(AT$3,Tickers,0))*AT$4</f>
        <v>0</v>
      </c>
      <c r="AU154" s="33">
        <f t="array" ref="AU154">index(DailyPrices,Match($AG154,PriceDates,0)+1,Match(AU$3,Tickers,0))*AU$4</f>
        <v>227.7159219</v>
      </c>
      <c r="AV154" s="33">
        <f t="array" ref="AV154">index(DailyPrices,Match($AG154,PriceDates,0)+1,Match(AV$3,Tickers,0))*AV$4</f>
        <v>4236.772069</v>
      </c>
      <c r="AW154" s="33">
        <f t="array" ref="AW154">index(DailyPrices,Match($AG154,PriceDates,0)+1,Match(AW$3,Tickers,0))*AW$4</f>
        <v>12096.60453</v>
      </c>
      <c r="AX154" s="33">
        <f t="array" ref="AX154">index(DailyPrices,Match($AG154,PriceDates,0)+1,Match(AX$3,Tickers,0))*AX$4</f>
        <v>18111.81524</v>
      </c>
      <c r="AY154" s="33">
        <f t="array" ref="AY154">index(DailyPrices,Match($AG154,PriceDates,0)+1,Match(AY$3,Tickers,0))*AY$4</f>
        <v>129.6109327</v>
      </c>
      <c r="AZ154" s="33">
        <f t="array" ref="AZ154">index(DailyPrices,Match($AG154,PriceDates,0)+1,Match(AZ$3,Tickers,0))*AZ$4</f>
        <v>5953.122337</v>
      </c>
      <c r="BA154" s="33">
        <f t="array" ref="BA154">index(DailyPrices,Match($AG154,PriceDates,0)+1,Match(BA$3,Tickers,0))*BA$4</f>
        <v>0</v>
      </c>
      <c r="BB154" s="33">
        <f t="array" ref="BB154">index(DailyPrices,Match($AG154,PriceDates,0)+1,Match(BB$3,Tickers,0))*BB$4</f>
        <v>0</v>
      </c>
      <c r="BC154" s="33">
        <f t="array" ref="BC154">index(DailyPrices,Match($AG154,PriceDates,0)+1,Match(BC$3,Tickers,0))*BC$4</f>
        <v>5475.215495</v>
      </c>
      <c r="BD154" s="15">
        <f t="shared" si="5"/>
        <v>107653.2896</v>
      </c>
      <c r="BE154" s="9">
        <f t="shared" si="12"/>
        <v>0.0004729393631</v>
      </c>
      <c r="BF154" s="15" t="str">
        <f t="shared" si="13"/>
        <v>#REF!</v>
      </c>
      <c r="BG154" s="9" t="str">
        <f t="shared" si="4"/>
        <v>#REF!</v>
      </c>
    </row>
    <row r="155">
      <c r="AG155" s="32">
        <f>Prices!B165</f>
        <v>42594</v>
      </c>
      <c r="AH155" s="33">
        <f t="array" ref="AH155">index(DailyPrices,Match($AG155,PriceDates,0)+1,Match(AH$3,Tickers,0))*AH$4</f>
        <v>0</v>
      </c>
      <c r="AI155" s="33">
        <f t="array" ref="AI155">index(DailyPrices,Match($AG155,PriceDates,0)+1,Match(AI$3,Tickers,0))*AI$4</f>
        <v>910.2155681</v>
      </c>
      <c r="AJ155" s="33">
        <f t="array" ref="AJ155">index(DailyPrices,Match($AG155,PriceDates,0)+1,Match(AJ$3,Tickers,0))*AJ$4</f>
        <v>0</v>
      </c>
      <c r="AK155" s="33">
        <f t="array" ref="AK155">index(DailyPrices,Match($AG155,PriceDates,0)+1,Match(AK$3,Tickers,0))*AK$4</f>
        <v>13794.37814</v>
      </c>
      <c r="AL155" s="33">
        <f t="array" ref="AL155">index(DailyPrices,Match($AG155,PriceDates,0)+1,Match(AL$3,Tickers,0))*AL$4</f>
        <v>0</v>
      </c>
      <c r="AM155" s="33">
        <f t="array" ref="AM155">index(DailyPrices,Match($AG155,PriceDates,0)+1,Match(AM$3,Tickers,0))*AM$4</f>
        <v>0</v>
      </c>
      <c r="AN155" s="33">
        <f t="array" ref="AN155">index(DailyPrices,Match($AG155,PriceDates,0)+1,Match(AN$3,Tickers,0))*AN$4</f>
        <v>0</v>
      </c>
      <c r="AO155" s="33">
        <f t="array" ref="AO155">index(DailyPrices,Match($AG155,PriceDates,0)+1,Match(AO$3,Tickers,0))*AO$4</f>
        <v>8490.543213</v>
      </c>
      <c r="AP155" s="33">
        <f t="array" ref="AP155">index(DailyPrices,Match($AG155,PriceDates,0)+1,Match(AP$3,Tickers,0))*AP$4</f>
        <v>435.509324</v>
      </c>
      <c r="AQ155" s="33">
        <f t="array" ref="AQ155">index(DailyPrices,Match($AG155,PriceDates,0)+1,Match(AQ$3,Tickers,0))*AQ$4</f>
        <v>12872.89274</v>
      </c>
      <c r="AR155" s="33">
        <f t="array" ref="AR155">index(DailyPrices,Match($AG155,PriceDates,0)+1,Match(AR$3,Tickers,0))*AR$4</f>
        <v>0</v>
      </c>
      <c r="AS155" s="33">
        <f t="array" ref="AS155">index(DailyPrices,Match($AG155,PriceDates,0)+1,Match(AS$3,Tickers,0))*AS$4</f>
        <v>25009.37942</v>
      </c>
      <c r="AT155" s="33">
        <f t="array" ref="AT155">index(DailyPrices,Match($AG155,PriceDates,0)+1,Match(AT$3,Tickers,0))*AT$4</f>
        <v>0</v>
      </c>
      <c r="AU155" s="33">
        <f t="array" ref="AU155">index(DailyPrices,Match($AG155,PriceDates,0)+1,Match(AU$3,Tickers,0))*AU$4</f>
        <v>228.1765123</v>
      </c>
      <c r="AV155" s="33">
        <f t="array" ref="AV155">index(DailyPrices,Match($AG155,PriceDates,0)+1,Match(AV$3,Tickers,0))*AV$4</f>
        <v>4240.800812</v>
      </c>
      <c r="AW155" s="33">
        <f t="array" ref="AW155">index(DailyPrices,Match($AG155,PriceDates,0)+1,Match(AW$3,Tickers,0))*AW$4</f>
        <v>12089.08036</v>
      </c>
      <c r="AX155" s="33">
        <f t="array" ref="AX155">index(DailyPrices,Match($AG155,PriceDates,0)+1,Match(AX$3,Tickers,0))*AX$4</f>
        <v>18155.51486</v>
      </c>
      <c r="AY155" s="33">
        <f t="array" ref="AY155">index(DailyPrices,Match($AG155,PriceDates,0)+1,Match(AY$3,Tickers,0))*AY$4</f>
        <v>128.0845367</v>
      </c>
      <c r="AZ155" s="33">
        <f t="array" ref="AZ155">index(DailyPrices,Match($AG155,PriceDates,0)+1,Match(AZ$3,Tickers,0))*AZ$4</f>
        <v>5970.816404</v>
      </c>
      <c r="BA155" s="33">
        <f t="array" ref="BA155">index(DailyPrices,Match($AG155,PriceDates,0)+1,Match(BA$3,Tickers,0))*BA$4</f>
        <v>0</v>
      </c>
      <c r="BB155" s="33">
        <f t="array" ref="BB155">index(DailyPrices,Match($AG155,PriceDates,0)+1,Match(BB$3,Tickers,0))*BB$4</f>
        <v>0</v>
      </c>
      <c r="BC155" s="33">
        <f t="array" ref="BC155">index(DailyPrices,Match($AG155,PriceDates,0)+1,Match(BC$3,Tickers,0))*BC$4</f>
        <v>5488.679139</v>
      </c>
      <c r="BD155" s="15">
        <f t="shared" si="5"/>
        <v>107814.071</v>
      </c>
      <c r="BE155" s="9">
        <f t="shared" si="12"/>
        <v>0.001493511767</v>
      </c>
      <c r="BF155" s="15" t="str">
        <f t="shared" si="13"/>
        <v>#REF!</v>
      </c>
      <c r="BG155" s="9" t="str">
        <f t="shared" si="4"/>
        <v>#REF!</v>
      </c>
    </row>
    <row r="156">
      <c r="AG156" s="32">
        <f>Prices!B166</f>
        <v>42597</v>
      </c>
      <c r="AH156" s="33">
        <f t="array" ref="AH156">index(DailyPrices,Match($AG156,PriceDates,0)+1,Match(AH$3,Tickers,0))*AH$4</f>
        <v>0</v>
      </c>
      <c r="AI156" s="33">
        <f t="array" ref="AI156">index(DailyPrices,Match($AG156,PriceDates,0)+1,Match(AI$3,Tickers,0))*AI$4</f>
        <v>907.9024409</v>
      </c>
      <c r="AJ156" s="33">
        <f t="array" ref="AJ156">index(DailyPrices,Match($AG156,PriceDates,0)+1,Match(AJ$3,Tickers,0))*AJ$4</f>
        <v>0</v>
      </c>
      <c r="AK156" s="33">
        <f t="array" ref="AK156">index(DailyPrices,Match($AG156,PriceDates,0)+1,Match(AK$3,Tickers,0))*AK$4</f>
        <v>13664.39114</v>
      </c>
      <c r="AL156" s="33">
        <f t="array" ref="AL156">index(DailyPrices,Match($AG156,PriceDates,0)+1,Match(AL$3,Tickers,0))*AL$4</f>
        <v>0</v>
      </c>
      <c r="AM156" s="33">
        <f t="array" ref="AM156">index(DailyPrices,Match($AG156,PriceDates,0)+1,Match(AM$3,Tickers,0))*AM$4</f>
        <v>0</v>
      </c>
      <c r="AN156" s="33">
        <f t="array" ref="AN156">index(DailyPrices,Match($AG156,PriceDates,0)+1,Match(AN$3,Tickers,0))*AN$4</f>
        <v>0</v>
      </c>
      <c r="AO156" s="33">
        <f t="array" ref="AO156">index(DailyPrices,Match($AG156,PriceDates,0)+1,Match(AO$3,Tickers,0))*AO$4</f>
        <v>8480.349765</v>
      </c>
      <c r="AP156" s="33">
        <f t="array" ref="AP156">index(DailyPrices,Match($AG156,PriceDates,0)+1,Match(AP$3,Tickers,0))*AP$4</f>
        <v>436.0038463</v>
      </c>
      <c r="AQ156" s="33">
        <f t="array" ref="AQ156">index(DailyPrices,Match($AG156,PriceDates,0)+1,Match(AQ$3,Tickers,0))*AQ$4</f>
        <v>12941.54185</v>
      </c>
      <c r="AR156" s="33">
        <f t="array" ref="AR156">index(DailyPrices,Match($AG156,PriceDates,0)+1,Match(AR$3,Tickers,0))*AR$4</f>
        <v>0</v>
      </c>
      <c r="AS156" s="33">
        <f t="array" ref="AS156">index(DailyPrices,Match($AG156,PriceDates,0)+1,Match(AS$3,Tickers,0))*AS$4</f>
        <v>24990.76086</v>
      </c>
      <c r="AT156" s="33">
        <f t="array" ref="AT156">index(DailyPrices,Match($AG156,PriceDates,0)+1,Match(AT$3,Tickers,0))*AT$4</f>
        <v>0</v>
      </c>
      <c r="AU156" s="33">
        <f t="array" ref="AU156">index(DailyPrices,Match($AG156,PriceDates,0)+1,Match(AU$3,Tickers,0))*AU$4</f>
        <v>228.0843942</v>
      </c>
      <c r="AV156" s="33">
        <f t="array" ref="AV156">index(DailyPrices,Match($AG156,PriceDates,0)+1,Match(AV$3,Tickers,0))*AV$4</f>
        <v>4275.960746</v>
      </c>
      <c r="AW156" s="33">
        <f t="array" ref="AW156">index(DailyPrices,Match($AG156,PriceDates,0)+1,Match(AW$3,Tickers,0))*AW$4</f>
        <v>12121.43428</v>
      </c>
      <c r="AX156" s="33">
        <f t="array" ref="AX156">index(DailyPrices,Match($AG156,PriceDates,0)+1,Match(AX$3,Tickers,0))*AX$4</f>
        <v>18084.92316</v>
      </c>
      <c r="AY156" s="33">
        <f t="array" ref="AY156">index(DailyPrices,Match($AG156,PriceDates,0)+1,Match(AY$3,Tickers,0))*AY$4</f>
        <v>128.8145522</v>
      </c>
      <c r="AZ156" s="33">
        <f t="array" ref="AZ156">index(DailyPrices,Match($AG156,PriceDates,0)+1,Match(AZ$3,Tickers,0))*AZ$4</f>
        <v>5961.038104</v>
      </c>
      <c r="BA156" s="33">
        <f t="array" ref="BA156">index(DailyPrices,Match($AG156,PriceDates,0)+1,Match(BA$3,Tickers,0))*BA$4</f>
        <v>0</v>
      </c>
      <c r="BB156" s="33">
        <f t="array" ref="BB156">index(DailyPrices,Match($AG156,PriceDates,0)+1,Match(BB$3,Tickers,0))*BB$4</f>
        <v>0</v>
      </c>
      <c r="BC156" s="33">
        <f t="array" ref="BC156">index(DailyPrices,Match($AG156,PriceDates,0)+1,Match(BC$3,Tickers,0))*BC$4</f>
        <v>5484.191258</v>
      </c>
      <c r="BD156" s="15">
        <f t="shared" si="5"/>
        <v>107705.3964</v>
      </c>
      <c r="BE156" s="9">
        <f t="shared" si="12"/>
        <v>-0.001007981926</v>
      </c>
      <c r="BF156" s="15" t="str">
        <f t="shared" si="13"/>
        <v>#REF!</v>
      </c>
      <c r="BG156" s="9" t="str">
        <f t="shared" si="4"/>
        <v>#REF!</v>
      </c>
    </row>
    <row r="157">
      <c r="AG157" s="32">
        <f>Prices!B167</f>
        <v>42598</v>
      </c>
      <c r="AH157" s="33">
        <f t="array" ref="AH157">index(DailyPrices,Match($AG157,PriceDates,0)+1,Match(AH$3,Tickers,0))*AH$4</f>
        <v>0</v>
      </c>
      <c r="AI157" s="33">
        <f t="array" ref="AI157">index(DailyPrices,Match($AG157,PriceDates,0)+1,Match(AI$3,Tickers,0))*AI$4</f>
        <v>903.9370799</v>
      </c>
      <c r="AJ157" s="33">
        <f t="array" ref="AJ157">index(DailyPrices,Match($AG157,PriceDates,0)+1,Match(AJ$3,Tickers,0))*AJ$4</f>
        <v>0</v>
      </c>
      <c r="AK157" s="33">
        <f t="array" ref="AK157">index(DailyPrices,Match($AG157,PriceDates,0)+1,Match(AK$3,Tickers,0))*AK$4</f>
        <v>13627.95539</v>
      </c>
      <c r="AL157" s="33">
        <f t="array" ref="AL157">index(DailyPrices,Match($AG157,PriceDates,0)+1,Match(AL$3,Tickers,0))*AL$4</f>
        <v>0</v>
      </c>
      <c r="AM157" s="33">
        <f t="array" ref="AM157">index(DailyPrices,Match($AG157,PriceDates,0)+1,Match(AM$3,Tickers,0))*AM$4</f>
        <v>0</v>
      </c>
      <c r="AN157" s="33">
        <f t="array" ref="AN157">index(DailyPrices,Match($AG157,PriceDates,0)+1,Match(AN$3,Tickers,0))*AN$4</f>
        <v>0</v>
      </c>
      <c r="AO157" s="33">
        <f t="array" ref="AO157">index(DailyPrices,Match($AG157,PriceDates,0)+1,Match(AO$3,Tickers,0))*AO$4</f>
        <v>8432.980209</v>
      </c>
      <c r="AP157" s="33">
        <f t="array" ref="AP157">index(DailyPrices,Match($AG157,PriceDates,0)+1,Match(AP$3,Tickers,0))*AP$4</f>
        <v>432.5421901</v>
      </c>
      <c r="AQ157" s="33">
        <f t="array" ref="AQ157">index(DailyPrices,Match($AG157,PriceDates,0)+1,Match(AQ$3,Tickers,0))*AQ$4</f>
        <v>12908.4009</v>
      </c>
      <c r="AR157" s="33">
        <f t="array" ref="AR157">index(DailyPrices,Match($AG157,PriceDates,0)+1,Match(AR$3,Tickers,0))*AR$4</f>
        <v>0</v>
      </c>
      <c r="AS157" s="33">
        <f t="array" ref="AS157">index(DailyPrices,Match($AG157,PriceDates,0)+1,Match(AS$3,Tickers,0))*AS$4</f>
        <v>24972.1423</v>
      </c>
      <c r="AT157" s="33">
        <f t="array" ref="AT157">index(DailyPrices,Match($AG157,PriceDates,0)+1,Match(AT$3,Tickers,0))*AT$4</f>
        <v>0</v>
      </c>
      <c r="AU157" s="33">
        <f t="array" ref="AU157">index(DailyPrices,Match($AG157,PriceDates,0)+1,Match(AU$3,Tickers,0))*AU$4</f>
        <v>228.1765123</v>
      </c>
      <c r="AV157" s="33">
        <f t="array" ref="AV157">index(DailyPrices,Match($AG157,PriceDates,0)+1,Match(AV$3,Tickers,0))*AV$4</f>
        <v>4218.459603</v>
      </c>
      <c r="AW157" s="33">
        <f t="array" ref="AW157">index(DailyPrices,Match($AG157,PriceDates,0)+1,Match(AW$3,Tickers,0))*AW$4</f>
        <v>12011.58143</v>
      </c>
      <c r="AX157" s="33">
        <f t="array" ref="AX157">index(DailyPrices,Match($AG157,PriceDates,0)+1,Match(AX$3,Tickers,0))*AX$4</f>
        <v>18061.39259</v>
      </c>
      <c r="AY157" s="33">
        <f t="array" ref="AY157">index(DailyPrices,Match($AG157,PriceDates,0)+1,Match(AY$3,Tickers,0))*AY$4</f>
        <v>128.615457</v>
      </c>
      <c r="AZ157" s="33">
        <f t="array" ref="AZ157">index(DailyPrices,Match($AG157,PriceDates,0)+1,Match(AZ$3,Tickers,0))*AZ$4</f>
        <v>5921.924903</v>
      </c>
      <c r="BA157" s="33">
        <f t="array" ref="BA157">index(DailyPrices,Match($AG157,PriceDates,0)+1,Match(BA$3,Tickers,0))*BA$4</f>
        <v>0</v>
      </c>
      <c r="BB157" s="33">
        <f t="array" ref="BB157">index(DailyPrices,Match($AG157,PriceDates,0)+1,Match(BB$3,Tickers,0))*BB$4</f>
        <v>0</v>
      </c>
      <c r="BC157" s="33">
        <f t="array" ref="BC157">index(DailyPrices,Match($AG157,PriceDates,0)+1,Match(BC$3,Tickers,0))*BC$4</f>
        <v>5499.898843</v>
      </c>
      <c r="BD157" s="15">
        <f t="shared" si="5"/>
        <v>107348.0074</v>
      </c>
      <c r="BE157" s="9">
        <f t="shared" si="12"/>
        <v>-0.003318208749</v>
      </c>
      <c r="BF157" s="15" t="str">
        <f t="shared" si="13"/>
        <v>#REF!</v>
      </c>
      <c r="BG157" s="9" t="str">
        <f t="shared" si="4"/>
        <v>#REF!</v>
      </c>
    </row>
    <row r="158">
      <c r="AG158" s="32">
        <f>Prices!B168</f>
        <v>42599</v>
      </c>
      <c r="AH158" s="33">
        <f t="array" ref="AH158">index(DailyPrices,Match($AG158,PriceDates,0)+1,Match(AH$3,Tickers,0))*AH$4</f>
        <v>0</v>
      </c>
      <c r="AI158" s="33">
        <f t="array" ref="AI158">index(DailyPrices,Match($AG158,PriceDates,0)+1,Match(AI$3,Tickers,0))*AI$4</f>
        <v>906.4154305</v>
      </c>
      <c r="AJ158" s="33">
        <f t="array" ref="AJ158">index(DailyPrices,Match($AG158,PriceDates,0)+1,Match(AJ$3,Tickers,0))*AJ$4</f>
        <v>0</v>
      </c>
      <c r="AK158" s="33">
        <f t="array" ref="AK158">index(DailyPrices,Match($AG158,PriceDates,0)+1,Match(AK$3,Tickers,0))*AK$4</f>
        <v>13709.68964</v>
      </c>
      <c r="AL158" s="33">
        <f t="array" ref="AL158">index(DailyPrices,Match($AG158,PriceDates,0)+1,Match(AL$3,Tickers,0))*AL$4</f>
        <v>0</v>
      </c>
      <c r="AM158" s="33">
        <f t="array" ref="AM158">index(DailyPrices,Match($AG158,PriceDates,0)+1,Match(AM$3,Tickers,0))*AM$4</f>
        <v>0</v>
      </c>
      <c r="AN158" s="33">
        <f t="array" ref="AN158">index(DailyPrices,Match($AG158,PriceDates,0)+1,Match(AN$3,Tickers,0))*AN$4</f>
        <v>0</v>
      </c>
      <c r="AO158" s="33">
        <f t="array" ref="AO158">index(DailyPrices,Match($AG158,PriceDates,0)+1,Match(AO$3,Tickers,0))*AO$4</f>
        <v>8454.566335</v>
      </c>
      <c r="AP158" s="33">
        <f t="array" ref="AP158">index(DailyPrices,Match($AG158,PriceDates,0)+1,Match(AP$3,Tickers,0))*AP$4</f>
        <v>431.168517</v>
      </c>
      <c r="AQ158" s="33">
        <f t="array" ref="AQ158">index(DailyPrices,Match($AG158,PriceDates,0)+1,Match(AQ$3,Tickers,0))*AQ$4</f>
        <v>12846.85342</v>
      </c>
      <c r="AR158" s="33">
        <f t="array" ref="AR158">index(DailyPrices,Match($AG158,PriceDates,0)+1,Match(AR$3,Tickers,0))*AR$4</f>
        <v>0</v>
      </c>
      <c r="AS158" s="33">
        <f t="array" ref="AS158">index(DailyPrices,Match($AG158,PriceDates,0)+1,Match(AS$3,Tickers,0))*AS$4</f>
        <v>24990.76086</v>
      </c>
      <c r="AT158" s="33">
        <f t="array" ref="AT158">index(DailyPrices,Match($AG158,PriceDates,0)+1,Match(AT$3,Tickers,0))*AT$4</f>
        <v>0</v>
      </c>
      <c r="AU158" s="33">
        <f t="array" ref="AU158">index(DailyPrices,Match($AG158,PriceDates,0)+1,Match(AU$3,Tickers,0))*AU$4</f>
        <v>228.2686304</v>
      </c>
      <c r="AV158" s="33">
        <f t="array" ref="AV158">index(DailyPrices,Match($AG158,PriceDates,0)+1,Match(AV$3,Tickers,0))*AV$4</f>
        <v>4232.377077</v>
      </c>
      <c r="AW158" s="33">
        <f t="array" ref="AW158">index(DailyPrices,Match($AG158,PriceDates,0)+1,Match(AW$3,Tickers,0))*AW$4</f>
        <v>11990.51376</v>
      </c>
      <c r="AX158" s="33">
        <f t="array" ref="AX158">index(DailyPrices,Match($AG158,PriceDates,0)+1,Match(AX$3,Tickers,0))*AX$4</f>
        <v>18091.64618</v>
      </c>
      <c r="AY158" s="33">
        <f t="array" ref="AY158">index(DailyPrices,Match($AG158,PriceDates,0)+1,Match(AY$3,Tickers,0))*AY$4</f>
        <v>127.8190765</v>
      </c>
      <c r="AZ158" s="33">
        <f t="array" ref="AZ158">index(DailyPrices,Match($AG158,PriceDates,0)+1,Match(AZ$3,Tickers,0))*AZ$4</f>
        <v>5941.481503</v>
      </c>
      <c r="BA158" s="33">
        <f t="array" ref="BA158">index(DailyPrices,Match($AG158,PriceDates,0)+1,Match(BA$3,Tickers,0))*BA$4</f>
        <v>0</v>
      </c>
      <c r="BB158" s="33">
        <f t="array" ref="BB158">index(DailyPrices,Match($AG158,PriceDates,0)+1,Match(BB$3,Tickers,0))*BB$4</f>
        <v>0</v>
      </c>
      <c r="BC158" s="33">
        <f t="array" ref="BC158">index(DailyPrices,Match($AG158,PriceDates,0)+1,Match(BC$3,Tickers,0))*BC$4</f>
        <v>5520.09431</v>
      </c>
      <c r="BD158" s="15">
        <f t="shared" si="5"/>
        <v>107471.6547</v>
      </c>
      <c r="BE158" s="9">
        <f t="shared" si="12"/>
        <v>0.001151836281</v>
      </c>
      <c r="BF158" s="15" t="str">
        <f t="shared" si="13"/>
        <v>#REF!</v>
      </c>
      <c r="BG158" s="9" t="str">
        <f t="shared" si="4"/>
        <v>#REF!</v>
      </c>
    </row>
    <row r="159">
      <c r="AG159" s="32">
        <f>Prices!B169</f>
        <v>42600</v>
      </c>
      <c r="AH159" s="33">
        <f t="array" ref="AH159">index(DailyPrices,Match($AG159,PriceDates,0)+1,Match(AH$3,Tickers,0))*AH$4</f>
        <v>0</v>
      </c>
      <c r="AI159" s="33">
        <f t="array" ref="AI159">index(DailyPrices,Match($AG159,PriceDates,0)+1,Match(AI$3,Tickers,0))*AI$4</f>
        <v>909.5546746</v>
      </c>
      <c r="AJ159" s="33">
        <f t="array" ref="AJ159">index(DailyPrices,Match($AG159,PriceDates,0)+1,Match(AJ$3,Tickers,0))*AJ$4</f>
        <v>0</v>
      </c>
      <c r="AK159" s="33">
        <f t="array" ref="AK159">index(DailyPrices,Match($AG159,PriceDates,0)+1,Match(AK$3,Tickers,0))*AK$4</f>
        <v>13731.35414</v>
      </c>
      <c r="AL159" s="33">
        <f t="array" ref="AL159">index(DailyPrices,Match($AG159,PriceDates,0)+1,Match(AL$3,Tickers,0))*AL$4</f>
        <v>0</v>
      </c>
      <c r="AM159" s="33">
        <f t="array" ref="AM159">index(DailyPrices,Match($AG159,PriceDates,0)+1,Match(AM$3,Tickers,0))*AM$4</f>
        <v>0</v>
      </c>
      <c r="AN159" s="33">
        <f t="array" ref="AN159">index(DailyPrices,Match($AG159,PriceDates,0)+1,Match(AN$3,Tickers,0))*AN$4</f>
        <v>0</v>
      </c>
      <c r="AO159" s="33">
        <f t="array" ref="AO159">index(DailyPrices,Match($AG159,PriceDates,0)+1,Match(AO$3,Tickers,0))*AO$4</f>
        <v>8482.748223</v>
      </c>
      <c r="AP159" s="33">
        <f t="array" ref="AP159">index(DailyPrices,Match($AG159,PriceDates,0)+1,Match(AP$3,Tickers,0))*AP$4</f>
        <v>431.0036762</v>
      </c>
      <c r="AQ159" s="33">
        <f t="array" ref="AQ159">index(DailyPrices,Match($AG159,PriceDates,0)+1,Match(AQ$3,Tickers,0))*AQ$4</f>
        <v>12932.07301</v>
      </c>
      <c r="AR159" s="33">
        <f t="array" ref="AR159">index(DailyPrices,Match($AG159,PriceDates,0)+1,Match(AR$3,Tickers,0))*AR$4</f>
        <v>0</v>
      </c>
      <c r="AS159" s="33">
        <f t="array" ref="AS159">index(DailyPrices,Match($AG159,PriceDates,0)+1,Match(AS$3,Tickers,0))*AS$4</f>
        <v>25014.03406</v>
      </c>
      <c r="AT159" s="33">
        <f t="array" ref="AT159">index(DailyPrices,Match($AG159,PriceDates,0)+1,Match(AT$3,Tickers,0))*AT$4</f>
        <v>0</v>
      </c>
      <c r="AU159" s="33">
        <f t="array" ref="AU159">index(DailyPrices,Match($AG159,PriceDates,0)+1,Match(AU$3,Tickers,0))*AU$4</f>
        <v>228.3607485</v>
      </c>
      <c r="AV159" s="33">
        <f t="array" ref="AV159">index(DailyPrices,Match($AG159,PriceDates,0)+1,Match(AV$3,Tickers,0))*AV$4</f>
        <v>4233.842075</v>
      </c>
      <c r="AW159" s="33">
        <f t="array" ref="AW159">index(DailyPrices,Match($AG159,PriceDates,0)+1,Match(AW$3,Tickers,0))*AW$4</f>
        <v>12004.05727</v>
      </c>
      <c r="AX159" s="33">
        <f t="array" ref="AX159">index(DailyPrices,Match($AG159,PriceDates,0)+1,Match(AX$3,Tickers,0))*AX$4</f>
        <v>18145.43033</v>
      </c>
      <c r="AY159" s="33">
        <f t="array" ref="AY159">index(DailyPrices,Match($AG159,PriceDates,0)+1,Match(AY$3,Tickers,0))*AY$4</f>
        <v>128.2836318</v>
      </c>
      <c r="AZ159" s="33">
        <f t="array" ref="AZ159">index(DailyPrices,Match($AG159,PriceDates,0)+1,Match(AZ$3,Tickers,0))*AZ$4</f>
        <v>5962.900637</v>
      </c>
      <c r="BA159" s="33">
        <f t="array" ref="BA159">index(DailyPrices,Match($AG159,PriceDates,0)+1,Match(BA$3,Tickers,0))*BA$4</f>
        <v>0</v>
      </c>
      <c r="BB159" s="33">
        <f t="array" ref="BB159">index(DailyPrices,Match($AG159,PriceDates,0)+1,Match(BB$3,Tickers,0))*BB$4</f>
        <v>0</v>
      </c>
      <c r="BC159" s="33">
        <f t="array" ref="BC159">index(DailyPrices,Match($AG159,PriceDates,0)+1,Match(BC$3,Tickers,0))*BC$4</f>
        <v>5526.826132</v>
      </c>
      <c r="BD159" s="15">
        <f t="shared" si="5"/>
        <v>107730.4686</v>
      </c>
      <c r="BE159" s="9">
        <f t="shared" si="12"/>
        <v>0.002408205859</v>
      </c>
      <c r="BF159" s="15" t="str">
        <f t="shared" si="13"/>
        <v>#REF!</v>
      </c>
      <c r="BG159" s="9" t="str">
        <f t="shared" si="4"/>
        <v>#REF!</v>
      </c>
    </row>
    <row r="160">
      <c r="AG160" s="32">
        <f>Prices!B170</f>
        <v>42601</v>
      </c>
      <c r="AH160" s="33">
        <f t="array" ref="AH160">index(DailyPrices,Match($AG160,PriceDates,0)+1,Match(AH$3,Tickers,0))*AH$4</f>
        <v>0</v>
      </c>
      <c r="AI160" s="33">
        <f t="array" ref="AI160">index(DailyPrices,Match($AG160,PriceDates,0)+1,Match(AI$3,Tickers,0))*AI$4</f>
        <v>907.4067708</v>
      </c>
      <c r="AJ160" s="33">
        <f t="array" ref="AJ160">index(DailyPrices,Match($AG160,PriceDates,0)+1,Match(AJ$3,Tickers,0))*AJ$4</f>
        <v>0</v>
      </c>
      <c r="AK160" s="33">
        <f t="array" ref="AK160">index(DailyPrices,Match($AG160,PriceDates,0)+1,Match(AK$3,Tickers,0))*AK$4</f>
        <v>13659.46739</v>
      </c>
      <c r="AL160" s="33">
        <f t="array" ref="AL160">index(DailyPrices,Match($AG160,PriceDates,0)+1,Match(AL$3,Tickers,0))*AL$4</f>
        <v>0</v>
      </c>
      <c r="AM160" s="33">
        <f t="array" ref="AM160">index(DailyPrices,Match($AG160,PriceDates,0)+1,Match(AM$3,Tickers,0))*AM$4</f>
        <v>0</v>
      </c>
      <c r="AN160" s="33">
        <f t="array" ref="AN160">index(DailyPrices,Match($AG160,PriceDates,0)+1,Match(AN$3,Tickers,0))*AN$4</f>
        <v>0</v>
      </c>
      <c r="AO160" s="33">
        <f t="array" ref="AO160">index(DailyPrices,Match($AG160,PriceDates,0)+1,Match(AO$3,Tickers,0))*AO$4</f>
        <v>8462.361326</v>
      </c>
      <c r="AP160" s="33">
        <f t="array" ref="AP160">index(DailyPrices,Match($AG160,PriceDates,0)+1,Match(AP$3,Tickers,0))*AP$4</f>
        <v>430.7838885</v>
      </c>
      <c r="AQ160" s="33">
        <f t="array" ref="AQ160">index(DailyPrices,Match($AG160,PriceDates,0)+1,Match(AQ$3,Tickers,0))*AQ$4</f>
        <v>12816.07967</v>
      </c>
      <c r="AR160" s="33">
        <f t="array" ref="AR160">index(DailyPrices,Match($AG160,PriceDates,0)+1,Match(AR$3,Tickers,0))*AR$4</f>
        <v>0</v>
      </c>
      <c r="AS160" s="33">
        <f t="array" ref="AS160">index(DailyPrices,Match($AG160,PriceDates,0)+1,Match(AS$3,Tickers,0))*AS$4</f>
        <v>24995.4155</v>
      </c>
      <c r="AT160" s="33">
        <f t="array" ref="AT160">index(DailyPrices,Match($AG160,PriceDates,0)+1,Match(AT$3,Tickers,0))*AT$4</f>
        <v>0</v>
      </c>
      <c r="AU160" s="33">
        <f t="array" ref="AU160">index(DailyPrices,Match($AG160,PriceDates,0)+1,Match(AU$3,Tickers,0))*AU$4</f>
        <v>228.2686304</v>
      </c>
      <c r="AV160" s="33">
        <f t="array" ref="AV160">index(DailyPrices,Match($AG160,PriceDates,0)+1,Match(AV$3,Tickers,0))*AV$4</f>
        <v>4221.389598</v>
      </c>
      <c r="AW160" s="33">
        <f t="array" ref="AW160">index(DailyPrices,Match($AG160,PriceDates,0)+1,Match(AW$3,Tickers,0))*AW$4</f>
        <v>12004.05727</v>
      </c>
      <c r="AX160" s="33">
        <f t="array" ref="AX160">index(DailyPrices,Match($AG160,PriceDates,0)+1,Match(AX$3,Tickers,0))*AX$4</f>
        <v>18071.47712</v>
      </c>
      <c r="AY160" s="33">
        <f t="array" ref="AY160">index(DailyPrices,Match($AG160,PriceDates,0)+1,Match(AY$3,Tickers,0))*AY$4</f>
        <v>125.562665</v>
      </c>
      <c r="AZ160" s="33">
        <f t="array" ref="AZ160">index(DailyPrices,Match($AG160,PriceDates,0)+1,Match(AZ$3,Tickers,0))*AZ$4</f>
        <v>5960.106837</v>
      </c>
      <c r="BA160" s="33">
        <f t="array" ref="BA160">index(DailyPrices,Match($AG160,PriceDates,0)+1,Match(BA$3,Tickers,0))*BA$4</f>
        <v>0</v>
      </c>
      <c r="BB160" s="33">
        <f t="array" ref="BB160">index(DailyPrices,Match($AG160,PriceDates,0)+1,Match(BB$3,Tickers,0))*BB$4</f>
        <v>0</v>
      </c>
      <c r="BC160" s="33">
        <f t="array" ref="BC160">index(DailyPrices,Match($AG160,PriceDates,0)+1,Match(BC$3,Tickers,0))*BC$4</f>
        <v>5531.314014</v>
      </c>
      <c r="BD160" s="15">
        <f t="shared" si="5"/>
        <v>107413.6907</v>
      </c>
      <c r="BE160" s="9">
        <f t="shared" si="12"/>
        <v>-0.002940467384</v>
      </c>
      <c r="BF160" s="15" t="str">
        <f t="shared" si="13"/>
        <v>#REF!</v>
      </c>
      <c r="BG160" s="9" t="str">
        <f t="shared" si="4"/>
        <v>#REF!</v>
      </c>
    </row>
    <row r="161">
      <c r="AG161" s="32">
        <f>Prices!B171</f>
        <v>42604</v>
      </c>
      <c r="AH161" s="33">
        <f t="array" ref="AH161">index(DailyPrices,Match($AG161,PriceDates,0)+1,Match(AH$3,Tickers,0))*AH$4</f>
        <v>0</v>
      </c>
      <c r="AI161" s="33">
        <f t="array" ref="AI161">index(DailyPrices,Match($AG161,PriceDates,0)+1,Match(AI$3,Tickers,0))*AI$4</f>
        <v>908.7285578</v>
      </c>
      <c r="AJ161" s="33">
        <f t="array" ref="AJ161">index(DailyPrices,Match($AG161,PriceDates,0)+1,Match(AJ$3,Tickers,0))*AJ$4</f>
        <v>0</v>
      </c>
      <c r="AK161" s="33">
        <f t="array" ref="AK161">index(DailyPrices,Match($AG161,PriceDates,0)+1,Match(AK$3,Tickers,0))*AK$4</f>
        <v>13774.68314</v>
      </c>
      <c r="AL161" s="33">
        <f t="array" ref="AL161">index(DailyPrices,Match($AG161,PriceDates,0)+1,Match(AL$3,Tickers,0))*AL$4</f>
        <v>0</v>
      </c>
      <c r="AM161" s="33">
        <f t="array" ref="AM161">index(DailyPrices,Match($AG161,PriceDates,0)+1,Match(AM$3,Tickers,0))*AM$4</f>
        <v>0</v>
      </c>
      <c r="AN161" s="33">
        <f t="array" ref="AN161">index(DailyPrices,Match($AG161,PriceDates,0)+1,Match(AN$3,Tickers,0))*AN$4</f>
        <v>0</v>
      </c>
      <c r="AO161" s="33">
        <f t="array" ref="AO161">index(DailyPrices,Match($AG161,PriceDates,0)+1,Match(AO$3,Tickers,0))*AO$4</f>
        <v>8470.156316</v>
      </c>
      <c r="AP161" s="33">
        <f t="array" ref="AP161">index(DailyPrices,Match($AG161,PriceDates,0)+1,Match(AP$3,Tickers,0))*AP$4</f>
        <v>430.1794723</v>
      </c>
      <c r="AQ161" s="33">
        <f t="array" ref="AQ161">index(DailyPrices,Match($AG161,PriceDates,0)+1,Match(AQ$3,Tickers,0))*AQ$4</f>
        <v>12692.98471</v>
      </c>
      <c r="AR161" s="33">
        <f t="array" ref="AR161">index(DailyPrices,Match($AG161,PriceDates,0)+1,Match(AR$3,Tickers,0))*AR$4</f>
        <v>0</v>
      </c>
      <c r="AS161" s="33">
        <f t="array" ref="AS161">index(DailyPrices,Match($AG161,PriceDates,0)+1,Match(AS$3,Tickers,0))*AS$4</f>
        <v>25009.37942</v>
      </c>
      <c r="AT161" s="33">
        <f t="array" ref="AT161">index(DailyPrices,Match($AG161,PriceDates,0)+1,Match(AT$3,Tickers,0))*AT$4</f>
        <v>0</v>
      </c>
      <c r="AU161" s="33">
        <f t="array" ref="AU161">index(DailyPrices,Match($AG161,PriceDates,0)+1,Match(AU$3,Tickers,0))*AU$4</f>
        <v>228.4528666</v>
      </c>
      <c r="AV161" s="33">
        <f t="array" ref="AV161">index(DailyPrices,Match($AG161,PriceDates,0)+1,Match(AV$3,Tickers,0))*AV$4</f>
        <v>4339.688127</v>
      </c>
      <c r="AW161" s="33">
        <f t="array" ref="AW161">index(DailyPrices,Match($AG161,PriceDates,0)+1,Match(AW$3,Tickers,0))*AW$4</f>
        <v>12043.93535</v>
      </c>
      <c r="AX161" s="33">
        <f t="array" ref="AX161">index(DailyPrices,Match($AG161,PriceDates,0)+1,Match(AX$3,Tickers,0))*AX$4</f>
        <v>18145.43033</v>
      </c>
      <c r="AY161" s="33">
        <f t="array" ref="AY161">index(DailyPrices,Match($AG161,PriceDates,0)+1,Match(AY$3,Tickers,0))*AY$4</f>
        <v>122.8416981</v>
      </c>
      <c r="AZ161" s="33">
        <f t="array" ref="AZ161">index(DailyPrices,Match($AG161,PriceDates,0)+1,Match(AZ$3,Tickers,0))*AZ$4</f>
        <v>5975.007104</v>
      </c>
      <c r="BA161" s="33">
        <f t="array" ref="BA161">index(DailyPrices,Match($AG161,PriceDates,0)+1,Match(BA$3,Tickers,0))*BA$4</f>
        <v>0</v>
      </c>
      <c r="BB161" s="33">
        <f t="array" ref="BB161">index(DailyPrices,Match($AG161,PriceDates,0)+1,Match(BB$3,Tickers,0))*BB$4</f>
        <v>0</v>
      </c>
      <c r="BC161" s="33">
        <f t="array" ref="BC161">index(DailyPrices,Match($AG161,PriceDates,0)+1,Match(BC$3,Tickers,0))*BC$4</f>
        <v>5517.850369</v>
      </c>
      <c r="BD161" s="15">
        <f t="shared" si="5"/>
        <v>107659.3175</v>
      </c>
      <c r="BE161" s="9">
        <f t="shared" si="12"/>
        <v>0.002286736368</v>
      </c>
      <c r="BF161" s="15" t="str">
        <f t="shared" si="13"/>
        <v>#REF!</v>
      </c>
      <c r="BG161" s="9" t="str">
        <f t="shared" si="4"/>
        <v>#REF!</v>
      </c>
    </row>
    <row r="162">
      <c r="AG162" s="32">
        <f>Prices!B172</f>
        <v>42605</v>
      </c>
      <c r="AH162" s="33">
        <f t="array" ref="AH162">index(DailyPrices,Match($AG162,PriceDates,0)+1,Match(AH$3,Tickers,0))*AH$4</f>
        <v>0</v>
      </c>
      <c r="AI162" s="33">
        <f t="array" ref="AI162">index(DailyPrices,Match($AG162,PriceDates,0)+1,Match(AI$3,Tickers,0))*AI$4</f>
        <v>906.9111006</v>
      </c>
      <c r="AJ162" s="33">
        <f t="array" ref="AJ162">index(DailyPrices,Match($AG162,PriceDates,0)+1,Match(AJ$3,Tickers,0))*AJ$4</f>
        <v>0</v>
      </c>
      <c r="AK162" s="33">
        <f t="array" ref="AK162">index(DailyPrices,Match($AG162,PriceDates,0)+1,Match(AK$3,Tickers,0))*AK$4</f>
        <v>13789.45439</v>
      </c>
      <c r="AL162" s="33">
        <f t="array" ref="AL162">index(DailyPrices,Match($AG162,PriceDates,0)+1,Match(AL$3,Tickers,0))*AL$4</f>
        <v>0</v>
      </c>
      <c r="AM162" s="33">
        <f t="array" ref="AM162">index(DailyPrices,Match($AG162,PriceDates,0)+1,Match(AM$3,Tickers,0))*AM$4</f>
        <v>0</v>
      </c>
      <c r="AN162" s="33">
        <f t="array" ref="AN162">index(DailyPrices,Match($AG162,PriceDates,0)+1,Match(AN$3,Tickers,0))*AN$4</f>
        <v>0</v>
      </c>
      <c r="AO162" s="33">
        <f t="array" ref="AO162">index(DailyPrices,Match($AG162,PriceDates,0)+1,Match(AO$3,Tickers,0))*AO$4</f>
        <v>8455.765565</v>
      </c>
      <c r="AP162" s="33">
        <f t="array" ref="AP162">index(DailyPrices,Match($AG162,PriceDates,0)+1,Match(AP$3,Tickers,0))*AP$4</f>
        <v>432.2674555</v>
      </c>
      <c r="AQ162" s="33">
        <f t="array" ref="AQ162">index(DailyPrices,Match($AG162,PriceDates,0)+1,Match(AQ$3,Tickers,0))*AQ$4</f>
        <v>12685.88308</v>
      </c>
      <c r="AR162" s="33">
        <f t="array" ref="AR162">index(DailyPrices,Match($AG162,PriceDates,0)+1,Match(AR$3,Tickers,0))*AR$4</f>
        <v>0</v>
      </c>
      <c r="AS162" s="33">
        <f t="array" ref="AS162">index(DailyPrices,Match($AG162,PriceDates,0)+1,Match(AS$3,Tickers,0))*AS$4</f>
        <v>25027.99798</v>
      </c>
      <c r="AT162" s="33">
        <f t="array" ref="AT162">index(DailyPrices,Match($AG162,PriceDates,0)+1,Match(AT$3,Tickers,0))*AT$4</f>
        <v>0</v>
      </c>
      <c r="AU162" s="33">
        <f t="array" ref="AU162">index(DailyPrices,Match($AG162,PriceDates,0)+1,Match(AU$3,Tickers,0))*AU$4</f>
        <v>228.4528666</v>
      </c>
      <c r="AV162" s="33">
        <f t="array" ref="AV162">index(DailyPrices,Match($AG162,PriceDates,0)+1,Match(AV$3,Tickers,0))*AV$4</f>
        <v>4347.013113</v>
      </c>
      <c r="AW162" s="33">
        <f t="array" ref="AW162">index(DailyPrices,Match($AG162,PriceDates,0)+1,Match(AW$3,Tickers,0))*AW$4</f>
        <v>12065.75544</v>
      </c>
      <c r="AX162" s="33">
        <f t="array" ref="AX162">index(DailyPrices,Match($AG162,PriceDates,0)+1,Match(AX$3,Tickers,0))*AX$4</f>
        <v>18165.59939</v>
      </c>
      <c r="AY162" s="33">
        <f t="array" ref="AY162">index(DailyPrices,Match($AG162,PriceDates,0)+1,Match(AY$3,Tickers,0))*AY$4</f>
        <v>122.7753331</v>
      </c>
      <c r="AZ162" s="33">
        <f t="array" ref="AZ162">index(DailyPrices,Match($AG162,PriceDates,0)+1,Match(AZ$3,Tickers,0))*AZ$4</f>
        <v>5943.80967</v>
      </c>
      <c r="BA162" s="33">
        <f t="array" ref="BA162">index(DailyPrices,Match($AG162,PriceDates,0)+1,Match(BA$3,Tickers,0))*BA$4</f>
        <v>0</v>
      </c>
      <c r="BB162" s="33">
        <f t="array" ref="BB162">index(DailyPrices,Match($AG162,PriceDates,0)+1,Match(BB$3,Tickers,0))*BB$4</f>
        <v>0</v>
      </c>
      <c r="BC162" s="33">
        <f t="array" ref="BC162">index(DailyPrices,Match($AG162,PriceDates,0)+1,Match(BC$3,Tickers,0))*BC$4</f>
        <v>5542.533718</v>
      </c>
      <c r="BD162" s="15">
        <f t="shared" si="5"/>
        <v>107714.2191</v>
      </c>
      <c r="BE162" s="9">
        <f t="shared" si="12"/>
        <v>0.0005099570947</v>
      </c>
      <c r="BF162" s="15" t="str">
        <f t="shared" si="13"/>
        <v>#REF!</v>
      </c>
      <c r="BG162" s="9" t="str">
        <f t="shared" si="4"/>
        <v>#REF!</v>
      </c>
    </row>
    <row r="163">
      <c r="AG163" s="32">
        <f>Prices!B173</f>
        <v>42606</v>
      </c>
      <c r="AH163" s="33">
        <f t="array" ref="AH163">index(DailyPrices,Match($AG163,PriceDates,0)+1,Match(AH$3,Tickers,0))*AH$4</f>
        <v>0</v>
      </c>
      <c r="AI163" s="33">
        <f t="array" ref="AI163">index(DailyPrices,Match($AG163,PriceDates,0)+1,Match(AI$3,Tickers,0))*AI$4</f>
        <v>905.4240903</v>
      </c>
      <c r="AJ163" s="33">
        <f t="array" ref="AJ163">index(DailyPrices,Match($AG163,PriceDates,0)+1,Match(AJ$3,Tickers,0))*AJ$4</f>
        <v>0</v>
      </c>
      <c r="AK163" s="33">
        <f t="array" ref="AK163">index(DailyPrices,Match($AG163,PriceDates,0)+1,Match(AK$3,Tickers,0))*AK$4</f>
        <v>13756.95764</v>
      </c>
      <c r="AL163" s="33">
        <f t="array" ref="AL163">index(DailyPrices,Match($AG163,PriceDates,0)+1,Match(AL$3,Tickers,0))*AL$4</f>
        <v>0</v>
      </c>
      <c r="AM163" s="33">
        <f t="array" ref="AM163">index(DailyPrices,Match($AG163,PriceDates,0)+1,Match(AM$3,Tickers,0))*AM$4</f>
        <v>0</v>
      </c>
      <c r="AN163" s="33">
        <f t="array" ref="AN163">index(DailyPrices,Match($AG163,PriceDates,0)+1,Match(AN$3,Tickers,0))*AN$4</f>
        <v>0</v>
      </c>
      <c r="AO163" s="33">
        <f t="array" ref="AO163">index(DailyPrices,Match($AG163,PriceDates,0)+1,Match(AO$3,Tickers,0))*AO$4</f>
        <v>8441.374813</v>
      </c>
      <c r="AP163" s="33">
        <f t="array" ref="AP163">index(DailyPrices,Match($AG163,PriceDates,0)+1,Match(AP$3,Tickers,0))*AP$4</f>
        <v>429.68495</v>
      </c>
      <c r="AQ163" s="33">
        <f t="array" ref="AQ163">index(DailyPrices,Match($AG163,PriceDates,0)+1,Match(AQ$3,Tickers,0))*AQ$4</f>
        <v>12735.5945</v>
      </c>
      <c r="AR163" s="33">
        <f t="array" ref="AR163">index(DailyPrices,Match($AG163,PriceDates,0)+1,Match(AR$3,Tickers,0))*AR$4</f>
        <v>0</v>
      </c>
      <c r="AS163" s="33">
        <f t="array" ref="AS163">index(DailyPrices,Match($AG163,PriceDates,0)+1,Match(AS$3,Tickers,0))*AS$4</f>
        <v>25027.99798</v>
      </c>
      <c r="AT163" s="33">
        <f t="array" ref="AT163">index(DailyPrices,Match($AG163,PriceDates,0)+1,Match(AT$3,Tickers,0))*AT$4</f>
        <v>0</v>
      </c>
      <c r="AU163" s="33">
        <f t="array" ref="AU163">index(DailyPrices,Match($AG163,PriceDates,0)+1,Match(AU$3,Tickers,0))*AU$4</f>
        <v>228.2686304</v>
      </c>
      <c r="AV163" s="33">
        <f t="array" ref="AV163">index(DailyPrices,Match($AG163,PriceDates,0)+1,Match(AV$3,Tickers,0))*AV$4</f>
        <v>4233.109576</v>
      </c>
      <c r="AW163" s="33">
        <f t="array" ref="AW163">index(DailyPrices,Match($AG163,PriceDates,0)+1,Match(AW$3,Tickers,0))*AW$4</f>
        <v>11802.40957</v>
      </c>
      <c r="AX163" s="33">
        <f t="array" ref="AX163">index(DailyPrices,Match($AG163,PriceDates,0)+1,Match(AX$3,Tickers,0))*AX$4</f>
        <v>18152.15335</v>
      </c>
      <c r="AY163" s="33">
        <f t="array" ref="AY163">index(DailyPrices,Match($AG163,PriceDates,0)+1,Match(AY$3,Tickers,0))*AY$4</f>
        <v>120.5189216</v>
      </c>
      <c r="AZ163" s="33">
        <f t="array" ref="AZ163">index(DailyPrices,Match($AG163,PriceDates,0)+1,Match(AZ$3,Tickers,0))*AZ$4</f>
        <v>5930.771936</v>
      </c>
      <c r="BA163" s="33">
        <f t="array" ref="BA163">index(DailyPrices,Match($AG163,PriceDates,0)+1,Match(BA$3,Tickers,0))*BA$4</f>
        <v>0</v>
      </c>
      <c r="BB163" s="33">
        <f t="array" ref="BB163">index(DailyPrices,Match($AG163,PriceDates,0)+1,Match(BB$3,Tickers,0))*BB$4</f>
        <v>0</v>
      </c>
      <c r="BC163" s="33">
        <f t="array" ref="BC163">index(DailyPrices,Match($AG163,PriceDates,0)+1,Match(BC$3,Tickers,0))*BC$4</f>
        <v>5533.557955</v>
      </c>
      <c r="BD163" s="15">
        <f t="shared" si="5"/>
        <v>107297.8239</v>
      </c>
      <c r="BE163" s="9">
        <f t="shared" si="12"/>
        <v>-0.003865740154</v>
      </c>
      <c r="BF163" s="15" t="str">
        <f t="shared" si="13"/>
        <v>#REF!</v>
      </c>
      <c r="BG163" s="9" t="str">
        <f t="shared" si="4"/>
        <v>#REF!</v>
      </c>
    </row>
    <row r="164">
      <c r="AG164" s="32">
        <f>Prices!B174</f>
        <v>42607</v>
      </c>
      <c r="AH164" s="33">
        <f t="array" ref="AH164">index(DailyPrices,Match($AG164,PriceDates,0)+1,Match(AH$3,Tickers,0))*AH$4</f>
        <v>0</v>
      </c>
      <c r="AI164" s="33">
        <f t="array" ref="AI164">index(DailyPrices,Match($AG164,PriceDates,0)+1,Match(AI$3,Tickers,0))*AI$4</f>
        <v>901.9543994</v>
      </c>
      <c r="AJ164" s="33">
        <f t="array" ref="AJ164">index(DailyPrices,Match($AG164,PriceDates,0)+1,Match(AJ$3,Tickers,0))*AJ$4</f>
        <v>0</v>
      </c>
      <c r="AK164" s="33">
        <f t="array" ref="AK164">index(DailyPrices,Match($AG164,PriceDates,0)+1,Match(AK$3,Tickers,0))*AK$4</f>
        <v>13704.76589</v>
      </c>
      <c r="AL164" s="33">
        <f t="array" ref="AL164">index(DailyPrices,Match($AG164,PriceDates,0)+1,Match(AL$3,Tickers,0))*AL$4</f>
        <v>0</v>
      </c>
      <c r="AM164" s="33">
        <f t="array" ref="AM164">index(DailyPrices,Match($AG164,PriceDates,0)+1,Match(AM$3,Tickers,0))*AM$4</f>
        <v>0</v>
      </c>
      <c r="AN164" s="33">
        <f t="array" ref="AN164">index(DailyPrices,Match($AG164,PriceDates,0)+1,Match(AN$3,Tickers,0))*AN$4</f>
        <v>0</v>
      </c>
      <c r="AO164" s="33">
        <f t="array" ref="AO164">index(DailyPrices,Match($AG164,PriceDates,0)+1,Match(AO$3,Tickers,0))*AO$4</f>
        <v>8411.993696</v>
      </c>
      <c r="AP164" s="33">
        <f t="array" ref="AP164">index(DailyPrices,Match($AG164,PriceDates,0)+1,Match(AP$3,Tickers,0))*AP$4</f>
        <v>431.9377739</v>
      </c>
      <c r="AQ164" s="33">
        <f t="array" ref="AQ164">index(DailyPrices,Match($AG164,PriceDates,0)+1,Match(AQ$3,Tickers,0))*AQ$4</f>
        <v>12752.16498</v>
      </c>
      <c r="AR164" s="33">
        <f t="array" ref="AR164">index(DailyPrices,Match($AG164,PriceDates,0)+1,Match(AR$3,Tickers,0))*AR$4</f>
        <v>0</v>
      </c>
      <c r="AS164" s="33">
        <f t="array" ref="AS164">index(DailyPrices,Match($AG164,PriceDates,0)+1,Match(AS$3,Tickers,0))*AS$4</f>
        <v>25004.72478</v>
      </c>
      <c r="AT164" s="33">
        <f t="array" ref="AT164">index(DailyPrices,Match($AG164,PriceDates,0)+1,Match(AT$3,Tickers,0))*AT$4</f>
        <v>0</v>
      </c>
      <c r="AU164" s="33">
        <f t="array" ref="AU164">index(DailyPrices,Match($AG164,PriceDates,0)+1,Match(AU$3,Tickers,0))*AU$4</f>
        <v>228.2686304</v>
      </c>
      <c r="AV164" s="33">
        <f t="array" ref="AV164">index(DailyPrices,Match($AG164,PriceDates,0)+1,Match(AV$3,Tickers,0))*AV$4</f>
        <v>4192.455902</v>
      </c>
      <c r="AW164" s="33">
        <f t="array" ref="AW164">index(DailyPrices,Match($AG164,PriceDates,0)+1,Match(AW$3,Tickers,0))*AW$4</f>
        <v>11732.43481</v>
      </c>
      <c r="AX164" s="33">
        <f t="array" ref="AX164">index(DailyPrices,Match($AG164,PriceDates,0)+1,Match(AX$3,Tickers,0))*AX$4</f>
        <v>18142.06882</v>
      </c>
      <c r="AY164" s="33">
        <f t="array" ref="AY164">index(DailyPrices,Match($AG164,PriceDates,0)+1,Match(AY$3,Tickers,0))*AY$4</f>
        <v>120.6516516</v>
      </c>
      <c r="AZ164" s="33">
        <f t="array" ref="AZ164">index(DailyPrices,Match($AG164,PriceDates,0)+1,Match(AZ$3,Tickers,0))*AZ$4</f>
        <v>5915.406036</v>
      </c>
      <c r="BA164" s="33">
        <f t="array" ref="BA164">index(DailyPrices,Match($AG164,PriceDates,0)+1,Match(BA$3,Tickers,0))*BA$4</f>
        <v>0</v>
      </c>
      <c r="BB164" s="33">
        <f t="array" ref="BB164">index(DailyPrices,Match($AG164,PriceDates,0)+1,Match(BB$3,Tickers,0))*BB$4</f>
        <v>0</v>
      </c>
      <c r="BC164" s="33">
        <f t="array" ref="BC164">index(DailyPrices,Match($AG164,PriceDates,0)+1,Match(BC$3,Tickers,0))*BC$4</f>
        <v>5538.045836</v>
      </c>
      <c r="BD164" s="15">
        <f t="shared" si="5"/>
        <v>107076.8732</v>
      </c>
      <c r="BE164" s="9">
        <f t="shared" si="12"/>
        <v>-0.002059228247</v>
      </c>
      <c r="BF164" s="15" t="str">
        <f t="shared" si="13"/>
        <v>#REF!</v>
      </c>
      <c r="BG164" s="9" t="str">
        <f t="shared" si="4"/>
        <v>#REF!</v>
      </c>
    </row>
    <row r="165">
      <c r="AG165" s="32">
        <f>Prices!B175</f>
        <v>42608</v>
      </c>
      <c r="AH165" s="33">
        <f t="array" ref="AH165">index(DailyPrices,Match($AG165,PriceDates,0)+1,Match(AH$3,Tickers,0))*AH$4</f>
        <v>0</v>
      </c>
      <c r="AI165" s="33">
        <f t="array" ref="AI165">index(DailyPrices,Match($AG165,PriceDates,0)+1,Match(AI$3,Tickers,0))*AI$4</f>
        <v>897.3281449</v>
      </c>
      <c r="AJ165" s="33">
        <f t="array" ref="AJ165">index(DailyPrices,Match($AG165,PriceDates,0)+1,Match(AJ$3,Tickers,0))*AJ$4</f>
        <v>0</v>
      </c>
      <c r="AK165" s="33">
        <f t="array" ref="AK165">index(DailyPrices,Match($AG165,PriceDates,0)+1,Match(AK$3,Tickers,0))*AK$4</f>
        <v>13625.00114</v>
      </c>
      <c r="AL165" s="33">
        <f t="array" ref="AL165">index(DailyPrices,Match($AG165,PriceDates,0)+1,Match(AL$3,Tickers,0))*AL$4</f>
        <v>0</v>
      </c>
      <c r="AM165" s="33">
        <f t="array" ref="AM165">index(DailyPrices,Match($AG165,PriceDates,0)+1,Match(AM$3,Tickers,0))*AM$4</f>
        <v>0</v>
      </c>
      <c r="AN165" s="33">
        <f t="array" ref="AN165">index(DailyPrices,Match($AG165,PriceDates,0)+1,Match(AN$3,Tickers,0))*AN$4</f>
        <v>0</v>
      </c>
      <c r="AO165" s="33">
        <f t="array" ref="AO165">index(DailyPrices,Match($AG165,PriceDates,0)+1,Match(AO$3,Tickers,0))*AO$4</f>
        <v>8376.016818</v>
      </c>
      <c r="AP165" s="33">
        <f t="array" ref="AP165">index(DailyPrices,Match($AG165,PriceDates,0)+1,Match(AP$3,Tickers,0))*AP$4</f>
        <v>433.5312347</v>
      </c>
      <c r="AQ165" s="33">
        <f t="array" ref="AQ165">index(DailyPrices,Match($AG165,PriceDates,0)+1,Match(AQ$3,Tickers,0))*AQ$4</f>
        <v>12669.3126</v>
      </c>
      <c r="AR165" s="33">
        <f t="array" ref="AR165">index(DailyPrices,Match($AG165,PriceDates,0)+1,Match(AR$3,Tickers,0))*AR$4</f>
        <v>0</v>
      </c>
      <c r="AS165" s="33">
        <f t="array" ref="AS165">index(DailyPrices,Match($AG165,PriceDates,0)+1,Match(AS$3,Tickers,0))*AS$4</f>
        <v>24962.83302</v>
      </c>
      <c r="AT165" s="33">
        <f t="array" ref="AT165">index(DailyPrices,Match($AG165,PriceDates,0)+1,Match(AT$3,Tickers,0))*AT$4</f>
        <v>0</v>
      </c>
      <c r="AU165" s="33">
        <f t="array" ref="AU165">index(DailyPrices,Match($AG165,PriceDates,0)+1,Match(AU$3,Tickers,0))*AU$4</f>
        <v>227.9922761</v>
      </c>
      <c r="AV165" s="33">
        <f t="array" ref="AV165">index(DailyPrices,Match($AG165,PriceDates,0)+1,Match(AV$3,Tickers,0))*AV$4</f>
        <v>4221.755847</v>
      </c>
      <c r="AW165" s="33">
        <f t="array" ref="AW165">index(DailyPrices,Match($AG165,PriceDates,0)+1,Match(AW$3,Tickers,0))*AW$4</f>
        <v>11763.2839</v>
      </c>
      <c r="AX165" s="33">
        <f t="array" ref="AX165">index(DailyPrices,Match($AG165,PriceDates,0)+1,Match(AX$3,Tickers,0))*AX$4</f>
        <v>18081.56165</v>
      </c>
      <c r="AY165" s="33">
        <f t="array" ref="AY165">index(DailyPrices,Match($AG165,PriceDates,0)+1,Match(AY$3,Tickers,0))*AY$4</f>
        <v>121.2489371</v>
      </c>
      <c r="AZ165" s="33">
        <f t="array" ref="AZ165">index(DailyPrices,Match($AG165,PriceDates,0)+1,Match(AZ$3,Tickers,0))*AZ$4</f>
        <v>5890.261835</v>
      </c>
      <c r="BA165" s="33">
        <f t="array" ref="BA165">index(DailyPrices,Match($AG165,PriceDates,0)+1,Match(BA$3,Tickers,0))*BA$4</f>
        <v>0</v>
      </c>
      <c r="BB165" s="33">
        <f t="array" ref="BB165">index(DailyPrices,Match($AG165,PriceDates,0)+1,Match(BB$3,Tickers,0))*BB$4</f>
        <v>0</v>
      </c>
      <c r="BC165" s="33">
        <f t="array" ref="BC165">index(DailyPrices,Match($AG165,PriceDates,0)+1,Match(BC$3,Tickers,0))*BC$4</f>
        <v>5520.09431</v>
      </c>
      <c r="BD165" s="15">
        <f t="shared" si="5"/>
        <v>106790.2217</v>
      </c>
      <c r="BE165" s="9">
        <f t="shared" si="12"/>
        <v>-0.002677062684</v>
      </c>
      <c r="BF165" s="15" t="str">
        <f t="shared" si="13"/>
        <v>#REF!</v>
      </c>
      <c r="BG165" s="9" t="str">
        <f t="shared" si="4"/>
        <v>#REF!</v>
      </c>
    </row>
    <row r="166">
      <c r="AG166" s="32">
        <f>Prices!B176</f>
        <v>42611</v>
      </c>
      <c r="AH166" s="33">
        <f t="array" ref="AH166">index(DailyPrices,Match($AG166,PriceDates,0)+1,Match(AH$3,Tickers,0))*AH$4</f>
        <v>0</v>
      </c>
      <c r="AI166" s="33">
        <f t="array" ref="AI166">index(DailyPrices,Match($AG166,PriceDates,0)+1,Match(AI$3,Tickers,0))*AI$4</f>
        <v>902.6152929</v>
      </c>
      <c r="AJ166" s="33">
        <f t="array" ref="AJ166">index(DailyPrices,Match($AG166,PriceDates,0)+1,Match(AJ$3,Tickers,0))*AJ$4</f>
        <v>0</v>
      </c>
      <c r="AK166" s="33">
        <f t="array" ref="AK166">index(DailyPrices,Match($AG166,PriceDates,0)+1,Match(AK$3,Tickers,0))*AK$4</f>
        <v>13807.17989</v>
      </c>
      <c r="AL166" s="33">
        <f t="array" ref="AL166">index(DailyPrices,Match($AG166,PriceDates,0)+1,Match(AL$3,Tickers,0))*AL$4</f>
        <v>0</v>
      </c>
      <c r="AM166" s="33">
        <f t="array" ref="AM166">index(DailyPrices,Match($AG166,PriceDates,0)+1,Match(AM$3,Tickers,0))*AM$4</f>
        <v>0</v>
      </c>
      <c r="AN166" s="33">
        <f t="array" ref="AN166">index(DailyPrices,Match($AG166,PriceDates,0)+1,Match(AN$3,Tickers,0))*AN$4</f>
        <v>0</v>
      </c>
      <c r="AO166" s="33">
        <f t="array" ref="AO166">index(DailyPrices,Match($AG166,PriceDates,0)+1,Match(AO$3,Tickers,0))*AO$4</f>
        <v>8420.987916</v>
      </c>
      <c r="AP166" s="33">
        <f t="array" ref="AP166">index(DailyPrices,Match($AG166,PriceDates,0)+1,Match(AP$3,Tickers,0))*AP$4</f>
        <v>434.1905978</v>
      </c>
      <c r="AQ166" s="33">
        <f t="array" ref="AQ166">index(DailyPrices,Match($AG166,PriceDates,0)+1,Match(AQ$3,Tickers,0))*AQ$4</f>
        <v>12747.43056</v>
      </c>
      <c r="AR166" s="33">
        <f t="array" ref="AR166">index(DailyPrices,Match($AG166,PriceDates,0)+1,Match(AR$3,Tickers,0))*AR$4</f>
        <v>0</v>
      </c>
      <c r="AS166" s="33">
        <f t="array" ref="AS166">index(DailyPrices,Match($AG166,PriceDates,0)+1,Match(AS$3,Tickers,0))*AS$4</f>
        <v>25014.03406</v>
      </c>
      <c r="AT166" s="33">
        <f t="array" ref="AT166">index(DailyPrices,Match($AG166,PriceDates,0)+1,Match(AT$3,Tickers,0))*AT$4</f>
        <v>0</v>
      </c>
      <c r="AU166" s="33">
        <f t="array" ref="AU166">index(DailyPrices,Match($AG166,PriceDates,0)+1,Match(AU$3,Tickers,0))*AU$4</f>
        <v>228.5449847</v>
      </c>
      <c r="AV166" s="33">
        <f t="array" ref="AV166">index(DailyPrices,Match($AG166,PriceDates,0)+1,Match(AV$3,Tickers,0))*AV$4</f>
        <v>4203.443382</v>
      </c>
      <c r="AW166" s="33">
        <f t="array" ref="AW166">index(DailyPrices,Match($AG166,PriceDates,0)+1,Match(AW$3,Tickers,0))*AW$4</f>
        <v>11802.40957</v>
      </c>
      <c r="AX166" s="33">
        <f t="array" ref="AX166">index(DailyPrices,Match($AG166,PriceDates,0)+1,Match(AX$3,Tickers,0))*AX$4</f>
        <v>18168.9609</v>
      </c>
      <c r="AY166" s="33">
        <f t="array" ref="AY166">index(DailyPrices,Match($AG166,PriceDates,0)+1,Match(AY$3,Tickers,0))*AY$4</f>
        <v>122.4435079</v>
      </c>
      <c r="AZ166" s="33">
        <f t="array" ref="AZ166">index(DailyPrices,Match($AG166,PriceDates,0)+1,Match(AZ$3,Tickers,0))*AZ$4</f>
        <v>5925.184336</v>
      </c>
      <c r="BA166" s="33">
        <f t="array" ref="BA166">index(DailyPrices,Match($AG166,PriceDates,0)+1,Match(BA$3,Tickers,0))*BA$4</f>
        <v>0</v>
      </c>
      <c r="BB166" s="33">
        <f t="array" ref="BB166">index(DailyPrices,Match($AG166,PriceDates,0)+1,Match(BB$3,Tickers,0))*BB$4</f>
        <v>0</v>
      </c>
      <c r="BC166" s="33">
        <f t="array" ref="BC166">index(DailyPrices,Match($AG166,PriceDates,0)+1,Match(BC$3,Tickers,0))*BC$4</f>
        <v>5529.070073</v>
      </c>
      <c r="BD166" s="15">
        <f t="shared" si="5"/>
        <v>107306.4951</v>
      </c>
      <c r="BE166" s="9">
        <f t="shared" si="12"/>
        <v>0.004834462888</v>
      </c>
      <c r="BF166" s="15" t="str">
        <f t="shared" si="13"/>
        <v>#REF!</v>
      </c>
      <c r="BG166" s="9" t="str">
        <f t="shared" si="4"/>
        <v>#REF!</v>
      </c>
    </row>
    <row r="167">
      <c r="AG167" s="32">
        <f>Prices!B177</f>
        <v>42612</v>
      </c>
      <c r="AH167" s="33">
        <f t="array" ref="AH167">index(DailyPrices,Match($AG167,PriceDates,0)+1,Match(AH$3,Tickers,0))*AH$4</f>
        <v>0</v>
      </c>
      <c r="AI167" s="33">
        <f t="array" ref="AI167">index(DailyPrices,Match($AG167,PriceDates,0)+1,Match(AI$3,Tickers,0))*AI$4</f>
        <v>897.3281449</v>
      </c>
      <c r="AJ167" s="33">
        <f t="array" ref="AJ167">index(DailyPrices,Match($AG167,PriceDates,0)+1,Match(AJ$3,Tickers,0))*AJ$4</f>
        <v>0</v>
      </c>
      <c r="AK167" s="33">
        <f t="array" ref="AK167">index(DailyPrices,Match($AG167,PriceDates,0)+1,Match(AK$3,Tickers,0))*AK$4</f>
        <v>13754.00339</v>
      </c>
      <c r="AL167" s="33">
        <f t="array" ref="AL167">index(DailyPrices,Match($AG167,PriceDates,0)+1,Match(AL$3,Tickers,0))*AL$4</f>
        <v>0</v>
      </c>
      <c r="AM167" s="33">
        <f t="array" ref="AM167">index(DailyPrices,Match($AG167,PriceDates,0)+1,Match(AM$3,Tickers,0))*AM$4</f>
        <v>0</v>
      </c>
      <c r="AN167" s="33">
        <f t="array" ref="AN167">index(DailyPrices,Match($AG167,PriceDates,0)+1,Match(AN$3,Tickers,0))*AN$4</f>
        <v>0</v>
      </c>
      <c r="AO167" s="33">
        <f t="array" ref="AO167">index(DailyPrices,Match($AG167,PriceDates,0)+1,Match(AO$3,Tickers,0))*AO$4</f>
        <v>8378.415277</v>
      </c>
      <c r="AP167" s="33">
        <f t="array" ref="AP167">index(DailyPrices,Match($AG167,PriceDates,0)+1,Match(AP$3,Tickers,0))*AP$4</f>
        <v>433.5312347</v>
      </c>
      <c r="AQ167" s="33">
        <f t="array" ref="AQ167">index(DailyPrices,Match($AG167,PriceDates,0)+1,Match(AQ$3,Tickers,0))*AQ$4</f>
        <v>12695.35192</v>
      </c>
      <c r="AR167" s="33">
        <f t="array" ref="AR167">index(DailyPrices,Match($AG167,PriceDates,0)+1,Match(AR$3,Tickers,0))*AR$4</f>
        <v>0</v>
      </c>
      <c r="AS167" s="33">
        <f t="array" ref="AS167">index(DailyPrices,Match($AG167,PriceDates,0)+1,Match(AS$3,Tickers,0))*AS$4</f>
        <v>25023.34334</v>
      </c>
      <c r="AT167" s="33">
        <f t="array" ref="AT167">index(DailyPrices,Match($AG167,PriceDates,0)+1,Match(AT$3,Tickers,0))*AT$4</f>
        <v>0</v>
      </c>
      <c r="AU167" s="33">
        <f t="array" ref="AU167">index(DailyPrices,Match($AG167,PriceDates,0)+1,Match(AU$3,Tickers,0))*AU$4</f>
        <v>228.1765123</v>
      </c>
      <c r="AV167" s="33">
        <f t="array" ref="AV167">index(DailyPrices,Match($AG167,PriceDates,0)+1,Match(AV$3,Tickers,0))*AV$4</f>
        <v>4181.102173</v>
      </c>
      <c r="AW167" s="33">
        <f t="array" ref="AW167">index(DailyPrices,Match($AG167,PriceDates,0)+1,Match(AW$3,Tickers,0))*AW$4</f>
        <v>11769.30323</v>
      </c>
      <c r="AX167" s="33">
        <f t="array" ref="AX167">index(DailyPrices,Match($AG167,PriceDates,0)+1,Match(AX$3,Tickers,0))*AX$4</f>
        <v>18152.15335</v>
      </c>
      <c r="AY167" s="33">
        <f t="array" ref="AY167">index(DailyPrices,Match($AG167,PriceDates,0)+1,Match(AY$3,Tickers,0))*AY$4</f>
        <v>120.9834769</v>
      </c>
      <c r="AZ167" s="33">
        <f t="array" ref="AZ167">index(DailyPrices,Match($AG167,PriceDates,0)+1,Match(AZ$3,Tickers,0))*AZ$4</f>
        <v>5878.155368</v>
      </c>
      <c r="BA167" s="33">
        <f t="array" ref="BA167">index(DailyPrices,Match($AG167,PriceDates,0)+1,Match(BA$3,Tickers,0))*BA$4</f>
        <v>0</v>
      </c>
      <c r="BB167" s="33">
        <f t="array" ref="BB167">index(DailyPrices,Match($AG167,PriceDates,0)+1,Match(BB$3,Tickers,0))*BB$4</f>
        <v>0</v>
      </c>
      <c r="BC167" s="33">
        <f t="array" ref="BC167">index(DailyPrices,Match($AG167,PriceDates,0)+1,Match(BC$3,Tickers,0))*BC$4</f>
        <v>5506.630665</v>
      </c>
      <c r="BD167" s="15">
        <f t="shared" si="5"/>
        <v>107018.4781</v>
      </c>
      <c r="BE167" s="9">
        <f t="shared" si="12"/>
        <v>-0.002684059199</v>
      </c>
      <c r="BF167" s="15" t="str">
        <f t="shared" si="13"/>
        <v>#REF!</v>
      </c>
      <c r="BG167" s="9" t="str">
        <f t="shared" si="4"/>
        <v>#REF!</v>
      </c>
    </row>
    <row r="168">
      <c r="AG168" s="32">
        <f>Prices!B178</f>
        <v>42613</v>
      </c>
      <c r="AH168" s="33">
        <f t="array" ref="AH168">index(DailyPrices,Match($AG168,PriceDates,0)+1,Match(AH$3,Tickers,0))*AH$4</f>
        <v>0</v>
      </c>
      <c r="AI168" s="33">
        <f t="array" ref="AI168">index(DailyPrices,Match($AG168,PriceDates,0)+1,Match(AI$3,Tickers,0))*AI$4</f>
        <v>898.4847086</v>
      </c>
      <c r="AJ168" s="33">
        <f t="array" ref="AJ168">index(DailyPrices,Match($AG168,PriceDates,0)+1,Match(AJ$3,Tickers,0))*AJ$4</f>
        <v>0</v>
      </c>
      <c r="AK168" s="33">
        <f t="array" ref="AK168">index(DailyPrices,Match($AG168,PriceDates,0)+1,Match(AK$3,Tickers,0))*AK$4</f>
        <v>13773.69839</v>
      </c>
      <c r="AL168" s="33">
        <f t="array" ref="AL168">index(DailyPrices,Match($AG168,PriceDates,0)+1,Match(AL$3,Tickers,0))*AL$4</f>
        <v>0</v>
      </c>
      <c r="AM168" s="33">
        <f t="array" ref="AM168">index(DailyPrices,Match($AG168,PriceDates,0)+1,Match(AM$3,Tickers,0))*AM$4</f>
        <v>0</v>
      </c>
      <c r="AN168" s="33">
        <f t="array" ref="AN168">index(DailyPrices,Match($AG168,PriceDates,0)+1,Match(AN$3,Tickers,0))*AN$4</f>
        <v>0</v>
      </c>
      <c r="AO168" s="33">
        <f t="array" ref="AO168">index(DailyPrices,Match($AG168,PriceDates,0)+1,Match(AO$3,Tickers,0))*AO$4</f>
        <v>8393.405643</v>
      </c>
      <c r="AP168" s="33">
        <f t="array" ref="AP168">index(DailyPrices,Match($AG168,PriceDates,0)+1,Match(AP$3,Tickers,0))*AP$4</f>
        <v>434.4653325</v>
      </c>
      <c r="AQ168" s="33">
        <f t="array" ref="AQ168">index(DailyPrices,Match($AG168,PriceDates,0)+1,Match(AQ$3,Tickers,0))*AQ$4</f>
        <v>12610.13233</v>
      </c>
      <c r="AR168" s="33">
        <f t="array" ref="AR168">index(DailyPrices,Match($AG168,PriceDates,0)+1,Match(AR$3,Tickers,0))*AR$4</f>
        <v>0</v>
      </c>
      <c r="AS168" s="33">
        <f t="array" ref="AS168">index(DailyPrices,Match($AG168,PriceDates,0)+1,Match(AS$3,Tickers,0))*AS$4</f>
        <v>25009.37942</v>
      </c>
      <c r="AT168" s="33">
        <f t="array" ref="AT168">index(DailyPrices,Match($AG168,PriceDates,0)+1,Match(AT$3,Tickers,0))*AT$4</f>
        <v>0</v>
      </c>
      <c r="AU168" s="33">
        <f t="array" ref="AU168">index(DailyPrices,Match($AG168,PriceDates,0)+1,Match(AU$3,Tickers,0))*AU$4</f>
        <v>228.2686304</v>
      </c>
      <c r="AV168" s="33">
        <f t="array" ref="AV168">index(DailyPrices,Match($AG168,PriceDates,0)+1,Match(AV$3,Tickers,0))*AV$4</f>
        <v>4163.888456</v>
      </c>
      <c r="AW168" s="33">
        <f t="array" ref="AW168">index(DailyPrices,Match($AG168,PriceDates,0)+1,Match(AW$3,Tickers,0))*AW$4</f>
        <v>11730.92998</v>
      </c>
      <c r="AX168" s="33">
        <f t="array" ref="AX168">index(DailyPrices,Match($AG168,PriceDates,0)+1,Match(AX$3,Tickers,0))*AX$4</f>
        <v>18138.70731</v>
      </c>
      <c r="AY168" s="33">
        <f t="array" ref="AY168">index(DailyPrices,Match($AG168,PriceDates,0)+1,Match(AY$3,Tickers,0))*AY$4</f>
        <v>121.2489371</v>
      </c>
      <c r="AZ168" s="33">
        <f t="array" ref="AZ168">index(DailyPrices,Match($AG168,PriceDates,0)+1,Match(AZ$3,Tickers,0))*AZ$4</f>
        <v>5880.949168</v>
      </c>
      <c r="BA168" s="33">
        <f t="array" ref="BA168">index(DailyPrices,Match($AG168,PriceDates,0)+1,Match(BA$3,Tickers,0))*BA$4</f>
        <v>0</v>
      </c>
      <c r="BB168" s="33">
        <f t="array" ref="BB168">index(DailyPrices,Match($AG168,PriceDates,0)+1,Match(BB$3,Tickers,0))*BB$4</f>
        <v>0</v>
      </c>
      <c r="BC168" s="33">
        <f t="array" ref="BC168">index(DailyPrices,Match($AG168,PriceDates,0)+1,Match(BC$3,Tickers,0))*BC$4</f>
        <v>5520.09431</v>
      </c>
      <c r="BD168" s="15">
        <f t="shared" si="5"/>
        <v>106903.6526</v>
      </c>
      <c r="BE168" s="9">
        <f t="shared" si="12"/>
        <v>-0.001072949974</v>
      </c>
      <c r="BF168" s="15" t="str">
        <f t="shared" si="13"/>
        <v>#REF!</v>
      </c>
      <c r="BG168" s="9" t="str">
        <f t="shared" si="4"/>
        <v>#REF!</v>
      </c>
    </row>
    <row r="169">
      <c r="AG169" s="32">
        <f>Prices!B179</f>
        <v>42614</v>
      </c>
      <c r="AH169" s="33">
        <f t="array" ref="AH169">index(DailyPrices,Match($AG169,PriceDates,0)+1,Match(AH$3,Tickers,0))*AH$4</f>
        <v>0</v>
      </c>
      <c r="AI169" s="33">
        <f t="array" ref="AI169">index(DailyPrices,Match($AG169,PriceDates,0)+1,Match(AI$3,Tickers,0))*AI$4</f>
        <v>898.8151553</v>
      </c>
      <c r="AJ169" s="33">
        <f t="array" ref="AJ169">index(DailyPrices,Match($AG169,PriceDates,0)+1,Match(AJ$3,Tickers,0))*AJ$4</f>
        <v>0</v>
      </c>
      <c r="AK169" s="33">
        <f t="array" ref="AK169">index(DailyPrices,Match($AG169,PriceDates,0)+1,Match(AK$3,Tickers,0))*AK$4</f>
        <v>13763.85089</v>
      </c>
      <c r="AL169" s="33">
        <f t="array" ref="AL169">index(DailyPrices,Match($AG169,PriceDates,0)+1,Match(AL$3,Tickers,0))*AL$4</f>
        <v>0</v>
      </c>
      <c r="AM169" s="33">
        <f t="array" ref="AM169">index(DailyPrices,Match($AG169,PriceDates,0)+1,Match(AM$3,Tickers,0))*AM$4</f>
        <v>0</v>
      </c>
      <c r="AN169" s="33">
        <f t="array" ref="AN169">index(DailyPrices,Match($AG169,PriceDates,0)+1,Match(AN$3,Tickers,0))*AN$4</f>
        <v>0</v>
      </c>
      <c r="AO169" s="33">
        <f t="array" ref="AO169">index(DailyPrices,Match($AG169,PriceDates,0)+1,Match(AO$3,Tickers,0))*AO$4</f>
        <v>8388.009111</v>
      </c>
      <c r="AP169" s="33">
        <f t="array" ref="AP169">index(DailyPrices,Match($AG169,PriceDates,0)+1,Match(AP$3,Tickers,0))*AP$4</f>
        <v>434.9598548</v>
      </c>
      <c r="AQ169" s="33">
        <f t="array" ref="AQ169">index(DailyPrices,Match($AG169,PriceDates,0)+1,Match(AQ$3,Tickers,0))*AQ$4</f>
        <v>12669.3126</v>
      </c>
      <c r="AR169" s="33">
        <f t="array" ref="AR169">index(DailyPrices,Match($AG169,PriceDates,0)+1,Match(AR$3,Tickers,0))*AR$4</f>
        <v>0</v>
      </c>
      <c r="AS169" s="33">
        <f t="array" ref="AS169">index(DailyPrices,Match($AG169,PriceDates,0)+1,Match(AS$3,Tickers,0))*AS$4</f>
        <v>24972.1423</v>
      </c>
      <c r="AT169" s="33">
        <f t="array" ref="AT169">index(DailyPrices,Match($AG169,PriceDates,0)+1,Match(AT$3,Tickers,0))*AT$4</f>
        <v>0</v>
      </c>
      <c r="AU169" s="33">
        <f t="array" ref="AU169">index(DailyPrices,Match($AG169,PriceDates,0)+1,Match(AU$3,Tickers,0))*AU$4</f>
        <v>227.80804</v>
      </c>
      <c r="AV169" s="33">
        <f t="array" ref="AV169">index(DailyPrices,Match($AG169,PriceDates,0)+1,Match(AV$3,Tickers,0))*AV$4</f>
        <v>4167.550949</v>
      </c>
      <c r="AW169" s="33">
        <f t="array" ref="AW169">index(DailyPrices,Match($AG169,PriceDates,0)+1,Match(AW$3,Tickers,0))*AW$4</f>
        <v>11700.8333</v>
      </c>
      <c r="AX169" s="33">
        <f t="array" ref="AX169">index(DailyPrices,Match($AG169,PriceDates,0)+1,Match(AX$3,Tickers,0))*AX$4</f>
        <v>18108.45373</v>
      </c>
      <c r="AY169" s="33">
        <f t="array" ref="AY169">index(DailyPrices,Match($AG169,PriceDates,0)+1,Match(AY$3,Tickers,0))*AY$4</f>
        <v>122.708968</v>
      </c>
      <c r="AZ169" s="33">
        <f t="array" ref="AZ169">index(DailyPrices,Match($AG169,PriceDates,0)+1,Match(AZ$3,Tickers,0))*AZ$4</f>
        <v>5858.133134</v>
      </c>
      <c r="BA169" s="33">
        <f t="array" ref="BA169">index(DailyPrices,Match($AG169,PriceDates,0)+1,Match(BA$3,Tickers,0))*BA$4</f>
        <v>0</v>
      </c>
      <c r="BB169" s="33">
        <f t="array" ref="BB169">index(DailyPrices,Match($AG169,PriceDates,0)+1,Match(BB$3,Tickers,0))*BB$4</f>
        <v>0</v>
      </c>
      <c r="BC169" s="33">
        <f t="array" ref="BC169">index(DailyPrices,Match($AG169,PriceDates,0)+1,Match(BC$3,Tickers,0))*BC$4</f>
        <v>5497.654902</v>
      </c>
      <c r="BD169" s="15">
        <f t="shared" si="5"/>
        <v>106810.2329</v>
      </c>
      <c r="BE169" s="9">
        <f t="shared" si="12"/>
        <v>-0.0008738679619</v>
      </c>
      <c r="BF169" s="15" t="str">
        <f t="shared" si="13"/>
        <v>#REF!</v>
      </c>
      <c r="BG169" s="9" t="str">
        <f t="shared" si="4"/>
        <v>#REF!</v>
      </c>
    </row>
    <row r="170">
      <c r="AG170" s="32">
        <f>Prices!B180</f>
        <v>42615</v>
      </c>
      <c r="AH170" s="33">
        <f t="array" ref="AH170">index(DailyPrices,Match($AG170,PriceDates,0)+1,Match(AH$3,Tickers,0))*AH$4</f>
        <v>0</v>
      </c>
      <c r="AI170" s="33">
        <f t="array" ref="AI170">index(DailyPrices,Match($AG170,PriceDates,0)+1,Match(AI$3,Tickers,0))*AI$4</f>
        <v>900.1369423</v>
      </c>
      <c r="AJ170" s="33">
        <f t="array" ref="AJ170">index(DailyPrices,Match($AG170,PriceDates,0)+1,Match(AJ$3,Tickers,0))*AJ$4</f>
        <v>0</v>
      </c>
      <c r="AK170" s="33">
        <f t="array" ref="AK170">index(DailyPrices,Match($AG170,PriceDates,0)+1,Match(AK$3,Tickers,0))*AK$4</f>
        <v>13651.58939</v>
      </c>
      <c r="AL170" s="33">
        <f t="array" ref="AL170">index(DailyPrices,Match($AG170,PriceDates,0)+1,Match(AL$3,Tickers,0))*AL$4</f>
        <v>0</v>
      </c>
      <c r="AM170" s="33">
        <f t="array" ref="AM170">index(DailyPrices,Match($AG170,PriceDates,0)+1,Match(AM$3,Tickers,0))*AM$4</f>
        <v>0</v>
      </c>
      <c r="AN170" s="33">
        <f t="array" ref="AN170">index(DailyPrices,Match($AG170,PriceDates,0)+1,Match(AN$3,Tickers,0))*AN$4</f>
        <v>0</v>
      </c>
      <c r="AO170" s="33">
        <f t="array" ref="AO170">index(DailyPrices,Match($AG170,PriceDates,0)+1,Match(AO$3,Tickers,0))*AO$4</f>
        <v>8401.200633</v>
      </c>
      <c r="AP170" s="33">
        <f t="array" ref="AP170">index(DailyPrices,Match($AG170,PriceDates,0)+1,Match(AP$3,Tickers,0))*AP$4</f>
        <v>436.6082625</v>
      </c>
      <c r="AQ170" s="33">
        <f t="array" ref="AQ170">index(DailyPrices,Match($AG170,PriceDates,0)+1,Match(AQ$3,Tickers,0))*AQ$4</f>
        <v>12797.14199</v>
      </c>
      <c r="AR170" s="33">
        <f t="array" ref="AR170">index(DailyPrices,Match($AG170,PriceDates,0)+1,Match(AR$3,Tickers,0))*AR$4</f>
        <v>0</v>
      </c>
      <c r="AS170" s="33">
        <f t="array" ref="AS170">index(DailyPrices,Match($AG170,PriceDates,0)+1,Match(AS$3,Tickers,0))*AS$4</f>
        <v>24944.21446</v>
      </c>
      <c r="AT170" s="33">
        <f t="array" ref="AT170">index(DailyPrices,Match($AG170,PriceDates,0)+1,Match(AT$3,Tickers,0))*AT$4</f>
        <v>0</v>
      </c>
      <c r="AU170" s="33">
        <f t="array" ref="AU170">index(DailyPrices,Match($AG170,PriceDates,0)+1,Match(AU$3,Tickers,0))*AU$4</f>
        <v>227.7159219</v>
      </c>
      <c r="AV170" s="33">
        <f t="array" ref="AV170">index(DailyPrices,Match($AG170,PriceDates,0)+1,Match(AV$3,Tickers,0))*AV$4</f>
        <v>4164.254705</v>
      </c>
      <c r="AW170" s="33">
        <f t="array" ref="AW170">index(DailyPrices,Match($AG170,PriceDates,0)+1,Match(AW$3,Tickers,0))*AW$4</f>
        <v>11684.28014</v>
      </c>
      <c r="AX170" s="33">
        <f t="array" ref="AX170">index(DailyPrices,Match($AG170,PriceDates,0)+1,Match(AX$3,Tickers,0))*AX$4</f>
        <v>18078.20014</v>
      </c>
      <c r="AY170" s="33">
        <f t="array" ref="AY170">index(DailyPrices,Match($AG170,PriceDates,0)+1,Match(AY$3,Tickers,0))*AY$4</f>
        <v>126.0935853</v>
      </c>
      <c r="AZ170" s="33">
        <f t="array" ref="AZ170">index(DailyPrices,Match($AG170,PriceDates,0)+1,Match(AZ$3,Tickers,0))*AZ$4</f>
        <v>5883.742968</v>
      </c>
      <c r="BA170" s="33">
        <f t="array" ref="BA170">index(DailyPrices,Match($AG170,PriceDates,0)+1,Match(BA$3,Tickers,0))*BA$4</f>
        <v>0</v>
      </c>
      <c r="BB170" s="33">
        <f t="array" ref="BB170">index(DailyPrices,Match($AG170,PriceDates,0)+1,Match(BB$3,Tickers,0))*BB$4</f>
        <v>0</v>
      </c>
      <c r="BC170" s="33">
        <f t="array" ref="BC170">index(DailyPrices,Match($AG170,PriceDates,0)+1,Match(BC$3,Tickers,0))*BC$4</f>
        <v>5511.118547</v>
      </c>
      <c r="BD170" s="15">
        <f t="shared" si="5"/>
        <v>106806.2977</v>
      </c>
      <c r="BE170" s="9">
        <f t="shared" si="12"/>
        <v>-0.00003684347091</v>
      </c>
      <c r="BF170" s="15" t="str">
        <f t="shared" si="13"/>
        <v>#REF!</v>
      </c>
      <c r="BG170" s="9" t="str">
        <f t="shared" si="4"/>
        <v>#REF!</v>
      </c>
    </row>
    <row r="171">
      <c r="AG171" s="32">
        <f>Prices!B181</f>
        <v>42619</v>
      </c>
      <c r="AH171" s="33">
        <f t="array" ref="AH171">index(DailyPrices,Match($AG171,PriceDates,0)+1,Match(AH$3,Tickers,0))*AH$4</f>
        <v>0</v>
      </c>
      <c r="AI171" s="33">
        <f t="array" ref="AI171">index(DailyPrices,Match($AG171,PriceDates,0)+1,Match(AI$3,Tickers,0))*AI$4</f>
        <v>902.1196228</v>
      </c>
      <c r="AJ171" s="33">
        <f t="array" ref="AJ171">index(DailyPrices,Match($AG171,PriceDates,0)+1,Match(AJ$3,Tickers,0))*AJ$4</f>
        <v>0</v>
      </c>
      <c r="AK171" s="33">
        <f t="array" ref="AK171">index(DailyPrices,Match($AG171,PriceDates,0)+1,Match(AK$3,Tickers,0))*AK$4</f>
        <v>13751.04914</v>
      </c>
      <c r="AL171" s="33">
        <f t="array" ref="AL171">index(DailyPrices,Match($AG171,PriceDates,0)+1,Match(AL$3,Tickers,0))*AL$4</f>
        <v>0</v>
      </c>
      <c r="AM171" s="33">
        <f t="array" ref="AM171">index(DailyPrices,Match($AG171,PriceDates,0)+1,Match(AM$3,Tickers,0))*AM$4</f>
        <v>0</v>
      </c>
      <c r="AN171" s="33">
        <f t="array" ref="AN171">index(DailyPrices,Match($AG171,PriceDates,0)+1,Match(AN$3,Tickers,0))*AN$4</f>
        <v>0</v>
      </c>
      <c r="AO171" s="33">
        <f t="array" ref="AO171">index(DailyPrices,Match($AG171,PriceDates,0)+1,Match(AO$3,Tickers,0))*AO$4</f>
        <v>8419.189072</v>
      </c>
      <c r="AP171" s="33">
        <f t="array" ref="AP171">index(DailyPrices,Match($AG171,PriceDates,0)+1,Match(AP$3,Tickers,0))*AP$4</f>
        <v>440.9490695</v>
      </c>
      <c r="AQ171" s="33">
        <f t="array" ref="AQ171">index(DailyPrices,Match($AG171,PriceDates,0)+1,Match(AQ$3,Tickers,0))*AQ$4</f>
        <v>12939.17464</v>
      </c>
      <c r="AR171" s="33">
        <f t="array" ref="AR171">index(DailyPrices,Match($AG171,PriceDates,0)+1,Match(AR$3,Tickers,0))*AR$4</f>
        <v>0</v>
      </c>
      <c r="AS171" s="33">
        <f t="array" ref="AS171">index(DailyPrices,Match($AG171,PriceDates,0)+1,Match(AS$3,Tickers,0))*AS$4</f>
        <v>24986.10622</v>
      </c>
      <c r="AT171" s="33">
        <f t="array" ref="AT171">index(DailyPrices,Match($AG171,PriceDates,0)+1,Match(AT$3,Tickers,0))*AT$4</f>
        <v>0</v>
      </c>
      <c r="AU171" s="33">
        <f t="array" ref="AU171">index(DailyPrices,Match($AG171,PriceDates,0)+1,Match(AU$3,Tickers,0))*AU$4</f>
        <v>227.9922761</v>
      </c>
      <c r="AV171" s="33">
        <f t="array" ref="AV171">index(DailyPrices,Match($AG171,PriceDates,0)+1,Match(AV$3,Tickers,0))*AV$4</f>
        <v>4219.558351</v>
      </c>
      <c r="AW171" s="33">
        <f t="array" ref="AW171">index(DailyPrices,Match($AG171,PriceDates,0)+1,Match(AW$3,Tickers,0))*AW$4</f>
        <v>11728.67273</v>
      </c>
      <c r="AX171" s="33">
        <f t="array" ref="AX171">index(DailyPrices,Match($AG171,PriceDates,0)+1,Match(AX$3,Tickers,0))*AX$4</f>
        <v>18115.17675</v>
      </c>
      <c r="AY171" s="33">
        <f t="array" ref="AY171">index(DailyPrices,Match($AG171,PriceDates,0)+1,Match(AY$3,Tickers,0))*AY$4</f>
        <v>130.2745832</v>
      </c>
      <c r="AZ171" s="33">
        <f t="array" ref="AZ171">index(DailyPrices,Match($AG171,PriceDates,0)+1,Match(AZ$3,Tickers,0))*AZ$4</f>
        <v>5889.330568</v>
      </c>
      <c r="BA171" s="33">
        <f t="array" ref="BA171">index(DailyPrices,Match($AG171,PriceDates,0)+1,Match(BA$3,Tickers,0))*BA$4</f>
        <v>0</v>
      </c>
      <c r="BB171" s="33">
        <f t="array" ref="BB171">index(DailyPrices,Match($AG171,PriceDates,0)+1,Match(BB$3,Tickers,0))*BB$4</f>
        <v>0</v>
      </c>
      <c r="BC171" s="33">
        <f t="array" ref="BC171">index(DailyPrices,Match($AG171,PriceDates,0)+1,Match(BC$3,Tickers,0))*BC$4</f>
        <v>5544.777659</v>
      </c>
      <c r="BD171" s="15">
        <f t="shared" si="5"/>
        <v>107294.3707</v>
      </c>
      <c r="BE171" s="9">
        <f t="shared" si="12"/>
        <v>0.004569702418</v>
      </c>
      <c r="BF171" s="15" t="str">
        <f t="shared" si="13"/>
        <v>#REF!</v>
      </c>
      <c r="BG171" s="9" t="str">
        <f t="shared" si="4"/>
        <v>#REF!</v>
      </c>
    </row>
    <row r="172">
      <c r="AG172" s="32">
        <f>Prices!B182</f>
        <v>42620</v>
      </c>
      <c r="AH172" s="33">
        <f t="array" ref="AH172">index(DailyPrices,Match($AG172,PriceDates,0)+1,Match(AH$3,Tickers,0))*AH$4</f>
        <v>0</v>
      </c>
      <c r="AI172" s="33">
        <f t="array" ref="AI172">index(DailyPrices,Match($AG172,PriceDates,0)+1,Match(AI$3,Tickers,0))*AI$4</f>
        <v>894.1889008</v>
      </c>
      <c r="AJ172" s="33">
        <f t="array" ref="AJ172">index(DailyPrices,Match($AG172,PriceDates,0)+1,Match(AJ$3,Tickers,0))*AJ$4</f>
        <v>0</v>
      </c>
      <c r="AK172" s="33">
        <f t="array" ref="AK172">index(DailyPrices,Match($AG172,PriceDates,0)+1,Match(AK$3,Tickers,0))*AK$4</f>
        <v>13741.20164</v>
      </c>
      <c r="AL172" s="33">
        <f t="array" ref="AL172">index(DailyPrices,Match($AG172,PriceDates,0)+1,Match(AL$3,Tickers,0))*AL$4</f>
        <v>0</v>
      </c>
      <c r="AM172" s="33">
        <f t="array" ref="AM172">index(DailyPrices,Match($AG172,PriceDates,0)+1,Match(AM$3,Tickers,0))*AM$4</f>
        <v>0</v>
      </c>
      <c r="AN172" s="33">
        <f t="array" ref="AN172">index(DailyPrices,Match($AG172,PriceDates,0)+1,Match(AN$3,Tickers,0))*AN$4</f>
        <v>0</v>
      </c>
      <c r="AO172" s="33">
        <f t="array" ref="AO172">index(DailyPrices,Match($AG172,PriceDates,0)+1,Match(AO$3,Tickers,0))*AO$4</f>
        <v>8346.036087</v>
      </c>
      <c r="AP172" s="33">
        <f t="array" ref="AP172">index(DailyPrices,Match($AG172,PriceDates,0)+1,Match(AP$3,Tickers,0))*AP$4</f>
        <v>441.4985388</v>
      </c>
      <c r="AQ172" s="33">
        <f t="array" ref="AQ172">index(DailyPrices,Match($AG172,PriceDates,0)+1,Match(AQ$3,Tickers,0))*AQ$4</f>
        <v>12920.23695</v>
      </c>
      <c r="AR172" s="33">
        <f t="array" ref="AR172">index(DailyPrices,Match($AG172,PriceDates,0)+1,Match(AR$3,Tickers,0))*AR$4</f>
        <v>0</v>
      </c>
      <c r="AS172" s="33">
        <f t="array" ref="AS172">index(DailyPrices,Match($AG172,PriceDates,0)+1,Match(AS$3,Tickers,0))*AS$4</f>
        <v>25014.03406</v>
      </c>
      <c r="AT172" s="33">
        <f t="array" ref="AT172">index(DailyPrices,Match($AG172,PriceDates,0)+1,Match(AT$3,Tickers,0))*AT$4</f>
        <v>0</v>
      </c>
      <c r="AU172" s="33">
        <f t="array" ref="AU172">index(DailyPrices,Match($AG172,PriceDates,0)+1,Match(AU$3,Tickers,0))*AU$4</f>
        <v>227.80804</v>
      </c>
      <c r="AV172" s="33">
        <f t="array" ref="AV172">index(DailyPrices,Match($AG172,PriceDates,0)+1,Match(AV$3,Tickers,0))*AV$4</f>
        <v>4233.475825</v>
      </c>
      <c r="AW172" s="33">
        <f t="array" ref="AW172">index(DailyPrices,Match($AG172,PriceDates,0)+1,Match(AW$3,Tickers,0))*AW$4</f>
        <v>11750.49281</v>
      </c>
      <c r="AX172" s="33">
        <f t="array" ref="AX172">index(DailyPrices,Match($AG172,PriceDates,0)+1,Match(AX$3,Tickers,0))*AX$4</f>
        <v>18131.9843</v>
      </c>
      <c r="AY172" s="33">
        <f t="array" ref="AY172">index(DailyPrices,Match($AG172,PriceDates,0)+1,Match(AY$3,Tickers,0))*AY$4</f>
        <v>128.4827269</v>
      </c>
      <c r="AZ172" s="33">
        <f t="array" ref="AZ172">index(DailyPrices,Match($AG172,PriceDates,0)+1,Match(AZ$3,Tickers,0))*AZ$4</f>
        <v>5811.104166</v>
      </c>
      <c r="BA172" s="33">
        <f t="array" ref="BA172">index(DailyPrices,Match($AG172,PriceDates,0)+1,Match(BA$3,Tickers,0))*BA$4</f>
        <v>0</v>
      </c>
      <c r="BB172" s="33">
        <f t="array" ref="BB172">index(DailyPrices,Match($AG172,PriceDates,0)+1,Match(BB$3,Tickers,0))*BB$4</f>
        <v>0</v>
      </c>
      <c r="BC172" s="33">
        <f t="array" ref="BC172">index(DailyPrices,Match($AG172,PriceDates,0)+1,Match(BC$3,Tickers,0))*BC$4</f>
        <v>5533.557955</v>
      </c>
      <c r="BD172" s="15">
        <f t="shared" si="5"/>
        <v>107174.102</v>
      </c>
      <c r="BE172" s="9">
        <f t="shared" si="12"/>
        <v>-0.001120922509</v>
      </c>
      <c r="BF172" s="15" t="str">
        <f t="shared" si="13"/>
        <v>#REF!</v>
      </c>
      <c r="BG172" s="9" t="str">
        <f t="shared" si="4"/>
        <v>#REF!</v>
      </c>
    </row>
    <row r="173">
      <c r="AG173" s="32">
        <f>Prices!B183</f>
        <v>42621</v>
      </c>
      <c r="AH173" s="33">
        <f t="array" ref="AH173">index(DailyPrices,Match($AG173,PriceDates,0)+1,Match(AH$3,Tickers,0))*AH$4</f>
        <v>0</v>
      </c>
      <c r="AI173" s="33">
        <f t="array" ref="AI173">index(DailyPrices,Match($AG173,PriceDates,0)+1,Match(AI$3,Tickers,0))*AI$4</f>
        <v>889.397423</v>
      </c>
      <c r="AJ173" s="33">
        <f t="array" ref="AJ173">index(DailyPrices,Match($AG173,PriceDates,0)+1,Match(AJ$3,Tickers,0))*AJ$4</f>
        <v>0</v>
      </c>
      <c r="AK173" s="33">
        <f t="array" ref="AK173">index(DailyPrices,Match($AG173,PriceDates,0)+1,Match(AK$3,Tickers,0))*AK$4</f>
        <v>13568.87039</v>
      </c>
      <c r="AL173" s="33">
        <f t="array" ref="AL173">index(DailyPrices,Match($AG173,PriceDates,0)+1,Match(AL$3,Tickers,0))*AL$4</f>
        <v>0</v>
      </c>
      <c r="AM173" s="33">
        <f t="array" ref="AM173">index(DailyPrices,Match($AG173,PriceDates,0)+1,Match(AM$3,Tickers,0))*AM$4</f>
        <v>0</v>
      </c>
      <c r="AN173" s="33">
        <f t="array" ref="AN173">index(DailyPrices,Match($AG173,PriceDates,0)+1,Match(AN$3,Tickers,0))*AN$4</f>
        <v>0</v>
      </c>
      <c r="AO173" s="33">
        <f t="array" ref="AO173">index(DailyPrices,Match($AG173,PriceDates,0)+1,Match(AO$3,Tickers,0))*AO$4</f>
        <v>8308.260365</v>
      </c>
      <c r="AP173" s="33">
        <f t="array" ref="AP173">index(DailyPrices,Match($AG173,PriceDates,0)+1,Match(AP$3,Tickers,0))*AP$4</f>
        <v>440.2897065</v>
      </c>
      <c r="AQ173" s="33">
        <f t="array" ref="AQ173">index(DailyPrices,Match($AG173,PriceDates,0)+1,Match(AQ$3,Tickers,0))*AQ$4</f>
        <v>12872.89274</v>
      </c>
      <c r="AR173" s="33">
        <f t="array" ref="AR173">index(DailyPrices,Match($AG173,PriceDates,0)+1,Match(AR$3,Tickers,0))*AR$4</f>
        <v>0</v>
      </c>
      <c r="AS173" s="33">
        <f t="array" ref="AS173">index(DailyPrices,Match($AG173,PriceDates,0)+1,Match(AS$3,Tickers,0))*AS$4</f>
        <v>24962.83302</v>
      </c>
      <c r="AT173" s="33">
        <f t="array" ref="AT173">index(DailyPrices,Match($AG173,PriceDates,0)+1,Match(AT$3,Tickers,0))*AT$4</f>
        <v>0</v>
      </c>
      <c r="AU173" s="33">
        <f t="array" ref="AU173">index(DailyPrices,Match($AG173,PriceDates,0)+1,Match(AU$3,Tickers,0))*AU$4</f>
        <v>227.2553314</v>
      </c>
      <c r="AV173" s="33">
        <f t="array" ref="AV173">index(DailyPrices,Match($AG173,PriceDates,0)+1,Match(AV$3,Tickers,0))*AV$4</f>
        <v>4259.479527</v>
      </c>
      <c r="AW173" s="33">
        <f t="array" ref="AW173">index(DailyPrices,Match($AG173,PriceDates,0)+1,Match(AW$3,Tickers,0))*AW$4</f>
        <v>11761.77906</v>
      </c>
      <c r="AX173" s="33">
        <f t="array" ref="AX173">index(DailyPrices,Match($AG173,PriceDates,0)+1,Match(AX$3,Tickers,0))*AX$4</f>
        <v>18034.50051</v>
      </c>
      <c r="AY173" s="33">
        <f t="array" ref="AY173">index(DailyPrices,Match($AG173,PriceDates,0)+1,Match(AY$3,Tickers,0))*AY$4</f>
        <v>127.4872513</v>
      </c>
      <c r="AZ173" s="33">
        <f t="array" ref="AZ173">index(DailyPrices,Match($AG173,PriceDates,0)+1,Match(AZ$3,Tickers,0))*AZ$4</f>
        <v>5772.456598</v>
      </c>
      <c r="BA173" s="33">
        <f t="array" ref="BA173">index(DailyPrices,Match($AG173,PriceDates,0)+1,Match(BA$3,Tickers,0))*BA$4</f>
        <v>0</v>
      </c>
      <c r="BB173" s="33">
        <f t="array" ref="BB173">index(DailyPrices,Match($AG173,PriceDates,0)+1,Match(BB$3,Tickers,0))*BB$4</f>
        <v>0</v>
      </c>
      <c r="BC173" s="33">
        <f t="array" ref="BC173">index(DailyPrices,Match($AG173,PriceDates,0)+1,Match(BC$3,Tickers,0))*BC$4</f>
        <v>5551.509481</v>
      </c>
      <c r="BD173" s="15">
        <f t="shared" si="5"/>
        <v>106777.0114</v>
      </c>
      <c r="BE173" s="9">
        <f t="shared" si="12"/>
        <v>-0.003705098439</v>
      </c>
      <c r="BF173" s="15" t="str">
        <f t="shared" si="13"/>
        <v>#REF!</v>
      </c>
      <c r="BG173" s="9" t="str">
        <f t="shared" si="4"/>
        <v>#REF!</v>
      </c>
    </row>
    <row r="174">
      <c r="AG174" s="32">
        <f>Prices!B184</f>
        <v>42622</v>
      </c>
      <c r="AH174" s="33">
        <f t="array" ref="AH174">index(DailyPrices,Match($AG174,PriceDates,0)+1,Match(AH$3,Tickers,0))*AH$4</f>
        <v>0</v>
      </c>
      <c r="AI174" s="33">
        <f t="array" ref="AI174">index(DailyPrices,Match($AG174,PriceDates,0)+1,Match(AI$3,Tickers,0))*AI$4</f>
        <v>865.2748104</v>
      </c>
      <c r="AJ174" s="33">
        <f t="array" ref="AJ174">index(DailyPrices,Match($AG174,PriceDates,0)+1,Match(AJ$3,Tickers,0))*AJ$4</f>
        <v>0</v>
      </c>
      <c r="AK174" s="33">
        <f t="array" ref="AK174">index(DailyPrices,Match($AG174,PriceDates,0)+1,Match(AK$3,Tickers,0))*AK$4</f>
        <v>13345.33213</v>
      </c>
      <c r="AL174" s="33">
        <f t="array" ref="AL174">index(DailyPrices,Match($AG174,PriceDates,0)+1,Match(AL$3,Tickers,0))*AL$4</f>
        <v>0</v>
      </c>
      <c r="AM174" s="33">
        <f t="array" ref="AM174">index(DailyPrices,Match($AG174,PriceDates,0)+1,Match(AM$3,Tickers,0))*AM$4</f>
        <v>0</v>
      </c>
      <c r="AN174" s="33">
        <f t="array" ref="AN174">index(DailyPrices,Match($AG174,PriceDates,0)+1,Match(AN$3,Tickers,0))*AN$4</f>
        <v>0</v>
      </c>
      <c r="AO174" s="33">
        <f t="array" ref="AO174">index(DailyPrices,Match($AG174,PriceDates,0)+1,Match(AO$3,Tickers,0))*AO$4</f>
        <v>8079.207575</v>
      </c>
      <c r="AP174" s="33">
        <f t="array" ref="AP174">index(DailyPrices,Match($AG174,PriceDates,0)+1,Match(AP$3,Tickers,0))*AP$4</f>
        <v>430.5641008</v>
      </c>
      <c r="AQ174" s="33">
        <f t="array" ref="AQ174">index(DailyPrices,Match($AG174,PriceDates,0)+1,Match(AQ$3,Tickers,0))*AQ$4</f>
        <v>12524.91274</v>
      </c>
      <c r="AR174" s="33">
        <f t="array" ref="AR174">index(DailyPrices,Match($AG174,PriceDates,0)+1,Match(AR$3,Tickers,0))*AR$4</f>
        <v>0</v>
      </c>
      <c r="AS174" s="33">
        <f t="array" ref="AS174">index(DailyPrices,Match($AG174,PriceDates,0)+1,Match(AS$3,Tickers,0))*AS$4</f>
        <v>24860.43095</v>
      </c>
      <c r="AT174" s="33">
        <f t="array" ref="AT174">index(DailyPrices,Match($AG174,PriceDates,0)+1,Match(AT$3,Tickers,0))*AT$4</f>
        <v>0</v>
      </c>
      <c r="AU174" s="33">
        <f t="array" ref="AU174">index(DailyPrices,Match($AG174,PriceDates,0)+1,Match(AU$3,Tickers,0))*AU$4</f>
        <v>226.8868591</v>
      </c>
      <c r="AV174" s="33">
        <f t="array" ref="AV174">index(DailyPrices,Match($AG174,PriceDates,0)+1,Match(AV$3,Tickers,0))*AV$4</f>
        <v>4143.744743</v>
      </c>
      <c r="AW174" s="33">
        <f t="array" ref="AW174">index(DailyPrices,Match($AG174,PriceDates,0)+1,Match(AW$3,Tickers,0))*AW$4</f>
        <v>11464.57444</v>
      </c>
      <c r="AX174" s="33">
        <f t="array" ref="AX174">index(DailyPrices,Match($AG174,PriceDates,0)+1,Match(AX$3,Tickers,0))*AX$4</f>
        <v>17916.84766</v>
      </c>
      <c r="AY174" s="33">
        <f t="array" ref="AY174">index(DailyPrices,Match($AG174,PriceDates,0)+1,Match(AY$3,Tickers,0))*AY$4</f>
        <v>124.0362689</v>
      </c>
      <c r="AZ174" s="33">
        <f t="array" ref="AZ174">index(DailyPrices,Match($AG174,PriceDates,0)+1,Match(AZ$3,Tickers,0))*AZ$4</f>
        <v>5611.813094</v>
      </c>
      <c r="BA174" s="33">
        <f t="array" ref="BA174">index(DailyPrices,Match($AG174,PriceDates,0)+1,Match(BA$3,Tickers,0))*BA$4</f>
        <v>0</v>
      </c>
      <c r="BB174" s="33">
        <f t="array" ref="BB174">index(DailyPrices,Match($AG174,PriceDates,0)+1,Match(BB$3,Tickers,0))*BB$4</f>
        <v>0</v>
      </c>
      <c r="BC174" s="33">
        <f t="array" ref="BC174">index(DailyPrices,Match($AG174,PriceDates,0)+1,Match(BC$3,Tickers,0))*BC$4</f>
        <v>5524.582192</v>
      </c>
      <c r="BD174" s="15">
        <f t="shared" si="5"/>
        <v>105118.2076</v>
      </c>
      <c r="BE174" s="9">
        <f t="shared" si="12"/>
        <v>-0.01553521509</v>
      </c>
      <c r="BF174" s="15" t="str">
        <f t="shared" si="13"/>
        <v>#REF!</v>
      </c>
      <c r="BG174" s="9" t="str">
        <f t="shared" si="4"/>
        <v>#REF!</v>
      </c>
    </row>
    <row r="175">
      <c r="AG175" s="32">
        <f>Prices!B185</f>
        <v>42625</v>
      </c>
      <c r="AH175" s="33">
        <f t="array" ref="AH175">index(DailyPrices,Match($AG175,PriceDates,0)+1,Match(AH$3,Tickers,0))*AH$4</f>
        <v>0</v>
      </c>
      <c r="AI175" s="33">
        <f t="array" ref="AI175">index(DailyPrices,Match($AG175,PriceDates,0)+1,Match(AI$3,Tickers,0))*AI$4</f>
        <v>881.466701</v>
      </c>
      <c r="AJ175" s="33">
        <f t="array" ref="AJ175">index(DailyPrices,Match($AG175,PriceDates,0)+1,Match(AJ$3,Tickers,0))*AJ$4</f>
        <v>0</v>
      </c>
      <c r="AK175" s="33">
        <f t="array" ref="AK175">index(DailyPrices,Match($AG175,PriceDates,0)+1,Match(AK$3,Tickers,0))*AK$4</f>
        <v>13352.22538</v>
      </c>
      <c r="AL175" s="33">
        <f t="array" ref="AL175">index(DailyPrices,Match($AG175,PriceDates,0)+1,Match(AL$3,Tickers,0))*AL$4</f>
        <v>0</v>
      </c>
      <c r="AM175" s="33">
        <f t="array" ref="AM175">index(DailyPrices,Match($AG175,PriceDates,0)+1,Match(AM$3,Tickers,0))*AM$4</f>
        <v>0</v>
      </c>
      <c r="AN175" s="33">
        <f t="array" ref="AN175">index(DailyPrices,Match($AG175,PriceDates,0)+1,Match(AN$3,Tickers,0))*AN$4</f>
        <v>0</v>
      </c>
      <c r="AO175" s="33">
        <f t="array" ref="AO175">index(DailyPrices,Match($AG175,PriceDates,0)+1,Match(AO$3,Tickers,0))*AO$4</f>
        <v>8223.115087</v>
      </c>
      <c r="AP175" s="33">
        <f t="array" ref="AP175">index(DailyPrices,Match($AG175,PriceDates,0)+1,Match(AP$3,Tickers,0))*AP$4</f>
        <v>436.0587933</v>
      </c>
      <c r="AQ175" s="33">
        <f t="array" ref="AQ175">index(DailyPrices,Match($AG175,PriceDates,0)+1,Match(AQ$3,Tickers,0))*AQ$4</f>
        <v>12603.0307</v>
      </c>
      <c r="AR175" s="33">
        <f t="array" ref="AR175">index(DailyPrices,Match($AG175,PriceDates,0)+1,Match(AR$3,Tickers,0))*AR$4</f>
        <v>0</v>
      </c>
      <c r="AS175" s="33">
        <f t="array" ref="AS175">index(DailyPrices,Match($AG175,PriceDates,0)+1,Match(AS$3,Tickers,0))*AS$4</f>
        <v>24860.43095</v>
      </c>
      <c r="AT175" s="33">
        <f t="array" ref="AT175">index(DailyPrices,Match($AG175,PriceDates,0)+1,Match(AT$3,Tickers,0))*AT$4</f>
        <v>0</v>
      </c>
      <c r="AU175" s="33">
        <f t="array" ref="AU175">index(DailyPrices,Match($AG175,PriceDates,0)+1,Match(AU$3,Tickers,0))*AU$4</f>
        <v>226.7026229</v>
      </c>
      <c r="AV175" s="33">
        <f t="array" ref="AV175">index(DailyPrices,Match($AG175,PriceDates,0)+1,Match(AV$3,Tickers,0))*AV$4</f>
        <v>4246.294551</v>
      </c>
      <c r="AW175" s="33">
        <f t="array" ref="AW175">index(DailyPrices,Match($AG175,PriceDates,0)+1,Match(AW$3,Tickers,0))*AW$4</f>
        <v>11676.75597</v>
      </c>
      <c r="AX175" s="33">
        <f t="array" ref="AX175">index(DailyPrices,Match($AG175,PriceDates,0)+1,Match(AX$3,Tickers,0))*AX$4</f>
        <v>17900.04011</v>
      </c>
      <c r="AY175" s="33">
        <f t="array" ref="AY175">index(DailyPrices,Match($AG175,PriceDates,0)+1,Match(AY$3,Tickers,0))*AY$4</f>
        <v>124.3017291</v>
      </c>
      <c r="AZ175" s="33">
        <f t="array" ref="AZ175">index(DailyPrices,Match($AG175,PriceDates,0)+1,Match(AZ$3,Tickers,0))*AZ$4</f>
        <v>5701.214696</v>
      </c>
      <c r="BA175" s="33">
        <f t="array" ref="BA175">index(DailyPrices,Match($AG175,PriceDates,0)+1,Match(BA$3,Tickers,0))*BA$4</f>
        <v>0</v>
      </c>
      <c r="BB175" s="33">
        <f t="array" ref="BB175">index(DailyPrices,Match($AG175,PriceDates,0)+1,Match(BB$3,Tickers,0))*BB$4</f>
        <v>0</v>
      </c>
      <c r="BC175" s="33">
        <f t="array" ref="BC175">index(DailyPrices,Match($AG175,PriceDates,0)+1,Match(BC$3,Tickers,0))*BC$4</f>
        <v>5520.09431</v>
      </c>
      <c r="BD175" s="15">
        <f t="shared" si="5"/>
        <v>105751.7316</v>
      </c>
      <c r="BE175" s="9">
        <f t="shared" si="12"/>
        <v>0.006026777413</v>
      </c>
      <c r="BF175" s="15" t="str">
        <f t="shared" si="13"/>
        <v>#REF!</v>
      </c>
      <c r="BG175" s="9" t="str">
        <f t="shared" si="4"/>
        <v>#REF!</v>
      </c>
    </row>
    <row r="176">
      <c r="AG176" s="32">
        <f>Prices!B186</f>
        <v>42626</v>
      </c>
      <c r="AH176" s="33">
        <f t="array" ref="AH176">index(DailyPrices,Match($AG176,PriceDates,0)+1,Match(AH$3,Tickers,0))*AH$4</f>
        <v>0</v>
      </c>
      <c r="AI176" s="33">
        <f t="array" ref="AI176">index(DailyPrices,Match($AG176,PriceDates,0)+1,Match(AI$3,Tickers,0))*AI$4</f>
        <v>870.5619583</v>
      </c>
      <c r="AJ176" s="33">
        <f t="array" ref="AJ176">index(DailyPrices,Match($AG176,PriceDates,0)+1,Match(AJ$3,Tickers,0))*AJ$4</f>
        <v>0</v>
      </c>
      <c r="AK176" s="33">
        <f t="array" ref="AK176">index(DailyPrices,Match($AG176,PriceDates,0)+1,Match(AK$3,Tickers,0))*AK$4</f>
        <v>13200.57388</v>
      </c>
      <c r="AL176" s="33">
        <f t="array" ref="AL176">index(DailyPrices,Match($AG176,PriceDates,0)+1,Match(AL$3,Tickers,0))*AL$4</f>
        <v>0</v>
      </c>
      <c r="AM176" s="33">
        <f t="array" ref="AM176">index(DailyPrices,Match($AG176,PriceDates,0)+1,Match(AM$3,Tickers,0))*AM$4</f>
        <v>0</v>
      </c>
      <c r="AN176" s="33">
        <f t="array" ref="AN176">index(DailyPrices,Match($AG176,PriceDates,0)+1,Match(AN$3,Tickers,0))*AN$4</f>
        <v>0</v>
      </c>
      <c r="AO176" s="33">
        <f t="array" ref="AO176">index(DailyPrices,Match($AG176,PriceDates,0)+1,Match(AO$3,Tickers,0))*AO$4</f>
        <v>8121.180599</v>
      </c>
      <c r="AP176" s="33">
        <f t="array" ref="AP176">index(DailyPrices,Match($AG176,PriceDates,0)+1,Match(AP$3,Tickers,0))*AP$4</f>
        <v>430.8388354</v>
      </c>
      <c r="AQ176" s="33">
        <f t="array" ref="AQ176">index(DailyPrices,Match($AG176,PriceDates,0)+1,Match(AQ$3,Tickers,0))*AQ$4</f>
        <v>12392.34893</v>
      </c>
      <c r="AR176" s="33">
        <f t="array" ref="AR176">index(DailyPrices,Match($AG176,PriceDates,0)+1,Match(AR$3,Tickers,0))*AR$4</f>
        <v>0</v>
      </c>
      <c r="AS176" s="33">
        <f t="array" ref="AS176">index(DailyPrices,Match($AG176,PriceDates,0)+1,Match(AS$3,Tickers,0))*AS$4</f>
        <v>24823.19383</v>
      </c>
      <c r="AT176" s="33">
        <f t="array" ref="AT176">index(DailyPrices,Match($AG176,PriceDates,0)+1,Match(AT$3,Tickers,0))*AT$4</f>
        <v>0</v>
      </c>
      <c r="AU176" s="33">
        <f t="array" ref="AU176">index(DailyPrices,Match($AG176,PriceDates,0)+1,Match(AU$3,Tickers,0))*AU$4</f>
        <v>226.3341505</v>
      </c>
      <c r="AV176" s="33">
        <f t="array" ref="AV176">index(DailyPrices,Match($AG176,PriceDates,0)+1,Match(AV$3,Tickers,0))*AV$4</f>
        <v>4178.904677</v>
      </c>
      <c r="AW176" s="33">
        <f t="array" ref="AW176">index(DailyPrices,Match($AG176,PriceDates,0)+1,Match(AW$3,Tickers,0))*AW$4</f>
        <v>11502.94769</v>
      </c>
      <c r="AX176" s="33">
        <f t="array" ref="AX176">index(DailyPrices,Match($AG176,PriceDates,0)+1,Match(AX$3,Tickers,0))*AX$4</f>
        <v>17836.17143</v>
      </c>
      <c r="AY176" s="33">
        <f t="array" ref="AY176">index(DailyPrices,Match($AG176,PriceDates,0)+1,Match(AY$3,Tickers,0))*AY$4</f>
        <v>122.642603</v>
      </c>
      <c r="AZ176" s="33">
        <f t="array" ref="AZ176">index(DailyPrices,Match($AG176,PriceDates,0)+1,Match(AZ$3,Tickers,0))*AZ$4</f>
        <v>5630.438428</v>
      </c>
      <c r="BA176" s="33">
        <f t="array" ref="BA176">index(DailyPrices,Match($AG176,PriceDates,0)+1,Match(BA$3,Tickers,0))*BA$4</f>
        <v>0</v>
      </c>
      <c r="BB176" s="33">
        <f t="array" ref="BB176">index(DailyPrices,Match($AG176,PriceDates,0)+1,Match(BB$3,Tickers,0))*BB$4</f>
        <v>0</v>
      </c>
      <c r="BC176" s="33">
        <f t="array" ref="BC176">index(DailyPrices,Match($AG176,PriceDates,0)+1,Match(BC$3,Tickers,0))*BC$4</f>
        <v>5484.191258</v>
      </c>
      <c r="BD176" s="15">
        <f t="shared" si="5"/>
        <v>104820.3283</v>
      </c>
      <c r="BE176" s="9">
        <f t="shared" si="12"/>
        <v>-0.008807452307</v>
      </c>
      <c r="BF176" s="15" t="str">
        <f t="shared" si="13"/>
        <v>#REF!</v>
      </c>
      <c r="BG176" s="9" t="str">
        <f t="shared" si="4"/>
        <v>#REF!</v>
      </c>
    </row>
    <row r="177">
      <c r="AG177" s="32">
        <f>Prices!B187</f>
        <v>42627</v>
      </c>
      <c r="AH177" s="33">
        <f t="array" ref="AH177">index(DailyPrices,Match($AG177,PriceDates,0)+1,Match(AH$3,Tickers,0))*AH$4</f>
        <v>0</v>
      </c>
      <c r="AI177" s="33">
        <f t="array" ref="AI177">index(DailyPrices,Match($AG177,PriceDates,0)+1,Match(AI$3,Tickers,0))*AI$4</f>
        <v>867.9183844</v>
      </c>
      <c r="AJ177" s="33">
        <f t="array" ref="AJ177">index(DailyPrices,Match($AG177,PriceDates,0)+1,Match(AJ$3,Tickers,0))*AJ$4</f>
        <v>0</v>
      </c>
      <c r="AK177" s="33">
        <f t="array" ref="AK177">index(DailyPrices,Match($AG177,PriceDates,0)+1,Match(AK$3,Tickers,0))*AK$4</f>
        <v>13220.26888</v>
      </c>
      <c r="AL177" s="33">
        <f t="array" ref="AL177">index(DailyPrices,Match($AG177,PriceDates,0)+1,Match(AL$3,Tickers,0))*AL$4</f>
        <v>0</v>
      </c>
      <c r="AM177" s="33">
        <f t="array" ref="AM177">index(DailyPrices,Match($AG177,PriceDates,0)+1,Match(AM$3,Tickers,0))*AM$4</f>
        <v>0</v>
      </c>
      <c r="AN177" s="33">
        <f t="array" ref="AN177">index(DailyPrices,Match($AG177,PriceDates,0)+1,Match(AN$3,Tickers,0))*AN$4</f>
        <v>0</v>
      </c>
      <c r="AO177" s="33">
        <f t="array" ref="AO177">index(DailyPrices,Match($AG177,PriceDates,0)+1,Match(AO$3,Tickers,0))*AO$4</f>
        <v>8091.799482</v>
      </c>
      <c r="AP177" s="33">
        <f t="array" ref="AP177">index(DailyPrices,Match($AG177,PriceDates,0)+1,Match(AP$3,Tickers,0))*AP$4</f>
        <v>432.0476678</v>
      </c>
      <c r="AQ177" s="33">
        <f t="array" ref="AQ177">index(DailyPrices,Match($AG177,PriceDates,0)+1,Match(AQ$3,Tickers,0))*AQ$4</f>
        <v>12420.75546</v>
      </c>
      <c r="AR177" s="33">
        <f t="array" ref="AR177">index(DailyPrices,Match($AG177,PriceDates,0)+1,Match(AR$3,Tickers,0))*AR$4</f>
        <v>0</v>
      </c>
      <c r="AS177" s="33">
        <f t="array" ref="AS177">index(DailyPrices,Match($AG177,PriceDates,0)+1,Match(AS$3,Tickers,0))*AS$4</f>
        <v>24832.50311</v>
      </c>
      <c r="AT177" s="33">
        <f t="array" ref="AT177">index(DailyPrices,Match($AG177,PriceDates,0)+1,Match(AT$3,Tickers,0))*AT$4</f>
        <v>0</v>
      </c>
      <c r="AU177" s="33">
        <f t="array" ref="AU177">index(DailyPrices,Match($AG177,PriceDates,0)+1,Match(AU$3,Tickers,0))*AU$4</f>
        <v>226.2420324</v>
      </c>
      <c r="AV177" s="33">
        <f t="array" ref="AV177">index(DailyPrices,Match($AG177,PriceDates,0)+1,Match(AV$3,Tickers,0))*AV$4</f>
        <v>4208.204623</v>
      </c>
      <c r="AW177" s="33">
        <f t="array" ref="AW177">index(DailyPrices,Match($AG177,PriceDates,0)+1,Match(AW$3,Tickers,0))*AW$4</f>
        <v>11473.60344</v>
      </c>
      <c r="AX177" s="33">
        <f t="array" ref="AX177">index(DailyPrices,Match($AG177,PriceDates,0)+1,Match(AX$3,Tickers,0))*AX$4</f>
        <v>17876.50954</v>
      </c>
      <c r="AY177" s="33">
        <f t="array" ref="AY177">index(DailyPrices,Match($AG177,PriceDates,0)+1,Match(AY$3,Tickers,0))*AY$4</f>
        <v>123.3726185</v>
      </c>
      <c r="AZ177" s="33">
        <f t="array" ref="AZ177">index(DailyPrices,Match($AG177,PriceDates,0)+1,Match(AZ$3,Tickers,0))*AZ$4</f>
        <v>5610.416194</v>
      </c>
      <c r="BA177" s="33">
        <f t="array" ref="BA177">index(DailyPrices,Match($AG177,PriceDates,0)+1,Match(BA$3,Tickers,0))*BA$4</f>
        <v>0</v>
      </c>
      <c r="BB177" s="33">
        <f t="array" ref="BB177">index(DailyPrices,Match($AG177,PriceDates,0)+1,Match(BB$3,Tickers,0))*BB$4</f>
        <v>0</v>
      </c>
      <c r="BC177" s="33">
        <f t="array" ref="BC177">index(DailyPrices,Match($AG177,PriceDates,0)+1,Match(BC$3,Tickers,0))*BC$4</f>
        <v>5497.654902</v>
      </c>
      <c r="BD177" s="15">
        <f t="shared" si="5"/>
        <v>104881.2963</v>
      </c>
      <c r="BE177" s="9">
        <f t="shared" si="12"/>
        <v>0.0005816435616</v>
      </c>
      <c r="BF177" s="15" t="str">
        <f t="shared" si="13"/>
        <v>#REF!</v>
      </c>
      <c r="BG177" s="9" t="str">
        <f t="shared" si="4"/>
        <v>#REF!</v>
      </c>
    </row>
    <row r="178">
      <c r="AG178" s="32">
        <f>Prices!B188</f>
        <v>42628</v>
      </c>
      <c r="AH178" s="33">
        <f t="array" ref="AH178">index(DailyPrices,Match($AG178,PriceDates,0)+1,Match(AH$3,Tickers,0))*AH$4</f>
        <v>0</v>
      </c>
      <c r="AI178" s="33">
        <f t="array" ref="AI178">index(DailyPrices,Match($AG178,PriceDates,0)+1,Match(AI$3,Tickers,0))*AI$4</f>
        <v>875.0229894</v>
      </c>
      <c r="AJ178" s="33">
        <f t="array" ref="AJ178">index(DailyPrices,Match($AG178,PriceDates,0)+1,Match(AJ$3,Tickers,0))*AJ$4</f>
        <v>0</v>
      </c>
      <c r="AK178" s="33">
        <f t="array" ref="AK178">index(DailyPrices,Match($AG178,PriceDates,0)+1,Match(AK$3,Tickers,0))*AK$4</f>
        <v>13163.15338</v>
      </c>
      <c r="AL178" s="33">
        <f t="array" ref="AL178">index(DailyPrices,Match($AG178,PriceDates,0)+1,Match(AL$3,Tickers,0))*AL$4</f>
        <v>0</v>
      </c>
      <c r="AM178" s="33">
        <f t="array" ref="AM178">index(DailyPrices,Match($AG178,PriceDates,0)+1,Match(AM$3,Tickers,0))*AM$4</f>
        <v>0</v>
      </c>
      <c r="AN178" s="33">
        <f t="array" ref="AN178">index(DailyPrices,Match($AG178,PriceDates,0)+1,Match(AN$3,Tickers,0))*AN$4</f>
        <v>0</v>
      </c>
      <c r="AO178" s="33">
        <f t="array" ref="AO178">index(DailyPrices,Match($AG178,PriceDates,0)+1,Match(AO$3,Tickers,0))*AO$4</f>
        <v>8160.15555</v>
      </c>
      <c r="AP178" s="33">
        <f t="array" ref="AP178">index(DailyPrices,Match($AG178,PriceDates,0)+1,Match(AP$3,Tickers,0))*AP$4</f>
        <v>436.223634</v>
      </c>
      <c r="AQ178" s="33">
        <f t="array" ref="AQ178">index(DailyPrices,Match($AG178,PriceDates,0)+1,Match(AQ$3,Tickers,0))*AQ$4</f>
        <v>12595.92906</v>
      </c>
      <c r="AR178" s="33">
        <f t="array" ref="AR178">index(DailyPrices,Match($AG178,PriceDates,0)+1,Match(AR$3,Tickers,0))*AR$4</f>
        <v>0</v>
      </c>
      <c r="AS178" s="33">
        <f t="array" ref="AS178">index(DailyPrices,Match($AG178,PriceDates,0)+1,Match(AS$3,Tickers,0))*AS$4</f>
        <v>24837.15775</v>
      </c>
      <c r="AT178" s="33">
        <f t="array" ref="AT178">index(DailyPrices,Match($AG178,PriceDates,0)+1,Match(AT$3,Tickers,0))*AT$4</f>
        <v>0</v>
      </c>
      <c r="AU178" s="33">
        <f t="array" ref="AU178">index(DailyPrices,Match($AG178,PriceDates,0)+1,Match(AU$3,Tickers,0))*AU$4</f>
        <v>225.9656781</v>
      </c>
      <c r="AV178" s="33">
        <f t="array" ref="AV178">index(DailyPrices,Match($AG178,PriceDates,0)+1,Match(AV$3,Tickers,0))*AV$4</f>
        <v>4259.479527</v>
      </c>
      <c r="AW178" s="33">
        <f t="array" ref="AW178">index(DailyPrices,Match($AG178,PriceDates,0)+1,Match(AW$3,Tickers,0))*AW$4</f>
        <v>11633.11579</v>
      </c>
      <c r="AX178" s="33">
        <f t="array" ref="AX178">index(DailyPrices,Match($AG178,PriceDates,0)+1,Match(AX$3,Tickers,0))*AX$4</f>
        <v>17856.34048</v>
      </c>
      <c r="AY178" s="33">
        <f t="array" ref="AY178">index(DailyPrices,Match($AG178,PriceDates,0)+1,Match(AY$3,Tickers,0))*AY$4</f>
        <v>123.5053486</v>
      </c>
      <c r="AZ178" s="33">
        <f t="array" ref="AZ178">index(DailyPrices,Match($AG178,PriceDates,0)+1,Match(AZ$3,Tickers,0))*AZ$4</f>
        <v>5657.445162</v>
      </c>
      <c r="BA178" s="33">
        <f t="array" ref="BA178">index(DailyPrices,Match($AG178,PriceDates,0)+1,Match(BA$3,Tickers,0))*BA$4</f>
        <v>0</v>
      </c>
      <c r="BB178" s="33">
        <f t="array" ref="BB178">index(DailyPrices,Match($AG178,PriceDates,0)+1,Match(BB$3,Tickers,0))*BB$4</f>
        <v>0</v>
      </c>
      <c r="BC178" s="33">
        <f t="array" ref="BC178">index(DailyPrices,Match($AG178,PriceDates,0)+1,Match(BC$3,Tickers,0))*BC$4</f>
        <v>5502.142784</v>
      </c>
      <c r="BD178" s="15">
        <f t="shared" si="5"/>
        <v>105325.6371</v>
      </c>
      <c r="BE178" s="9">
        <f t="shared" si="12"/>
        <v>0.004236606773</v>
      </c>
      <c r="BF178" s="15" t="str">
        <f t="shared" si="13"/>
        <v>#REF!</v>
      </c>
      <c r="BG178" s="9" t="str">
        <f t="shared" si="4"/>
        <v>#REF!</v>
      </c>
    </row>
    <row r="179">
      <c r="AG179" s="32">
        <f>Prices!B189</f>
        <v>42629</v>
      </c>
      <c r="AH179" s="33">
        <f t="array" ref="AH179">index(DailyPrices,Match($AG179,PriceDates,0)+1,Match(AH$3,Tickers,0))*AH$4</f>
        <v>0</v>
      </c>
      <c r="AI179" s="33">
        <f t="array" ref="AI179">index(DailyPrices,Match($AG179,PriceDates,0)+1,Match(AI$3,Tickers,0))*AI$4</f>
        <v>872.2141921</v>
      </c>
      <c r="AJ179" s="33">
        <f t="array" ref="AJ179">index(DailyPrices,Match($AG179,PriceDates,0)+1,Match(AJ$3,Tickers,0))*AJ$4</f>
        <v>0</v>
      </c>
      <c r="AK179" s="33">
        <f t="array" ref="AK179">index(DailyPrices,Match($AG179,PriceDates,0)+1,Match(AK$3,Tickers,0))*AK$4</f>
        <v>13269.50638</v>
      </c>
      <c r="AL179" s="33">
        <f t="array" ref="AL179">index(DailyPrices,Match($AG179,PriceDates,0)+1,Match(AL$3,Tickers,0))*AL$4</f>
        <v>0</v>
      </c>
      <c r="AM179" s="33">
        <f t="array" ref="AM179">index(DailyPrices,Match($AG179,PriceDates,0)+1,Match(AM$3,Tickers,0))*AM$4</f>
        <v>0</v>
      </c>
      <c r="AN179" s="33">
        <f t="array" ref="AN179">index(DailyPrices,Match($AG179,PriceDates,0)+1,Match(AN$3,Tickers,0))*AN$4</f>
        <v>0</v>
      </c>
      <c r="AO179" s="33">
        <f t="array" ref="AO179">index(DailyPrices,Match($AG179,PriceDates,0)+1,Match(AO$3,Tickers,0))*AO$4</f>
        <v>8128.375975</v>
      </c>
      <c r="AP179" s="33">
        <f t="array" ref="AP179">index(DailyPrices,Match($AG179,PriceDates,0)+1,Match(AP$3,Tickers,0))*AP$4</f>
        <v>436.1686871</v>
      </c>
      <c r="AQ179" s="33">
        <f t="array" ref="AQ179">index(DailyPrices,Match($AG179,PriceDates,0)+1,Match(AQ$3,Tickers,0))*AQ$4</f>
        <v>12527.27995</v>
      </c>
      <c r="AR179" s="33">
        <f t="array" ref="AR179">index(DailyPrices,Match($AG179,PriceDates,0)+1,Match(AR$3,Tickers,0))*AR$4</f>
        <v>0</v>
      </c>
      <c r="AS179" s="33">
        <f t="array" ref="AS179">index(DailyPrices,Match($AG179,PriceDates,0)+1,Match(AS$3,Tickers,0))*AS$4</f>
        <v>24832.50311</v>
      </c>
      <c r="AT179" s="33">
        <f t="array" ref="AT179">index(DailyPrices,Match($AG179,PriceDates,0)+1,Match(AT$3,Tickers,0))*AT$4</f>
        <v>0</v>
      </c>
      <c r="AU179" s="33">
        <f t="array" ref="AU179">index(DailyPrices,Match($AG179,PriceDates,0)+1,Match(AU$3,Tickers,0))*AU$4</f>
        <v>226.1499143</v>
      </c>
      <c r="AV179" s="33">
        <f t="array" ref="AV179">index(DailyPrices,Match($AG179,PriceDates,0)+1,Match(AV$3,Tickers,0))*AV$4</f>
        <v>4284.018231</v>
      </c>
      <c r="AW179" s="33">
        <f t="array" ref="AW179">index(DailyPrices,Match($AG179,PriceDates,0)+1,Match(AW$3,Tickers,0))*AW$4</f>
        <v>11650.42138</v>
      </c>
      <c r="AX179" s="33">
        <f t="array" ref="AX179">index(DailyPrices,Match($AG179,PriceDates,0)+1,Match(AX$3,Tickers,0))*AX$4</f>
        <v>17856.34048</v>
      </c>
      <c r="AY179" s="33">
        <f t="array" ref="AY179">index(DailyPrices,Match($AG179,PriceDates,0)+1,Match(AY$3,Tickers,0))*AY$4</f>
        <v>122.1116826</v>
      </c>
      <c r="AZ179" s="33">
        <f t="array" ref="AZ179">index(DailyPrices,Match($AG179,PriceDates,0)+1,Match(AZ$3,Tickers,0))*AZ$4</f>
        <v>5635.560394</v>
      </c>
      <c r="BA179" s="33">
        <f t="array" ref="BA179">index(DailyPrices,Match($AG179,PriceDates,0)+1,Match(BA$3,Tickers,0))*BA$4</f>
        <v>0</v>
      </c>
      <c r="BB179" s="33">
        <f t="array" ref="BB179">index(DailyPrices,Match($AG179,PriceDates,0)+1,Match(BB$3,Tickers,0))*BB$4</f>
        <v>0</v>
      </c>
      <c r="BC179" s="33">
        <f t="array" ref="BC179">index(DailyPrices,Match($AG179,PriceDates,0)+1,Match(BC$3,Tickers,0))*BC$4</f>
        <v>5470.727613</v>
      </c>
      <c r="BD179" s="15">
        <f t="shared" si="5"/>
        <v>105311.378</v>
      </c>
      <c r="BE179" s="9">
        <f t="shared" si="12"/>
        <v>-0.000135381587</v>
      </c>
      <c r="BF179" s="15" t="str">
        <f t="shared" si="13"/>
        <v>#REF!</v>
      </c>
      <c r="BG179" s="9" t="str">
        <f t="shared" si="4"/>
        <v>#REF!</v>
      </c>
    </row>
    <row r="180">
      <c r="AG180" s="32">
        <f>Prices!B190</f>
        <v>42632</v>
      </c>
      <c r="AH180" s="33">
        <f t="array" ref="AH180">index(DailyPrices,Match($AG180,PriceDates,0)+1,Match(AH$3,Tickers,0))*AH$4</f>
        <v>0</v>
      </c>
      <c r="AI180" s="33">
        <f t="array" ref="AI180">index(DailyPrices,Match($AG180,PriceDates,0)+1,Match(AI$3,Tickers,0))*AI$4</f>
        <v>870.396735</v>
      </c>
      <c r="AJ180" s="33">
        <f t="array" ref="AJ180">index(DailyPrices,Match($AG180,PriceDates,0)+1,Match(AJ$3,Tickers,0))*AJ$4</f>
        <v>0</v>
      </c>
      <c r="AK180" s="33">
        <f t="array" ref="AK180">index(DailyPrices,Match($AG180,PriceDates,0)+1,Match(AK$3,Tickers,0))*AK$4</f>
        <v>13226.17738</v>
      </c>
      <c r="AL180" s="33">
        <f t="array" ref="AL180">index(DailyPrices,Match($AG180,PriceDates,0)+1,Match(AL$3,Tickers,0))*AL$4</f>
        <v>0</v>
      </c>
      <c r="AM180" s="33">
        <f t="array" ref="AM180">index(DailyPrices,Match($AG180,PriceDates,0)+1,Match(AM$3,Tickers,0))*AM$4</f>
        <v>0</v>
      </c>
      <c r="AN180" s="33">
        <f t="array" ref="AN180">index(DailyPrices,Match($AG180,PriceDates,0)+1,Match(AN$3,Tickers,0))*AN$4</f>
        <v>0</v>
      </c>
      <c r="AO180" s="33">
        <f t="array" ref="AO180">index(DailyPrices,Match($AG180,PriceDates,0)+1,Match(AO$3,Tickers,0))*AO$4</f>
        <v>8122.979443</v>
      </c>
      <c r="AP180" s="33">
        <f t="array" ref="AP180">index(DailyPrices,Match($AG180,PriceDates,0)+1,Match(AP$3,Tickers,0))*AP$4</f>
        <v>434.4653325</v>
      </c>
      <c r="AQ180" s="33">
        <f t="array" ref="AQ180">index(DailyPrices,Match($AG180,PriceDates,0)+1,Match(AQ$3,Tickers,0))*AQ$4</f>
        <v>12603.0307</v>
      </c>
      <c r="AR180" s="33">
        <f t="array" ref="AR180">index(DailyPrices,Match($AG180,PriceDates,0)+1,Match(AR$3,Tickers,0))*AR$4</f>
        <v>0</v>
      </c>
      <c r="AS180" s="33">
        <f t="array" ref="AS180">index(DailyPrices,Match($AG180,PriceDates,0)+1,Match(AS$3,Tickers,0))*AS$4</f>
        <v>24832.50311</v>
      </c>
      <c r="AT180" s="33">
        <f t="array" ref="AT180">index(DailyPrices,Match($AG180,PriceDates,0)+1,Match(AT$3,Tickers,0))*AT$4</f>
        <v>0</v>
      </c>
      <c r="AU180" s="33">
        <f t="array" ref="AU180">index(DailyPrices,Match($AG180,PriceDates,0)+1,Match(AU$3,Tickers,0))*AU$4</f>
        <v>226.1499143</v>
      </c>
      <c r="AV180" s="33">
        <f t="array" ref="AV180">index(DailyPrices,Match($AG180,PriceDates,0)+1,Match(AV$3,Tickers,0))*AV$4</f>
        <v>4272.664502</v>
      </c>
      <c r="AW180" s="33">
        <f t="array" ref="AW180">index(DailyPrices,Match($AG180,PriceDates,0)+1,Match(AW$3,Tickers,0))*AW$4</f>
        <v>11624.08679</v>
      </c>
      <c r="AX180" s="33">
        <f t="array" ref="AX180">index(DailyPrices,Match($AG180,PriceDates,0)+1,Match(AX$3,Tickers,0))*AX$4</f>
        <v>17879.87105</v>
      </c>
      <c r="AY180" s="33">
        <f t="array" ref="AY180">index(DailyPrices,Match($AG180,PriceDates,0)+1,Match(AY$3,Tickers,0))*AY$4</f>
        <v>124.5671893</v>
      </c>
      <c r="AZ180" s="33">
        <f t="array" ref="AZ180">index(DailyPrices,Match($AG180,PriceDates,0)+1,Match(AZ$3,Tickers,0))*AZ$4</f>
        <v>5638.354195</v>
      </c>
      <c r="BA180" s="33">
        <f t="array" ref="BA180">index(DailyPrices,Match($AG180,PriceDates,0)+1,Match(BA$3,Tickers,0))*BA$4</f>
        <v>0</v>
      </c>
      <c r="BB180" s="33">
        <f t="array" ref="BB180">index(DailyPrices,Match($AG180,PriceDates,0)+1,Match(BB$3,Tickers,0))*BB$4</f>
        <v>0</v>
      </c>
      <c r="BC180" s="33">
        <f t="array" ref="BC180">index(DailyPrices,Match($AG180,PriceDates,0)+1,Match(BC$3,Tickers,0))*BC$4</f>
        <v>5481.947317</v>
      </c>
      <c r="BD180" s="15">
        <f t="shared" si="5"/>
        <v>105337.1937</v>
      </c>
      <c r="BE180" s="9">
        <f t="shared" si="12"/>
        <v>0.0002451365502</v>
      </c>
      <c r="BF180" s="15" t="str">
        <f t="shared" si="13"/>
        <v>#REF!</v>
      </c>
      <c r="BG180" s="9" t="str">
        <f t="shared" si="4"/>
        <v>#REF!</v>
      </c>
    </row>
    <row r="181">
      <c r="AG181" s="32">
        <f>Prices!B191</f>
        <v>42633</v>
      </c>
      <c r="AH181" s="33">
        <f t="array" ref="AH181">index(DailyPrices,Match($AG181,PriceDates,0)+1,Match(AH$3,Tickers,0))*AH$4</f>
        <v>0</v>
      </c>
      <c r="AI181" s="33">
        <f t="array" ref="AI181">index(DailyPrices,Match($AG181,PriceDates,0)+1,Match(AI$3,Tickers,0))*AI$4</f>
        <v>872.7098622</v>
      </c>
      <c r="AJ181" s="33">
        <f t="array" ref="AJ181">index(DailyPrices,Match($AG181,PriceDates,0)+1,Match(AJ$3,Tickers,0))*AJ$4</f>
        <v>0</v>
      </c>
      <c r="AK181" s="33">
        <f t="array" ref="AK181">index(DailyPrices,Match($AG181,PriceDates,0)+1,Match(AK$3,Tickers,0))*AK$4</f>
        <v>13272.46063</v>
      </c>
      <c r="AL181" s="33">
        <f t="array" ref="AL181">index(DailyPrices,Match($AG181,PriceDates,0)+1,Match(AL$3,Tickers,0))*AL$4</f>
        <v>0</v>
      </c>
      <c r="AM181" s="33">
        <f t="array" ref="AM181">index(DailyPrices,Match($AG181,PriceDates,0)+1,Match(AM$3,Tickers,0))*AM$4</f>
        <v>0</v>
      </c>
      <c r="AN181" s="33">
        <f t="array" ref="AN181">index(DailyPrices,Match($AG181,PriceDates,0)+1,Match(AN$3,Tickers,0))*AN$4</f>
        <v>0</v>
      </c>
      <c r="AO181" s="33">
        <f t="array" ref="AO181">index(DailyPrices,Match($AG181,PriceDates,0)+1,Match(AO$3,Tickers,0))*AO$4</f>
        <v>8136.77058</v>
      </c>
      <c r="AP181" s="33">
        <f t="array" ref="AP181">index(DailyPrices,Match($AG181,PriceDates,0)+1,Match(AP$3,Tickers,0))*AP$4</f>
        <v>434.6851201</v>
      </c>
      <c r="AQ181" s="33">
        <f t="array" ref="AQ181">index(DailyPrices,Match($AG181,PriceDates,0)+1,Match(AQ$3,Tickers,0))*AQ$4</f>
        <v>12603.0307</v>
      </c>
      <c r="AR181" s="33">
        <f t="array" ref="AR181">index(DailyPrices,Match($AG181,PriceDates,0)+1,Match(AR$3,Tickers,0))*AR$4</f>
        <v>0</v>
      </c>
      <c r="AS181" s="33">
        <f t="array" ref="AS181">index(DailyPrices,Match($AG181,PriceDates,0)+1,Match(AS$3,Tickers,0))*AS$4</f>
        <v>24846.46703</v>
      </c>
      <c r="AT181" s="33">
        <f t="array" ref="AT181">index(DailyPrices,Match($AG181,PriceDates,0)+1,Match(AT$3,Tickers,0))*AT$4</f>
        <v>0</v>
      </c>
      <c r="AU181" s="33">
        <f t="array" ref="AU181">index(DailyPrices,Match($AG181,PriceDates,0)+1,Match(AU$3,Tickers,0))*AU$4</f>
        <v>225.9656781</v>
      </c>
      <c r="AV181" s="33">
        <f t="array" ref="AV181">index(DailyPrices,Match($AG181,PriceDates,0)+1,Match(AV$3,Tickers,0))*AV$4</f>
        <v>4310.388181</v>
      </c>
      <c r="AW181" s="33">
        <f t="array" ref="AW181">index(DailyPrices,Match($AG181,PriceDates,0)+1,Match(AW$3,Tickers,0))*AW$4</f>
        <v>11655.6883</v>
      </c>
      <c r="AX181" s="33">
        <f t="array" ref="AX181">index(DailyPrices,Match($AG181,PriceDates,0)+1,Match(AX$3,Tickers,0))*AX$4</f>
        <v>17910.12464</v>
      </c>
      <c r="AY181" s="33">
        <f t="array" ref="AY181">index(DailyPrices,Match($AG181,PriceDates,0)+1,Match(AY$3,Tickers,0))*AY$4</f>
        <v>125.0317446</v>
      </c>
      <c r="AZ181" s="33">
        <f t="array" ref="AZ181">index(DailyPrices,Match($AG181,PriceDates,0)+1,Match(AZ$3,Tickers,0))*AZ$4</f>
        <v>5638.354195</v>
      </c>
      <c r="BA181" s="33">
        <f t="array" ref="BA181">index(DailyPrices,Match($AG181,PriceDates,0)+1,Match(BA$3,Tickers,0))*BA$4</f>
        <v>0</v>
      </c>
      <c r="BB181" s="33">
        <f t="array" ref="BB181">index(DailyPrices,Match($AG181,PriceDates,0)+1,Match(BB$3,Tickers,0))*BB$4</f>
        <v>0</v>
      </c>
      <c r="BC181" s="33">
        <f t="array" ref="BC181">index(DailyPrices,Match($AG181,PriceDates,0)+1,Match(BC$3,Tickers,0))*BC$4</f>
        <v>5475.215495</v>
      </c>
      <c r="BD181" s="15">
        <f t="shared" si="5"/>
        <v>105506.8922</v>
      </c>
      <c r="BE181" s="9">
        <f t="shared" si="12"/>
        <v>0.001611002582</v>
      </c>
      <c r="BF181" s="15" t="str">
        <f t="shared" si="13"/>
        <v>#REF!</v>
      </c>
      <c r="BG181" s="9" t="str">
        <f t="shared" si="4"/>
        <v>#REF!</v>
      </c>
    </row>
    <row r="182">
      <c r="AG182" s="32">
        <f>Prices!B192</f>
        <v>42634</v>
      </c>
      <c r="AH182" s="33">
        <f t="array" ref="AH182">index(DailyPrices,Match($AG182,PriceDates,0)+1,Match(AH$3,Tickers,0))*AH$4</f>
        <v>0</v>
      </c>
      <c r="AI182" s="33">
        <f t="array" ref="AI182">index(DailyPrices,Match($AG182,PriceDates,0)+1,Match(AI$3,Tickers,0))*AI$4</f>
        <v>877.5013401</v>
      </c>
      <c r="AJ182" s="33">
        <f t="array" ref="AJ182">index(DailyPrices,Match($AG182,PriceDates,0)+1,Match(AJ$3,Tickers,0))*AJ$4</f>
        <v>0</v>
      </c>
      <c r="AK182" s="33">
        <f t="array" ref="AK182">index(DailyPrices,Match($AG182,PriceDates,0)+1,Match(AK$3,Tickers,0))*AK$4</f>
        <v>13379.79838</v>
      </c>
      <c r="AL182" s="33">
        <f t="array" ref="AL182">index(DailyPrices,Match($AG182,PriceDates,0)+1,Match(AL$3,Tickers,0))*AL$4</f>
        <v>0</v>
      </c>
      <c r="AM182" s="33">
        <f t="array" ref="AM182">index(DailyPrices,Match($AG182,PriceDates,0)+1,Match(AM$3,Tickers,0))*AM$4</f>
        <v>0</v>
      </c>
      <c r="AN182" s="33">
        <f t="array" ref="AN182">index(DailyPrices,Match($AG182,PriceDates,0)+1,Match(AN$3,Tickers,0))*AN$4</f>
        <v>0</v>
      </c>
      <c r="AO182" s="33">
        <f t="array" ref="AO182">index(DailyPrices,Match($AG182,PriceDates,0)+1,Match(AO$3,Tickers,0))*AO$4</f>
        <v>8186.538594</v>
      </c>
      <c r="AP182" s="33">
        <f t="array" ref="AP182">index(DailyPrices,Match($AG182,PriceDates,0)+1,Match(AP$3,Tickers,0))*AP$4</f>
        <v>439.6852903</v>
      </c>
      <c r="AQ182" s="33">
        <f t="array" ref="AQ182">index(DailyPrices,Match($AG182,PriceDates,0)+1,Match(AQ$3,Tickers,0))*AQ$4</f>
        <v>12858.68947</v>
      </c>
      <c r="AR182" s="33">
        <f t="array" ref="AR182">index(DailyPrices,Match($AG182,PriceDates,0)+1,Match(AR$3,Tickers,0))*AR$4</f>
        <v>0</v>
      </c>
      <c r="AS182" s="33">
        <f t="array" ref="AS182">index(DailyPrices,Match($AG182,PriceDates,0)+1,Match(AS$3,Tickers,0))*AS$4</f>
        <v>24874.39487</v>
      </c>
      <c r="AT182" s="33">
        <f t="array" ref="AT182">index(DailyPrices,Match($AG182,PriceDates,0)+1,Match(AT$3,Tickers,0))*AT$4</f>
        <v>0</v>
      </c>
      <c r="AU182" s="33">
        <f t="array" ref="AU182">index(DailyPrices,Match($AG182,PriceDates,0)+1,Match(AU$3,Tickers,0))*AU$4</f>
        <v>226.2420324</v>
      </c>
      <c r="AV182" s="33">
        <f t="array" ref="AV182">index(DailyPrices,Match($AG182,PriceDates,0)+1,Match(AV$3,Tickers,0))*AV$4</f>
        <v>4327.968148</v>
      </c>
      <c r="AW182" s="33">
        <f t="array" ref="AW182">index(DailyPrices,Match($AG182,PriceDates,0)+1,Match(AW$3,Tickers,0))*AW$4</f>
        <v>11761.77906</v>
      </c>
      <c r="AX182" s="33">
        <f t="array" ref="AX182">index(DailyPrices,Match($AG182,PriceDates,0)+1,Match(AX$3,Tickers,0))*AX$4</f>
        <v>17947.10125</v>
      </c>
      <c r="AY182" s="33">
        <f t="array" ref="AY182">index(DailyPrices,Match($AG182,PriceDates,0)+1,Match(AY$3,Tickers,0))*AY$4</f>
        <v>128.8809172</v>
      </c>
      <c r="AZ182" s="33">
        <f t="array" ref="AZ182">index(DailyPrices,Match($AG182,PriceDates,0)+1,Match(AZ$3,Tickers,0))*AZ$4</f>
        <v>5684.451896</v>
      </c>
      <c r="BA182" s="33">
        <f t="array" ref="BA182">index(DailyPrices,Match($AG182,PriceDates,0)+1,Match(BA$3,Tickers,0))*BA$4</f>
        <v>0</v>
      </c>
      <c r="BB182" s="33">
        <f t="array" ref="BB182">index(DailyPrices,Match($AG182,PriceDates,0)+1,Match(BB$3,Tickers,0))*BB$4</f>
        <v>0</v>
      </c>
      <c r="BC182" s="33">
        <f t="array" ref="BC182">index(DailyPrices,Match($AG182,PriceDates,0)+1,Match(BC$3,Tickers,0))*BC$4</f>
        <v>5488.679139</v>
      </c>
      <c r="BD182" s="15">
        <f t="shared" si="5"/>
        <v>106181.7104</v>
      </c>
      <c r="BE182" s="9">
        <f t="shared" si="12"/>
        <v>0.006395963592</v>
      </c>
      <c r="BF182" s="15" t="str">
        <f t="shared" si="13"/>
        <v>#REF!</v>
      </c>
      <c r="BG182" s="9" t="str">
        <f t="shared" si="4"/>
        <v>#REF!</v>
      </c>
    </row>
    <row r="183">
      <c r="AG183" s="32">
        <f>Prices!B193</f>
        <v>42635</v>
      </c>
      <c r="AH183" s="33">
        <f t="array" ref="AH183">index(DailyPrices,Match($AG183,PriceDates,0)+1,Match(AH$3,Tickers,0))*AH$4</f>
        <v>0</v>
      </c>
      <c r="AI183" s="33">
        <f t="array" ref="AI183">index(DailyPrices,Match($AG183,PriceDates,0)+1,Match(AI$3,Tickers,0))*AI$4</f>
        <v>885.2668386</v>
      </c>
      <c r="AJ183" s="33">
        <f t="array" ref="AJ183">index(DailyPrices,Match($AG183,PriceDates,0)+1,Match(AJ$3,Tickers,0))*AJ$4</f>
        <v>0</v>
      </c>
      <c r="AK183" s="33">
        <f t="array" ref="AK183">index(DailyPrices,Match($AG183,PriceDates,0)+1,Match(AK$3,Tickers,0))*AK$4</f>
        <v>13486.15138</v>
      </c>
      <c r="AL183" s="33">
        <f t="array" ref="AL183">index(DailyPrices,Match($AG183,PriceDates,0)+1,Match(AL$3,Tickers,0))*AL$4</f>
        <v>0</v>
      </c>
      <c r="AM183" s="33">
        <f t="array" ref="AM183">index(DailyPrices,Match($AG183,PriceDates,0)+1,Match(AM$3,Tickers,0))*AM$4</f>
        <v>0</v>
      </c>
      <c r="AN183" s="33">
        <f t="array" ref="AN183">index(DailyPrices,Match($AG183,PriceDates,0)+1,Match(AN$3,Tickers,0))*AN$4</f>
        <v>0</v>
      </c>
      <c r="AO183" s="33">
        <f t="array" ref="AO183">index(DailyPrices,Match($AG183,PriceDates,0)+1,Match(AO$3,Tickers,0))*AO$4</f>
        <v>8260.291194</v>
      </c>
      <c r="AP183" s="33">
        <f t="array" ref="AP183">index(DailyPrices,Match($AG183,PriceDates,0)+1,Match(AP$3,Tickers,0))*AP$4</f>
        <v>444.0810442</v>
      </c>
      <c r="AQ183" s="33">
        <f t="array" ref="AQ183">index(DailyPrices,Match($AG183,PriceDates,0)+1,Match(AQ$3,Tickers,0))*AQ$4</f>
        <v>12901.29927</v>
      </c>
      <c r="AR183" s="33">
        <f t="array" ref="AR183">index(DailyPrices,Match($AG183,PriceDates,0)+1,Match(AR$3,Tickers,0))*AR$4</f>
        <v>0</v>
      </c>
      <c r="AS183" s="33">
        <f t="array" ref="AS183">index(DailyPrices,Match($AG183,PriceDates,0)+1,Match(AS$3,Tickers,0))*AS$4</f>
        <v>24920.94127</v>
      </c>
      <c r="AT183" s="33">
        <f t="array" ref="AT183">index(DailyPrices,Match($AG183,PriceDates,0)+1,Match(AT$3,Tickers,0))*AT$4</f>
        <v>0</v>
      </c>
      <c r="AU183" s="33">
        <f t="array" ref="AU183">index(DailyPrices,Match($AG183,PriceDates,0)+1,Match(AU$3,Tickers,0))*AU$4</f>
        <v>226.6105048</v>
      </c>
      <c r="AV183" s="33">
        <f t="array" ref="AV183">index(DailyPrices,Match($AG183,PriceDates,0)+1,Match(AV$3,Tickers,0))*AV$4</f>
        <v>4364.59308</v>
      </c>
      <c r="AW183" s="33">
        <f t="array" ref="AW183">index(DailyPrices,Match($AG183,PriceDates,0)+1,Match(AW$3,Tickers,0))*AW$4</f>
        <v>11876.14641</v>
      </c>
      <c r="AX183" s="33">
        <f t="array" ref="AX183">index(DailyPrices,Match($AG183,PriceDates,0)+1,Match(AX$3,Tickers,0))*AX$4</f>
        <v>18004.24692</v>
      </c>
      <c r="AY183" s="33">
        <f t="array" ref="AY183">index(DailyPrices,Match($AG183,PriceDates,0)+1,Match(AY$3,Tickers,0))*AY$4</f>
        <v>129.2127424</v>
      </c>
      <c r="AZ183" s="33">
        <f t="array" ref="AZ183">index(DailyPrices,Match($AG183,PriceDates,0)+1,Match(AZ$3,Tickers,0))*AZ$4</f>
        <v>5728.22143</v>
      </c>
      <c r="BA183" s="33">
        <f t="array" ref="BA183">index(DailyPrices,Match($AG183,PriceDates,0)+1,Match(BA$3,Tickers,0))*BA$4</f>
        <v>0</v>
      </c>
      <c r="BB183" s="33">
        <f t="array" ref="BB183">index(DailyPrices,Match($AG183,PriceDates,0)+1,Match(BB$3,Tickers,0))*BB$4</f>
        <v>0</v>
      </c>
      <c r="BC183" s="33">
        <f t="array" ref="BC183">index(DailyPrices,Match($AG183,PriceDates,0)+1,Match(BC$3,Tickers,0))*BC$4</f>
        <v>5533.557955</v>
      </c>
      <c r="BD183" s="15">
        <f t="shared" si="5"/>
        <v>106760.62</v>
      </c>
      <c r="BE183" s="9">
        <f t="shared" si="12"/>
        <v>0.005452065539</v>
      </c>
      <c r="BF183" s="15" t="str">
        <f t="shared" si="13"/>
        <v>#REF!</v>
      </c>
      <c r="BG183" s="9" t="str">
        <f t="shared" si="4"/>
        <v>#REF!</v>
      </c>
    </row>
    <row r="184">
      <c r="AG184" s="32">
        <f>Prices!B194</f>
        <v>42636</v>
      </c>
      <c r="AH184" s="33">
        <f t="array" ref="AH184">index(DailyPrices,Match($AG184,PriceDates,0)+1,Match(AH$3,Tickers,0))*AH$4</f>
        <v>0</v>
      </c>
      <c r="AI184" s="33">
        <f t="array" ref="AI184">index(DailyPrices,Match($AG184,PriceDates,0)+1,Match(AI$3,Tickers,0))*AI$4</f>
        <v>881.3014777</v>
      </c>
      <c r="AJ184" s="33">
        <f t="array" ref="AJ184">index(DailyPrices,Match($AG184,PriceDates,0)+1,Match(AJ$3,Tickers,0))*AJ$4</f>
        <v>0</v>
      </c>
      <c r="AK184" s="33">
        <f t="array" ref="AK184">index(DailyPrices,Match($AG184,PriceDates,0)+1,Match(AK$3,Tickers,0))*AK$4</f>
        <v>13448.73088</v>
      </c>
      <c r="AL184" s="33">
        <f t="array" ref="AL184">index(DailyPrices,Match($AG184,PriceDates,0)+1,Match(AL$3,Tickers,0))*AL$4</f>
        <v>0</v>
      </c>
      <c r="AM184" s="33">
        <f t="array" ref="AM184">index(DailyPrices,Match($AG184,PriceDates,0)+1,Match(AM$3,Tickers,0))*AM$4</f>
        <v>0</v>
      </c>
      <c r="AN184" s="33">
        <f t="array" ref="AN184">index(DailyPrices,Match($AG184,PriceDates,0)+1,Match(AN$3,Tickers,0))*AN$4</f>
        <v>0</v>
      </c>
      <c r="AO184" s="33">
        <f t="array" ref="AO184">index(DailyPrices,Match($AG184,PriceDates,0)+1,Match(AO$3,Tickers,0))*AO$4</f>
        <v>8219.517399</v>
      </c>
      <c r="AP184" s="33">
        <f t="array" ref="AP184">index(DailyPrices,Match($AG184,PriceDates,0)+1,Match(AP$3,Tickers,0))*AP$4</f>
        <v>442.817265</v>
      </c>
      <c r="AQ184" s="33">
        <f t="array" ref="AQ184">index(DailyPrices,Match($AG184,PriceDates,0)+1,Match(AQ$3,Tickers,0))*AQ$4</f>
        <v>12773.46988</v>
      </c>
      <c r="AR184" s="33">
        <f t="array" ref="AR184">index(DailyPrices,Match($AG184,PriceDates,0)+1,Match(AR$3,Tickers,0))*AR$4</f>
        <v>0</v>
      </c>
      <c r="AS184" s="33">
        <f t="array" ref="AS184">index(DailyPrices,Match($AG184,PriceDates,0)+1,Match(AS$3,Tickers,0))*AS$4</f>
        <v>24888.35879</v>
      </c>
      <c r="AT184" s="33">
        <f t="array" ref="AT184">index(DailyPrices,Match($AG184,PriceDates,0)+1,Match(AT$3,Tickers,0))*AT$4</f>
        <v>0</v>
      </c>
      <c r="AU184" s="33">
        <f t="array" ref="AU184">index(DailyPrices,Match($AG184,PriceDates,0)+1,Match(AU$3,Tickers,0))*AU$4</f>
        <v>226.2420324</v>
      </c>
      <c r="AV184" s="33">
        <f t="array" ref="AV184">index(DailyPrices,Match($AG184,PriceDates,0)+1,Match(AV$3,Tickers,0))*AV$4</f>
        <v>4342.618121</v>
      </c>
      <c r="AW184" s="33">
        <f t="array" ref="AW184">index(DailyPrices,Match($AG184,PriceDates,0)+1,Match(AW$3,Tickers,0))*AW$4</f>
        <v>11849.05941</v>
      </c>
      <c r="AX184" s="33">
        <f t="array" ref="AX184">index(DailyPrices,Match($AG184,PriceDates,0)+1,Match(AX$3,Tickers,0))*AX$4</f>
        <v>17977.35484</v>
      </c>
      <c r="AY184" s="33">
        <f t="array" ref="AY184">index(DailyPrices,Match($AG184,PriceDates,0)+1,Match(AY$3,Tickers,0))*AY$4</f>
        <v>127.7527115</v>
      </c>
      <c r="AZ184" s="33">
        <f t="array" ref="AZ184">index(DailyPrices,Match($AG184,PriceDates,0)+1,Match(AZ$3,Tickers,0))*AZ$4</f>
        <v>5707.26793</v>
      </c>
      <c r="BA184" s="33">
        <f t="array" ref="BA184">index(DailyPrices,Match($AG184,PriceDates,0)+1,Match(BA$3,Tickers,0))*BA$4</f>
        <v>0</v>
      </c>
      <c r="BB184" s="33">
        <f t="array" ref="BB184">index(DailyPrices,Match($AG184,PriceDates,0)+1,Match(BB$3,Tickers,0))*BB$4</f>
        <v>0</v>
      </c>
      <c r="BC184" s="33">
        <f t="array" ref="BC184">index(DailyPrices,Match($AG184,PriceDates,0)+1,Match(BC$3,Tickers,0))*BC$4</f>
        <v>5506.630665</v>
      </c>
      <c r="BD184" s="15">
        <f t="shared" si="5"/>
        <v>106391.1214</v>
      </c>
      <c r="BE184" s="9">
        <f t="shared" si="12"/>
        <v>-0.003461001222</v>
      </c>
      <c r="BF184" s="15" t="str">
        <f t="shared" si="13"/>
        <v>#REF!</v>
      </c>
      <c r="BG184" s="9" t="str">
        <f t="shared" si="4"/>
        <v>#REF!</v>
      </c>
    </row>
    <row r="185">
      <c r="AG185" s="32">
        <f>Prices!B195</f>
        <v>42639</v>
      </c>
      <c r="AH185" s="33">
        <f t="array" ref="AH185">index(DailyPrices,Match($AG185,PriceDates,0)+1,Match(AH$3,Tickers,0))*AH$4</f>
        <v>0</v>
      </c>
      <c r="AI185" s="33">
        <f t="array" ref="AI185">index(DailyPrices,Match($AG185,PriceDates,0)+1,Match(AI$3,Tickers,0))*AI$4</f>
        <v>873.8664258</v>
      </c>
      <c r="AJ185" s="33">
        <f t="array" ref="AJ185">index(DailyPrices,Match($AG185,PriceDates,0)+1,Match(AJ$3,Tickers,0))*AJ$4</f>
        <v>0</v>
      </c>
      <c r="AK185" s="33">
        <f t="array" ref="AK185">index(DailyPrices,Match($AG185,PriceDates,0)+1,Match(AK$3,Tickers,0))*AK$4</f>
        <v>13534.40414</v>
      </c>
      <c r="AL185" s="33">
        <f t="array" ref="AL185">index(DailyPrices,Match($AG185,PriceDates,0)+1,Match(AL$3,Tickers,0))*AL$4</f>
        <v>0</v>
      </c>
      <c r="AM185" s="33">
        <f t="array" ref="AM185">index(DailyPrices,Match($AG185,PriceDates,0)+1,Match(AM$3,Tickers,0))*AM$4</f>
        <v>0</v>
      </c>
      <c r="AN185" s="33">
        <f t="array" ref="AN185">index(DailyPrices,Match($AG185,PriceDates,0)+1,Match(AN$3,Tickers,0))*AN$4</f>
        <v>0</v>
      </c>
      <c r="AO185" s="33">
        <f t="array" ref="AO185">index(DailyPrices,Match($AG185,PriceDates,0)+1,Match(AO$3,Tickers,0))*AO$4</f>
        <v>8151.161331</v>
      </c>
      <c r="AP185" s="33">
        <f t="array" ref="AP185">index(DailyPrices,Match($AG185,PriceDates,0)+1,Match(AP$3,Tickers,0))*AP$4</f>
        <v>439.5204495</v>
      </c>
      <c r="AQ185" s="33">
        <f t="array" ref="AQ185">index(DailyPrices,Match($AG185,PriceDates,0)+1,Match(AQ$3,Tickers,0))*AQ$4</f>
        <v>12666.94539</v>
      </c>
      <c r="AR185" s="33">
        <f t="array" ref="AR185">index(DailyPrices,Match($AG185,PriceDates,0)+1,Match(AR$3,Tickers,0))*AR$4</f>
        <v>0</v>
      </c>
      <c r="AS185" s="33">
        <f t="array" ref="AS185">index(DailyPrices,Match($AG185,PriceDates,0)+1,Match(AS$3,Tickers,0))*AS$4</f>
        <v>24930.25054</v>
      </c>
      <c r="AT185" s="33">
        <f t="array" ref="AT185">index(DailyPrices,Match($AG185,PriceDates,0)+1,Match(AT$3,Tickers,0))*AT$4</f>
        <v>0</v>
      </c>
      <c r="AU185" s="33">
        <f t="array" ref="AU185">index(DailyPrices,Match($AG185,PriceDates,0)+1,Match(AU$3,Tickers,0))*AU$4</f>
        <v>226.4262686</v>
      </c>
      <c r="AV185" s="33">
        <f t="array" ref="AV185">index(DailyPrices,Match($AG185,PriceDates,0)+1,Match(AV$3,Tickers,0))*AV$4</f>
        <v>4285.849477</v>
      </c>
      <c r="AW185" s="33">
        <f t="array" ref="AW185">index(DailyPrices,Match($AG185,PriceDates,0)+1,Match(AW$3,Tickers,0))*AW$4</f>
        <v>11690.29947</v>
      </c>
      <c r="AX185" s="33">
        <f t="array" ref="AX185">index(DailyPrices,Match($AG185,PriceDates,0)+1,Match(AX$3,Tickers,0))*AX$4</f>
        <v>18004.24692</v>
      </c>
      <c r="AY185" s="33">
        <f t="array" ref="AY185">index(DailyPrices,Match($AG185,PriceDates,0)+1,Match(AY$3,Tickers,0))*AY$4</f>
        <v>126.0272203</v>
      </c>
      <c r="AZ185" s="33">
        <f t="array" ref="AZ185">index(DailyPrices,Match($AG185,PriceDates,0)+1,Match(AZ$3,Tickers,0))*AZ$4</f>
        <v>5659.773328</v>
      </c>
      <c r="BA185" s="33">
        <f t="array" ref="BA185">index(DailyPrices,Match($AG185,PriceDates,0)+1,Match(BA$3,Tickers,0))*BA$4</f>
        <v>0</v>
      </c>
      <c r="BB185" s="33">
        <f t="array" ref="BB185">index(DailyPrices,Match($AG185,PriceDates,0)+1,Match(BB$3,Tickers,0))*BB$4</f>
        <v>0</v>
      </c>
      <c r="BC185" s="33">
        <f t="array" ref="BC185">index(DailyPrices,Match($AG185,PriceDates,0)+1,Match(BC$3,Tickers,0))*BC$4</f>
        <v>5497.654902</v>
      </c>
      <c r="BD185" s="15">
        <f t="shared" si="5"/>
        <v>106086.4259</v>
      </c>
      <c r="BE185" s="9">
        <f t="shared" si="12"/>
        <v>-0.002863918872</v>
      </c>
      <c r="BF185" s="15" t="str">
        <f t="shared" si="13"/>
        <v>#REF!</v>
      </c>
      <c r="BG185" s="9" t="str">
        <f t="shared" si="4"/>
        <v>#REF!</v>
      </c>
    </row>
    <row r="186">
      <c r="AG186" s="32">
        <f>Prices!B196</f>
        <v>42640</v>
      </c>
      <c r="AH186" s="33">
        <f t="array" ref="AH186">index(DailyPrices,Match($AG186,PriceDates,0)+1,Match(AH$3,Tickers,0))*AH$4</f>
        <v>0</v>
      </c>
      <c r="AI186" s="33">
        <f t="array" ref="AI186">index(DailyPrices,Match($AG186,PriceDates,0)+1,Match(AI$3,Tickers,0))*AI$4</f>
        <v>877.5013401</v>
      </c>
      <c r="AJ186" s="33">
        <f t="array" ref="AJ186">index(DailyPrices,Match($AG186,PriceDates,0)+1,Match(AJ$3,Tickers,0))*AJ$4</f>
        <v>0</v>
      </c>
      <c r="AK186" s="33">
        <f t="array" ref="AK186">index(DailyPrices,Match($AG186,PriceDates,0)+1,Match(AK$3,Tickers,0))*AK$4</f>
        <v>13633.86389</v>
      </c>
      <c r="AL186" s="33">
        <f t="array" ref="AL186">index(DailyPrices,Match($AG186,PriceDates,0)+1,Match(AL$3,Tickers,0))*AL$4</f>
        <v>0</v>
      </c>
      <c r="AM186" s="33">
        <f t="array" ref="AM186">index(DailyPrices,Match($AG186,PriceDates,0)+1,Match(AM$3,Tickers,0))*AM$4</f>
        <v>0</v>
      </c>
      <c r="AN186" s="33">
        <f t="array" ref="AN186">index(DailyPrices,Match($AG186,PriceDates,0)+1,Match(AN$3,Tickers,0))*AN$4</f>
        <v>0</v>
      </c>
      <c r="AO186" s="33">
        <f t="array" ref="AO186">index(DailyPrices,Match($AG186,PriceDates,0)+1,Match(AO$3,Tickers,0))*AO$4</f>
        <v>8185.339365</v>
      </c>
      <c r="AP186" s="33">
        <f t="array" ref="AP186">index(DailyPrices,Match($AG186,PriceDates,0)+1,Match(AP$3,Tickers,0))*AP$4</f>
        <v>445.729452</v>
      </c>
      <c r="AQ186" s="33">
        <f t="array" ref="AQ186">index(DailyPrices,Match($AG186,PriceDates,0)+1,Match(AQ$3,Tickers,0))*AQ$4</f>
        <v>12816.07967</v>
      </c>
      <c r="AR186" s="33">
        <f t="array" ref="AR186">index(DailyPrices,Match($AG186,PriceDates,0)+1,Match(AR$3,Tickers,0))*AR$4</f>
        <v>0</v>
      </c>
      <c r="AS186" s="33">
        <f t="array" ref="AS186">index(DailyPrices,Match($AG186,PriceDates,0)+1,Match(AS$3,Tickers,0))*AS$4</f>
        <v>24948.8691</v>
      </c>
      <c r="AT186" s="33">
        <f t="array" ref="AT186">index(DailyPrices,Match($AG186,PriceDates,0)+1,Match(AT$3,Tickers,0))*AT$4</f>
        <v>0</v>
      </c>
      <c r="AU186" s="33">
        <f t="array" ref="AU186">index(DailyPrices,Match($AG186,PriceDates,0)+1,Match(AU$3,Tickers,0))*AU$4</f>
        <v>226.6105048</v>
      </c>
      <c r="AV186" s="33">
        <f t="array" ref="AV186">index(DailyPrices,Match($AG186,PriceDates,0)+1,Match(AV$3,Tickers,0))*AV$4</f>
        <v>4314.783173</v>
      </c>
      <c r="AW186" s="33">
        <f t="array" ref="AW186">index(DailyPrices,Match($AG186,PriceDates,0)+1,Match(AW$3,Tickers,0))*AW$4</f>
        <v>11791.12332</v>
      </c>
      <c r="AX186" s="33">
        <f t="array" ref="AX186">index(DailyPrices,Match($AG186,PriceDates,0)+1,Match(AX$3,Tickers,0))*AX$4</f>
        <v>18051.30806</v>
      </c>
      <c r="AY186" s="33">
        <f t="array" ref="AY186">index(DailyPrices,Match($AG186,PriceDates,0)+1,Match(AY$3,Tickers,0))*AY$4</f>
        <v>124.3680942</v>
      </c>
      <c r="AZ186" s="33">
        <f t="array" ref="AZ186">index(DailyPrices,Match($AG186,PriceDates,0)+1,Match(AZ$3,Tickers,0))*AZ$4</f>
        <v>5676.070496</v>
      </c>
      <c r="BA186" s="33">
        <f t="array" ref="BA186">index(DailyPrices,Match($AG186,PriceDates,0)+1,Match(BA$3,Tickers,0))*BA$4</f>
        <v>0</v>
      </c>
      <c r="BB186" s="33">
        <f t="array" ref="BB186">index(DailyPrices,Match($AG186,PriceDates,0)+1,Match(BB$3,Tickers,0))*BB$4</f>
        <v>0</v>
      </c>
      <c r="BC186" s="33">
        <f t="array" ref="BC186">index(DailyPrices,Match($AG186,PriceDates,0)+1,Match(BC$3,Tickers,0))*BC$4</f>
        <v>5495.410962</v>
      </c>
      <c r="BD186" s="15">
        <f t="shared" si="5"/>
        <v>106587.0574</v>
      </c>
      <c r="BE186" s="9">
        <f t="shared" si="12"/>
        <v>0.004719091633</v>
      </c>
      <c r="BF186" s="15" t="str">
        <f t="shared" si="13"/>
        <v>#REF!</v>
      </c>
      <c r="BG186" s="9" t="str">
        <f t="shared" si="4"/>
        <v>#REF!</v>
      </c>
    </row>
    <row r="187">
      <c r="AG187" s="32">
        <f>Prices!B197</f>
        <v>42641</v>
      </c>
      <c r="AH187" s="33">
        <f t="array" ref="AH187">index(DailyPrices,Match($AG187,PriceDates,0)+1,Match(AH$3,Tickers,0))*AH$4</f>
        <v>0</v>
      </c>
      <c r="AI187" s="33">
        <f t="array" ref="AI187">index(DailyPrices,Match($AG187,PriceDates,0)+1,Match(AI$3,Tickers,0))*AI$4</f>
        <v>878.9883504</v>
      </c>
      <c r="AJ187" s="33">
        <f t="array" ref="AJ187">index(DailyPrices,Match($AG187,PriceDates,0)+1,Match(AJ$3,Tickers,0))*AJ$4</f>
        <v>0</v>
      </c>
      <c r="AK187" s="33">
        <f t="array" ref="AK187">index(DailyPrices,Match($AG187,PriceDates,0)+1,Match(AK$3,Tickers,0))*AK$4</f>
        <v>13604.32139</v>
      </c>
      <c r="AL187" s="33">
        <f t="array" ref="AL187">index(DailyPrices,Match($AG187,PriceDates,0)+1,Match(AL$3,Tickers,0))*AL$4</f>
        <v>0</v>
      </c>
      <c r="AM187" s="33">
        <f t="array" ref="AM187">index(DailyPrices,Match($AG187,PriceDates,0)+1,Match(AM$3,Tickers,0))*AM$4</f>
        <v>0</v>
      </c>
      <c r="AN187" s="33">
        <f t="array" ref="AN187">index(DailyPrices,Match($AG187,PriceDates,0)+1,Match(AN$3,Tickers,0))*AN$4</f>
        <v>0</v>
      </c>
      <c r="AO187" s="33">
        <f t="array" ref="AO187">index(DailyPrices,Match($AG187,PriceDates,0)+1,Match(AO$3,Tickers,0))*AO$4</f>
        <v>8196.132428</v>
      </c>
      <c r="AP187" s="33">
        <f t="array" ref="AP187">index(DailyPrices,Match($AG187,PriceDates,0)+1,Match(AP$3,Tickers,0))*AP$4</f>
        <v>448.0921697</v>
      </c>
      <c r="AQ187" s="33">
        <f t="array" ref="AQ187">index(DailyPrices,Match($AG187,PriceDates,0)+1,Match(AQ$3,Tickers,0))*AQ$4</f>
        <v>12877.62716</v>
      </c>
      <c r="AR187" s="33">
        <f t="array" ref="AR187">index(DailyPrices,Match($AG187,PriceDates,0)+1,Match(AR$3,Tickers,0))*AR$4</f>
        <v>0</v>
      </c>
      <c r="AS187" s="33">
        <f t="array" ref="AS187">index(DailyPrices,Match($AG187,PriceDates,0)+1,Match(AS$3,Tickers,0))*AS$4</f>
        <v>24953.52374</v>
      </c>
      <c r="AT187" s="33">
        <f t="array" ref="AT187">index(DailyPrices,Match($AG187,PriceDates,0)+1,Match(AT$3,Tickers,0))*AT$4</f>
        <v>0</v>
      </c>
      <c r="AU187" s="33">
        <f t="array" ref="AU187">index(DailyPrices,Match($AG187,PriceDates,0)+1,Match(AU$3,Tickers,0))*AU$4</f>
        <v>226.7026229</v>
      </c>
      <c r="AV187" s="33">
        <f t="array" ref="AV187">index(DailyPrices,Match($AG187,PriceDates,0)+1,Match(AV$3,Tickers,0))*AV$4</f>
        <v>4279.989488</v>
      </c>
      <c r="AW187" s="33">
        <f t="array" ref="AW187">index(DailyPrices,Match($AG187,PriceDates,0)+1,Match(AW$3,Tickers,0))*AW$4</f>
        <v>11792.62815</v>
      </c>
      <c r="AX187" s="33">
        <f t="array" ref="AX187">index(DailyPrices,Match($AG187,PriceDates,0)+1,Match(AX$3,Tickers,0))*AX$4</f>
        <v>18054.66957</v>
      </c>
      <c r="AY187" s="33">
        <f t="array" ref="AY187">index(DailyPrices,Match($AG187,PriceDates,0)+1,Match(AY$3,Tickers,0))*AY$4</f>
        <v>124.5008243</v>
      </c>
      <c r="AZ187" s="33">
        <f t="array" ref="AZ187">index(DailyPrices,Match($AG187,PriceDates,0)+1,Match(AZ$3,Tickers,0))*AZ$4</f>
        <v>5685.383163</v>
      </c>
      <c r="BA187" s="33">
        <f t="array" ref="BA187">index(DailyPrices,Match($AG187,PriceDates,0)+1,Match(BA$3,Tickers,0))*BA$4</f>
        <v>0</v>
      </c>
      <c r="BB187" s="33">
        <f t="array" ref="BB187">index(DailyPrices,Match($AG187,PriceDates,0)+1,Match(BB$3,Tickers,0))*BB$4</f>
        <v>0</v>
      </c>
      <c r="BC187" s="33">
        <f t="array" ref="BC187">index(DailyPrices,Match($AG187,PriceDates,0)+1,Match(BC$3,Tickers,0))*BC$4</f>
        <v>5515.606429</v>
      </c>
      <c r="BD187" s="15">
        <f t="shared" si="5"/>
        <v>106638.1655</v>
      </c>
      <c r="BE187" s="9">
        <f t="shared" si="12"/>
        <v>0.0004794958753</v>
      </c>
      <c r="BF187" s="15" t="str">
        <f t="shared" si="13"/>
        <v>#REF!</v>
      </c>
      <c r="BG187" s="9" t="str">
        <f t="shared" si="4"/>
        <v>#REF!</v>
      </c>
    </row>
    <row r="188">
      <c r="AG188" s="32">
        <f>Prices!B198</f>
        <v>42642</v>
      </c>
      <c r="AH188" s="33">
        <f t="array" ref="AH188">index(DailyPrices,Match($AG188,PriceDates,0)+1,Match(AH$3,Tickers,0))*AH$4</f>
        <v>0</v>
      </c>
      <c r="AI188" s="33">
        <f t="array" ref="AI188">index(DailyPrices,Match($AG188,PriceDates,0)+1,Match(AI$3,Tickers,0))*AI$4</f>
        <v>870.396735</v>
      </c>
      <c r="AJ188" s="33">
        <f t="array" ref="AJ188">index(DailyPrices,Match($AG188,PriceDates,0)+1,Match(AJ$3,Tickers,0))*AJ$4</f>
        <v>0</v>
      </c>
      <c r="AK188" s="33">
        <f t="array" ref="AK188">index(DailyPrices,Match($AG188,PriceDates,0)+1,Match(AK$3,Tickers,0))*AK$4</f>
        <v>13638.78764</v>
      </c>
      <c r="AL188" s="33">
        <f t="array" ref="AL188">index(DailyPrices,Match($AG188,PriceDates,0)+1,Match(AL$3,Tickers,0))*AL$4</f>
        <v>0</v>
      </c>
      <c r="AM188" s="33">
        <f t="array" ref="AM188">index(DailyPrices,Match($AG188,PriceDates,0)+1,Match(AM$3,Tickers,0))*AM$4</f>
        <v>0</v>
      </c>
      <c r="AN188" s="33">
        <f t="array" ref="AN188">index(DailyPrices,Match($AG188,PriceDates,0)+1,Match(AN$3,Tickers,0))*AN$4</f>
        <v>0</v>
      </c>
      <c r="AO188" s="33">
        <f t="array" ref="AO188">index(DailyPrices,Match($AG188,PriceDates,0)+1,Match(AO$3,Tickers,0))*AO$4</f>
        <v>8128.375975</v>
      </c>
      <c r="AP188" s="33">
        <f t="array" ref="AP188">index(DailyPrices,Match($AG188,PriceDates,0)+1,Match(AP$3,Tickers,0))*AP$4</f>
        <v>445.015142</v>
      </c>
      <c r="AQ188" s="33">
        <f t="array" ref="AQ188">index(DailyPrices,Match($AG188,PriceDates,0)+1,Match(AQ$3,Tickers,0))*AQ$4</f>
        <v>12742.69614</v>
      </c>
      <c r="AR188" s="33">
        <f t="array" ref="AR188">index(DailyPrices,Match($AG188,PriceDates,0)+1,Match(AR$3,Tickers,0))*AR$4</f>
        <v>0</v>
      </c>
      <c r="AS188" s="33">
        <f t="array" ref="AS188">index(DailyPrices,Match($AG188,PriceDates,0)+1,Match(AS$3,Tickers,0))*AS$4</f>
        <v>24958.17838</v>
      </c>
      <c r="AT188" s="33">
        <f t="array" ref="AT188">index(DailyPrices,Match($AG188,PriceDates,0)+1,Match(AT$3,Tickers,0))*AT$4</f>
        <v>0</v>
      </c>
      <c r="AU188" s="33">
        <f t="array" ref="AU188">index(DailyPrices,Match($AG188,PriceDates,0)+1,Match(AU$3,Tickers,0))*AU$4</f>
        <v>226.7026229</v>
      </c>
      <c r="AV188" s="33">
        <f t="array" ref="AV188">index(DailyPrices,Match($AG188,PriceDates,0)+1,Match(AV$3,Tickers,0))*AV$4</f>
        <v>4178.904677</v>
      </c>
      <c r="AW188" s="33">
        <f t="array" ref="AW188">index(DailyPrices,Match($AG188,PriceDates,0)+1,Match(AW$3,Tickers,0))*AW$4</f>
        <v>11590.98046</v>
      </c>
      <c r="AX188" s="33">
        <f t="array" ref="AX188">index(DailyPrices,Match($AG188,PriceDates,0)+1,Match(AX$3,Tickers,0))*AX$4</f>
        <v>18047.94655</v>
      </c>
      <c r="AY188" s="33">
        <f t="array" ref="AY188">index(DailyPrices,Match($AG188,PriceDates,0)+1,Match(AY$3,Tickers,0))*AY$4</f>
        <v>123.9035388</v>
      </c>
      <c r="AZ188" s="33">
        <f t="array" ref="AZ188">index(DailyPrices,Match($AG188,PriceDates,0)+1,Match(AZ$3,Tickers,0))*AZ$4</f>
        <v>5649.529395</v>
      </c>
      <c r="BA188" s="33">
        <f t="array" ref="BA188">index(DailyPrices,Match($AG188,PriceDates,0)+1,Match(BA$3,Tickers,0))*BA$4</f>
        <v>0</v>
      </c>
      <c r="BB188" s="33">
        <f t="array" ref="BB188">index(DailyPrices,Match($AG188,PriceDates,0)+1,Match(BB$3,Tickers,0))*BB$4</f>
        <v>0</v>
      </c>
      <c r="BC188" s="33">
        <f t="array" ref="BC188">index(DailyPrices,Match($AG188,PriceDates,0)+1,Match(BC$3,Tickers,0))*BC$4</f>
        <v>5504.386725</v>
      </c>
      <c r="BD188" s="15">
        <f t="shared" si="5"/>
        <v>106105.804</v>
      </c>
      <c r="BE188" s="9">
        <f t="shared" si="12"/>
        <v>-0.004992223075</v>
      </c>
      <c r="BF188" s="15" t="str">
        <f t="shared" si="13"/>
        <v>#REF!</v>
      </c>
      <c r="BG188" s="9" t="str">
        <f t="shared" si="4"/>
        <v>#REF!</v>
      </c>
    </row>
    <row r="189">
      <c r="AG189" s="32">
        <f>Prices!B199</f>
        <v>42643</v>
      </c>
      <c r="AH189" s="33">
        <f t="array" ref="AH189">index(DailyPrices,Match($AG189,PriceDates,0)+1,Match(AH$3,Tickers,0))*AH$4</f>
        <v>0</v>
      </c>
      <c r="AI189" s="33">
        <f t="array" ref="AI189">index(DailyPrices,Match($AG189,PriceDates,0)+1,Match(AI$3,Tickers,0))*AI$4</f>
        <v>879.1535738</v>
      </c>
      <c r="AJ189" s="33">
        <f t="array" ref="AJ189">index(DailyPrices,Match($AG189,PriceDates,0)+1,Match(AJ$3,Tickers,0))*AJ$4</f>
        <v>0</v>
      </c>
      <c r="AK189" s="33">
        <f t="array" ref="AK189">index(DailyPrices,Match($AG189,PriceDates,0)+1,Match(AK$3,Tickers,0))*AK$4</f>
        <v>13516.67864</v>
      </c>
      <c r="AL189" s="33">
        <f t="array" ref="AL189">index(DailyPrices,Match($AG189,PriceDates,0)+1,Match(AL$3,Tickers,0))*AL$4</f>
        <v>0</v>
      </c>
      <c r="AM189" s="33">
        <f t="array" ref="AM189">index(DailyPrices,Match($AG189,PriceDates,0)+1,Match(AM$3,Tickers,0))*AM$4</f>
        <v>0</v>
      </c>
      <c r="AN189" s="33">
        <f t="array" ref="AN189">index(DailyPrices,Match($AG189,PriceDates,0)+1,Match(AN$3,Tickers,0))*AN$4</f>
        <v>0</v>
      </c>
      <c r="AO189" s="33">
        <f t="array" ref="AO189">index(DailyPrices,Match($AG189,PriceDates,0)+1,Match(AO$3,Tickers,0))*AO$4</f>
        <v>8207.525106</v>
      </c>
      <c r="AP189" s="33">
        <f t="array" ref="AP189">index(DailyPrices,Match($AG189,PriceDates,0)+1,Match(AP$3,Tickers,0))*AP$4</f>
        <v>448.1471167</v>
      </c>
      <c r="AQ189" s="33">
        <f t="array" ref="AQ189">index(DailyPrices,Match($AG189,PriceDates,0)+1,Match(AQ$3,Tickers,0))*AQ$4</f>
        <v>12797.14199</v>
      </c>
      <c r="AR189" s="33">
        <f t="array" ref="AR189">index(DailyPrices,Match($AG189,PriceDates,0)+1,Match(AR$3,Tickers,0))*AR$4</f>
        <v>0</v>
      </c>
      <c r="AS189" s="33">
        <f t="array" ref="AS189">index(DailyPrices,Match($AG189,PriceDates,0)+1,Match(AS$3,Tickers,0))*AS$4</f>
        <v>24930.25054</v>
      </c>
      <c r="AT189" s="33">
        <f t="array" ref="AT189">index(DailyPrices,Match($AG189,PriceDates,0)+1,Match(AT$3,Tickers,0))*AT$4</f>
        <v>0</v>
      </c>
      <c r="AU189" s="33">
        <f t="array" ref="AU189">index(DailyPrices,Match($AG189,PriceDates,0)+1,Match(AU$3,Tickers,0))*AU$4</f>
        <v>226.1499143</v>
      </c>
      <c r="AV189" s="33">
        <f t="array" ref="AV189">index(DailyPrices,Match($AG189,PriceDates,0)+1,Match(AV$3,Tickers,0))*AV$4</f>
        <v>4219.558351</v>
      </c>
      <c r="AW189" s="33">
        <f t="array" ref="AW189">index(DailyPrices,Match($AG189,PriceDates,0)+1,Match(AW$3,Tickers,0))*AW$4</f>
        <v>11708.35747</v>
      </c>
      <c r="AX189" s="33">
        <f t="array" ref="AX189">index(DailyPrices,Match($AG189,PriceDates,0)+1,Match(AX$3,Tickers,0))*AX$4</f>
        <v>18021.05447</v>
      </c>
      <c r="AY189" s="33">
        <f t="array" ref="AY189">index(DailyPrices,Match($AG189,PriceDates,0)+1,Match(AY$3,Tickers,0))*AY$4</f>
        <v>124.5008243</v>
      </c>
      <c r="AZ189" s="33">
        <f t="array" ref="AZ189">index(DailyPrices,Match($AG189,PriceDates,0)+1,Match(AZ$3,Tickers,0))*AZ$4</f>
        <v>5698.420896</v>
      </c>
      <c r="BA189" s="33">
        <f t="array" ref="BA189">index(DailyPrices,Match($AG189,PriceDates,0)+1,Match(BA$3,Tickers,0))*BA$4</f>
        <v>0</v>
      </c>
      <c r="BB189" s="33">
        <f t="array" ref="BB189">index(DailyPrices,Match($AG189,PriceDates,0)+1,Match(BB$3,Tickers,0))*BB$4</f>
        <v>0</v>
      </c>
      <c r="BC189" s="33">
        <f t="array" ref="BC189">index(DailyPrices,Match($AG189,PriceDates,0)+1,Match(BC$3,Tickers,0))*BC$4</f>
        <v>5526.826132</v>
      </c>
      <c r="BD189" s="15">
        <f t="shared" si="5"/>
        <v>106303.765</v>
      </c>
      <c r="BE189" s="9">
        <f t="shared" si="12"/>
        <v>0.001865694865</v>
      </c>
      <c r="BF189" s="15" t="str">
        <f t="shared" si="13"/>
        <v>#REF!</v>
      </c>
      <c r="BG189" s="9" t="str">
        <f t="shared" si="4"/>
        <v>#REF!</v>
      </c>
    </row>
    <row r="190">
      <c r="AI190" t="s">
        <v>5</v>
      </c>
      <c r="AJ190" t="s">
        <v>7</v>
      </c>
      <c r="AK190" t="s">
        <v>11</v>
      </c>
      <c r="AL190" t="s">
        <v>12</v>
      </c>
      <c r="AM190" t="s">
        <v>13</v>
      </c>
      <c r="AN190" t="s">
        <v>15</v>
      </c>
      <c r="AO190" t="s">
        <v>17</v>
      </c>
      <c r="AP190" t="s">
        <v>18</v>
      </c>
      <c r="AQ190" t="s">
        <v>19</v>
      </c>
      <c r="AR190" t="s">
        <v>20</v>
      </c>
      <c r="AS190" t="s">
        <v>21</v>
      </c>
      <c r="AT190" t="s">
        <v>22</v>
      </c>
      <c r="AU190" t="s">
        <v>25</v>
      </c>
    </row>
    <row r="191">
      <c r="AI191" s="9">
        <v>0.008329484140223914</v>
      </c>
      <c r="AJ191" s="9">
        <v>0.1270767013226757</v>
      </c>
      <c r="AK191" s="9">
        <v>0.07780944845644806</v>
      </c>
      <c r="AL191" s="9">
        <v>0.00412345036337436</v>
      </c>
      <c r="AM191" s="9">
        <v>0.12055865365321894</v>
      </c>
      <c r="AN191" s="9">
        <v>0.23378471354393368</v>
      </c>
      <c r="AO191" s="9">
        <v>0.00212831702667642</v>
      </c>
      <c r="AP191" s="9">
        <v>0.039891353680277034</v>
      </c>
      <c r="AQ191" s="9">
        <v>0.11015272772074333</v>
      </c>
      <c r="AR191" s="9">
        <v>0.16889871960518396</v>
      </c>
      <c r="AS191" s="9">
        <v>0.001193957852953844</v>
      </c>
      <c r="AT191" s="9">
        <v>0.05406085563482207</v>
      </c>
      <c r="AU191" s="9">
        <v>0.05199161699946862</v>
      </c>
      <c r="AV191" s="9"/>
    </row>
    <row r="192">
      <c r="AI192" s="9">
        <v>-0.027122422441018035</v>
      </c>
      <c r="AJ192" s="9">
        <v>-0.016474345017780556</v>
      </c>
      <c r="AK192" s="9">
        <v>-0.02756928406466508</v>
      </c>
      <c r="AL192" s="9">
        <v>-0.02208910520404339</v>
      </c>
      <c r="AM192" s="9">
        <v>-0.02703199705774184</v>
      </c>
      <c r="AN192" s="9">
        <v>-0.004102181614767941</v>
      </c>
      <c r="AO192" s="9">
        <v>-0.0016214025131739973</v>
      </c>
      <c r="AP192" s="9">
        <v>-0.027171109200343824</v>
      </c>
      <c r="AQ192" s="9">
        <v>-0.025268679631525126</v>
      </c>
      <c r="AR192" s="9">
        <v>-0.006523765144454852</v>
      </c>
      <c r="AS192" s="9">
        <v>-0.027069234773555495</v>
      </c>
      <c r="AT192" s="9">
        <v>-0.0278293135435993</v>
      </c>
      <c r="AU192" s="9">
        <v>-0.004850444624090344</v>
      </c>
      <c r="AV192" s="9">
        <v>-0.015535215089012566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K1" s="1" t="s">
        <v>1</v>
      </c>
      <c r="L1" t="b">
        <f>T18/T4-1=I23</f>
        <v>0</v>
      </c>
      <c r="M1" s="2"/>
      <c r="N1" s="2"/>
    </row>
    <row r="2">
      <c r="M2" s="20"/>
    </row>
    <row r="3">
      <c r="B3" s="40" t="s">
        <v>59</v>
      </c>
      <c r="C3" s="40" t="s">
        <v>60</v>
      </c>
      <c r="D3" s="40" t="s">
        <v>61</v>
      </c>
      <c r="E3" s="40" t="s">
        <v>62</v>
      </c>
      <c r="F3" s="40" t="s">
        <v>63</v>
      </c>
      <c r="G3" s="40" t="s">
        <v>64</v>
      </c>
      <c r="H3" s="40" t="s">
        <v>65</v>
      </c>
      <c r="I3" s="1" t="s">
        <v>66</v>
      </c>
      <c r="M3" s="40" t="s">
        <v>59</v>
      </c>
      <c r="N3" s="40" t="s">
        <v>60</v>
      </c>
      <c r="O3" s="40" t="s">
        <v>61</v>
      </c>
      <c r="P3" s="40" t="s">
        <v>62</v>
      </c>
      <c r="Q3" s="40" t="s">
        <v>63</v>
      </c>
      <c r="R3" s="40" t="s">
        <v>64</v>
      </c>
      <c r="S3" s="40" t="s">
        <v>65</v>
      </c>
      <c r="T3" s="1" t="s">
        <v>67</v>
      </c>
    </row>
    <row r="4">
      <c r="B4" s="41">
        <v>8.0</v>
      </c>
      <c r="C4" s="41">
        <v>5.0</v>
      </c>
      <c r="D4" s="41">
        <v>5.0</v>
      </c>
      <c r="E4" s="41">
        <v>15.0</v>
      </c>
      <c r="F4" s="41">
        <v>7.0</v>
      </c>
      <c r="G4" s="41">
        <v>25.0</v>
      </c>
      <c r="H4" s="41">
        <v>35.0</v>
      </c>
      <c r="I4" s="9">
        <f t="shared" ref="I4:I23" si="1">SUMPRODUCT(B4:H4,B$25:H$25)/100</f>
        <v>0.06397496811</v>
      </c>
      <c r="J4" s="1"/>
      <c r="K4" s="21">
        <v>1.38</v>
      </c>
      <c r="L4" s="23">
        <f>Prices!B10</f>
        <v>42369</v>
      </c>
      <c r="M4" s="10">
        <f t="array" ref="M4">$T4/100/index(DailyPrices,2,Match(M$3,Tickers,0))*index($B4:$H23,match("x",$J4:$J23,0),match(M3,$B3:$H3,0))</f>
        <v>337.1544167</v>
      </c>
      <c r="N4" s="10">
        <f t="array" ref="N4">$T4/100/index(DailyPrices,2,Match(N$3,Tickers,0))*index($B4:$H23,match("x",$J4:$J23,0),match(N3,$B3:$H3,0))</f>
        <v>599.1285403</v>
      </c>
      <c r="O4" s="10">
        <f t="array" ref="O4">$T4/100/index(DailyPrices,2,Match(O$3,Tickers,0))*index($B4:$H23,match("x",$J4:$J23,0),match(O3,$B3:$H3,0))</f>
        <v>856.0073372</v>
      </c>
      <c r="P4" s="10">
        <f t="array" ref="P4">$T4/100/index(DailyPrices,2,Match(P$3,Tickers,0))*index($B4:$H23,match("x",$J4:$J23,0),match(P3,$B3:$H3,0))</f>
        <v>64.30041152</v>
      </c>
      <c r="Q4" s="10">
        <f t="array" ref="Q4">$T4/100/index(DailyPrices,2,Match(Q$3,Tickers,0))*index($B4:$H23,match("x",$J4:$J23,0),match(Q3,$B3:$H3,0))</f>
        <v>83.48639172</v>
      </c>
      <c r="R4" s="10">
        <f t="array" ref="R4">$T4/100/index(DailyPrices,2,Match(R$3,Tickers,0))*index($B4:$H23,match("x",$J4:$J23,0),match(R3,$B3:$H3,0))</f>
        <v>0</v>
      </c>
      <c r="S4" s="10">
        <f t="array" ref="S4">$T4/100/index(DailyPrices,2,Match(S$3,Tickers,0))*index($B4:$H23,match("x",$J4:$J23,0),match(S3,$B3:$H3,0))</f>
        <v>45.33502584</v>
      </c>
      <c r="T4" s="20">
        <v>100000.0</v>
      </c>
    </row>
    <row r="5">
      <c r="B5" s="41">
        <v>20.0</v>
      </c>
      <c r="C5" s="41">
        <v>5.0</v>
      </c>
      <c r="D5" s="41">
        <v>5.0</v>
      </c>
      <c r="E5" s="41">
        <v>7.0</v>
      </c>
      <c r="F5" s="41">
        <v>5.0</v>
      </c>
      <c r="G5" s="41">
        <v>23.0</v>
      </c>
      <c r="H5" s="41">
        <v>35.0</v>
      </c>
      <c r="I5" s="9">
        <f t="shared" si="1"/>
        <v>0.0612908638</v>
      </c>
      <c r="J5" s="1"/>
      <c r="K5" s="1">
        <v>1.27</v>
      </c>
      <c r="L5" s="42">
        <f>Prices!B11</f>
        <v>42373</v>
      </c>
      <c r="M5" s="33">
        <f t="array" ref="M5">index(DailyPrices,Match($L5,PriceDates,0)+1,Match(M$3,Tickers,0))*M$4</f>
        <v>34477.41065</v>
      </c>
      <c r="N5" s="33">
        <f t="array" ref="N5">index(DailyPrices,Match($L5,PriceDates,0)+1,Match(N$3,Tickers,0))*N$4</f>
        <v>21670.4793</v>
      </c>
      <c r="O5" s="33">
        <f t="array" ref="O5">index(DailyPrices,Match($L5,PriceDates,0)+1,Match(O$3,Tickers,0))*O$4</f>
        <v>27203.91318</v>
      </c>
      <c r="P5" s="33">
        <f t="array" ref="P5">index(DailyPrices,Match($L5,PriceDates,0)+1,Match(P$3,Tickers,0))*P$4</f>
        <v>4933.127572</v>
      </c>
      <c r="Q5" s="33">
        <f t="array" ref="Q5">index(DailyPrices,Match($L5,PriceDates,0)+1,Match(Q$3,Tickers,0))*Q$4</f>
        <v>4998.330272</v>
      </c>
      <c r="R5" s="33">
        <f t="array" ref="R5">index(DailyPrices,Match($L5,PriceDates,0)+1,Match(R$3,Tickers,0))*R$4</f>
        <v>0</v>
      </c>
      <c r="S5" s="33">
        <f t="array" ref="S5">index(DailyPrices,Match($L5,PriceDates,0)+1,Match(S$3,Tickers,0))*S$4</f>
        <v>4989.119594</v>
      </c>
      <c r="T5" s="15">
        <f t="shared" ref="T5:T191" si="2">sum(M5:S5)</f>
        <v>98272.38057</v>
      </c>
    </row>
    <row r="6">
      <c r="B6" s="41">
        <v>23.0</v>
      </c>
      <c r="C6" s="41">
        <v>7.0</v>
      </c>
      <c r="D6" s="41">
        <v>5.0</v>
      </c>
      <c r="E6" s="41">
        <v>7.0</v>
      </c>
      <c r="F6" s="41">
        <v>5.0</v>
      </c>
      <c r="G6" s="41">
        <v>18.0</v>
      </c>
      <c r="H6" s="41">
        <v>35.0</v>
      </c>
      <c r="I6" s="9">
        <f t="shared" si="1"/>
        <v>0.06021669343</v>
      </c>
      <c r="J6" s="1"/>
      <c r="K6" s="1">
        <v>1.13</v>
      </c>
      <c r="L6" s="42">
        <f>Prices!B12</f>
        <v>42374</v>
      </c>
      <c r="M6" s="33">
        <f t="array" ref="M6">index(DailyPrices,Match($L6,PriceDates,0)+1,Match(M$3,Tickers,0))*M$4</f>
        <v>34554.95617</v>
      </c>
      <c r="N6" s="33">
        <f t="array" ref="N6">index(DailyPrices,Match($L6,PriceDates,0)+1,Match(N$3,Tickers,0))*N$4</f>
        <v>21646.51416</v>
      </c>
      <c r="O6" s="33">
        <f t="array" ref="O6">index(DailyPrices,Match($L6,PriceDates,0)+1,Match(O$3,Tickers,0))*O$4</f>
        <v>27263.83369</v>
      </c>
      <c r="P6" s="33">
        <f t="array" ref="P6">index(DailyPrices,Match($L6,PriceDates,0)+1,Match(P$3,Tickers,0))*P$4</f>
        <v>4949.202675</v>
      </c>
      <c r="Q6" s="33">
        <f t="array" ref="Q6">index(DailyPrices,Match($L6,PriceDates,0)+1,Match(Q$3,Tickers,0))*Q$4</f>
        <v>5017.532142</v>
      </c>
      <c r="R6" s="33">
        <f t="array" ref="R6">index(DailyPrices,Match($L6,PriceDates,0)+1,Match(R$3,Tickers,0))*R$4</f>
        <v>0</v>
      </c>
      <c r="S6" s="33">
        <f t="array" ref="S6">index(DailyPrices,Match($L6,PriceDates,0)+1,Match(S$3,Tickers,0))*S$4</f>
        <v>4995.013147</v>
      </c>
      <c r="T6" s="15">
        <f t="shared" si="2"/>
        <v>98427.05199</v>
      </c>
    </row>
    <row r="7">
      <c r="B7" s="41">
        <v>25.0</v>
      </c>
      <c r="C7" s="41">
        <v>9.0</v>
      </c>
      <c r="D7" s="41">
        <v>5.0</v>
      </c>
      <c r="E7" s="41">
        <v>8.0</v>
      </c>
      <c r="F7" s="41">
        <v>5.0</v>
      </c>
      <c r="G7" s="41">
        <v>13.0</v>
      </c>
      <c r="H7" s="41">
        <v>35.0</v>
      </c>
      <c r="I7" s="9">
        <f t="shared" si="1"/>
        <v>0.05921158979</v>
      </c>
      <c r="J7" s="1"/>
      <c r="K7" s="1">
        <v>1.02</v>
      </c>
      <c r="L7" s="42">
        <f>Prices!B13</f>
        <v>42375</v>
      </c>
      <c r="M7" s="33">
        <f t="array" ref="M7">index(DailyPrices,Match($L7,PriceDates,0)+1,Match(M$3,Tickers,0))*M$4</f>
        <v>34093.05462</v>
      </c>
      <c r="N7" s="33">
        <f t="array" ref="N7">index(DailyPrices,Match($L7,PriceDates,0)+1,Match(N$3,Tickers,0))*N$4</f>
        <v>21251.08932</v>
      </c>
      <c r="O7" s="33">
        <f t="array" ref="O7">index(DailyPrices,Match($L7,PriceDates,0)+1,Match(O$3,Tickers,0))*O$4</f>
        <v>26775.90951</v>
      </c>
      <c r="P7" s="33">
        <f t="array" ref="P7">index(DailyPrices,Match($L7,PriceDates,0)+1,Match(P$3,Tickers,0))*P$4</f>
        <v>4889.403292</v>
      </c>
      <c r="Q7" s="33">
        <f t="array" ref="Q7">index(DailyPrices,Match($L7,PriceDates,0)+1,Match(Q$3,Tickers,0))*Q$4</f>
        <v>4824.678577</v>
      </c>
      <c r="R7" s="33">
        <f t="array" ref="R7">index(DailyPrices,Match($L7,PriceDates,0)+1,Match(R$3,Tickers,0))*R$4</f>
        <v>0</v>
      </c>
      <c r="S7" s="33">
        <f t="array" ref="S7">index(DailyPrices,Match($L7,PriceDates,0)+1,Match(S$3,Tickers,0))*S$4</f>
        <v>5017.22731</v>
      </c>
      <c r="T7" s="15">
        <f t="shared" si="2"/>
        <v>96851.36263</v>
      </c>
    </row>
    <row r="8">
      <c r="B8" s="41">
        <v>26.0</v>
      </c>
      <c r="C8" s="41">
        <v>11.0</v>
      </c>
      <c r="D8" s="41">
        <v>5.0</v>
      </c>
      <c r="E8" s="41">
        <v>8.0</v>
      </c>
      <c r="F8" s="41">
        <v>6.0</v>
      </c>
      <c r="G8" s="41">
        <v>9.0</v>
      </c>
      <c r="H8" s="41">
        <v>35.0</v>
      </c>
      <c r="I8" s="9">
        <f t="shared" si="1"/>
        <v>0.05920320465</v>
      </c>
      <c r="J8" s="1"/>
      <c r="K8" s="1">
        <v>0.94</v>
      </c>
      <c r="L8" s="42">
        <f>Prices!B14</f>
        <v>42376</v>
      </c>
      <c r="M8" s="33">
        <f t="array" ref="M8">index(DailyPrices,Match($L8,PriceDates,0)+1,Match(M$3,Tickers,0))*M$4</f>
        <v>33256.91167</v>
      </c>
      <c r="N8" s="33">
        <f t="array" ref="N8">index(DailyPrices,Match($L8,PriceDates,0)+1,Match(N$3,Tickers,0))*N$4</f>
        <v>20849.6732</v>
      </c>
      <c r="O8" s="33">
        <f t="array" ref="O8">index(DailyPrices,Match($L8,PriceDates,0)+1,Match(O$3,Tickers,0))*O$4</f>
        <v>25911.3421</v>
      </c>
      <c r="P8" s="33">
        <f t="array" ref="P8">index(DailyPrices,Match($L8,PriceDates,0)+1,Match(P$3,Tickers,0))*P$4</f>
        <v>4799.382716</v>
      </c>
      <c r="Q8" s="33">
        <f t="array" ref="Q8">index(DailyPrices,Match($L8,PriceDates,0)+1,Match(Q$3,Tickers,0))*Q$4</f>
        <v>4706.962765</v>
      </c>
      <c r="R8" s="33">
        <f t="array" ref="R8">index(DailyPrices,Match($L8,PriceDates,0)+1,Match(R$3,Tickers,0))*R$4</f>
        <v>0</v>
      </c>
      <c r="S8" s="33">
        <f t="array" ref="S8">index(DailyPrices,Match($L8,PriceDates,0)+1,Match(S$3,Tickers,0))*S$4</f>
        <v>5024.480914</v>
      </c>
      <c r="T8" s="15">
        <f t="shared" si="2"/>
        <v>94548.75336</v>
      </c>
    </row>
    <row r="9">
      <c r="B9" s="41">
        <v>27.0</v>
      </c>
      <c r="C9" s="41">
        <v>12.0</v>
      </c>
      <c r="D9" s="41">
        <v>6.0</v>
      </c>
      <c r="E9" s="41">
        <v>8.0</v>
      </c>
      <c r="F9" s="41">
        <v>6.0</v>
      </c>
      <c r="G9" s="41">
        <v>6.0</v>
      </c>
      <c r="H9" s="41">
        <v>35.0</v>
      </c>
      <c r="I9" s="9">
        <f t="shared" si="1"/>
        <v>0.05944572762</v>
      </c>
      <c r="J9" s="1"/>
      <c r="K9" s="1">
        <v>0.89</v>
      </c>
      <c r="L9" s="42">
        <f>Prices!B15</f>
        <v>42377</v>
      </c>
      <c r="M9" s="33">
        <f t="array" ref="M9">index(DailyPrices,Match($L9,PriceDates,0)+1,Match(M$3,Tickers,0))*M$4</f>
        <v>32875.92717</v>
      </c>
      <c r="N9" s="33">
        <f t="array" ref="N9">index(DailyPrices,Match($L9,PriceDates,0)+1,Match(N$3,Tickers,0))*N$4</f>
        <v>20592.04793</v>
      </c>
      <c r="O9" s="33">
        <f t="array" ref="O9">index(DailyPrices,Match($L9,PriceDates,0)+1,Match(O$3,Tickers,0))*O$4</f>
        <v>25680.22012</v>
      </c>
      <c r="P9" s="33">
        <f t="array" ref="P9">index(DailyPrices,Match($L9,PriceDates,0)+1,Match(P$3,Tickers,0))*P$4</f>
        <v>4749.871399</v>
      </c>
      <c r="Q9" s="33">
        <f t="array" ref="Q9">index(DailyPrices,Match($L9,PriceDates,0)+1,Match(Q$3,Tickers,0))*Q$4</f>
        <v>4646.017699</v>
      </c>
      <c r="R9" s="33">
        <f t="array" ref="R9">index(DailyPrices,Match($L9,PriceDates,0)+1,Match(R$3,Tickers,0))*R$4</f>
        <v>0</v>
      </c>
      <c r="S9" s="33">
        <f t="array" ref="S9">index(DailyPrices,Match($L9,PriceDates,0)+1,Match(S$3,Tickers,0))*S$4</f>
        <v>5026.747665</v>
      </c>
      <c r="T9" s="15">
        <f t="shared" si="2"/>
        <v>93570.83198</v>
      </c>
    </row>
    <row r="10">
      <c r="B10" s="41">
        <v>30.0</v>
      </c>
      <c r="C10" s="41">
        <v>13.0</v>
      </c>
      <c r="D10" s="41">
        <v>8.0</v>
      </c>
      <c r="E10" s="41">
        <v>8.0</v>
      </c>
      <c r="F10" s="41">
        <v>6.0</v>
      </c>
      <c r="G10" s="41">
        <v>0.0</v>
      </c>
      <c r="H10" s="41">
        <v>35.0</v>
      </c>
      <c r="I10" s="9">
        <f t="shared" si="1"/>
        <v>0.06046726543</v>
      </c>
      <c r="J10" s="1"/>
      <c r="K10" s="1">
        <v>0.83</v>
      </c>
      <c r="L10" s="42">
        <f>Prices!B16</f>
        <v>42380</v>
      </c>
      <c r="M10" s="33">
        <f t="array" ref="M10">index(DailyPrices,Match($L10,PriceDates,0)+1,Match(M$3,Tickers,0))*M$4</f>
        <v>32855.69791</v>
      </c>
      <c r="N10" s="33">
        <f t="array" ref="N10">index(DailyPrices,Match($L10,PriceDates,0)+1,Match(N$3,Tickers,0))*N$4</f>
        <v>20681.91721</v>
      </c>
      <c r="O10" s="33">
        <f t="array" ref="O10">index(DailyPrices,Match($L10,PriceDates,0)+1,Match(O$3,Tickers,0))*O$4</f>
        <v>25568.93916</v>
      </c>
      <c r="P10" s="33">
        <f t="array" ref="P10">index(DailyPrices,Match($L10,PriceDates,0)+1,Match(P$3,Tickers,0))*P$4</f>
        <v>4760.159465</v>
      </c>
      <c r="Q10" s="33">
        <f t="array" ref="Q10">index(DailyPrices,Match($L10,PriceDates,0)+1,Match(Q$3,Tickers,0))*Q$4</f>
        <v>4546.668893</v>
      </c>
      <c r="R10" s="33">
        <f t="array" ref="R10">index(DailyPrices,Match($L10,PriceDates,0)+1,Match(R$3,Tickers,0))*R$4</f>
        <v>0</v>
      </c>
      <c r="S10" s="33">
        <f t="array" ref="S10">index(DailyPrices,Match($L10,PriceDates,0)+1,Match(S$3,Tickers,0))*S$4</f>
        <v>5018.587361</v>
      </c>
      <c r="T10" s="15">
        <f t="shared" si="2"/>
        <v>93431.97</v>
      </c>
    </row>
    <row r="11">
      <c r="B11" s="41">
        <v>30.0</v>
      </c>
      <c r="C11" s="41">
        <v>13.0</v>
      </c>
      <c r="D11" s="41">
        <v>9.0</v>
      </c>
      <c r="E11" s="41">
        <v>7.0</v>
      </c>
      <c r="F11" s="41">
        <v>6.0</v>
      </c>
      <c r="G11" s="41">
        <v>0.0</v>
      </c>
      <c r="H11" s="41">
        <v>35.0</v>
      </c>
      <c r="I11" s="9">
        <f t="shared" si="1"/>
        <v>0.06117792553</v>
      </c>
      <c r="J11" s="1"/>
      <c r="K11" s="1">
        <v>0.83</v>
      </c>
      <c r="L11" s="42">
        <f>Prices!B17</f>
        <v>42381</v>
      </c>
      <c r="M11" s="33">
        <f t="array" ref="M11">index(DailyPrices,Match($L11,PriceDates,0)+1,Match(M$3,Tickers,0))*M$4</f>
        <v>33081.59137</v>
      </c>
      <c r="N11" s="33">
        <f t="array" ref="N11">index(DailyPrices,Match($L11,PriceDates,0)+1,Match(N$3,Tickers,0))*N$4</f>
        <v>20765.79521</v>
      </c>
      <c r="O11" s="33">
        <f t="array" ref="O11">index(DailyPrices,Match($L11,PriceDates,0)+1,Match(O$3,Tickers,0))*O$4</f>
        <v>25663.09997</v>
      </c>
      <c r="P11" s="33">
        <f t="array" ref="P11">index(DailyPrices,Match($L11,PriceDates,0)+1,Match(P$3,Tickers,0))*P$4</f>
        <v>4800.02572</v>
      </c>
      <c r="Q11" s="33">
        <f t="array" ref="Q11">index(DailyPrices,Match($L11,PriceDates,0)+1,Match(Q$3,Tickers,0))*Q$4</f>
        <v>4557.522124</v>
      </c>
      <c r="R11" s="33">
        <f t="array" ref="R11">index(DailyPrices,Match($L11,PriceDates,0)+1,Match(R$3,Tickers,0))*R$4</f>
        <v>0</v>
      </c>
      <c r="S11" s="33">
        <f t="array" ref="S11">index(DailyPrices,Match($L11,PriceDates,0)+1,Match(S$3,Tickers,0))*S$4</f>
        <v>5020.400762</v>
      </c>
      <c r="T11" s="15">
        <f t="shared" si="2"/>
        <v>93888.43515</v>
      </c>
    </row>
    <row r="12">
      <c r="B12" s="41">
        <v>32.0</v>
      </c>
      <c r="C12" s="41">
        <v>14.0</v>
      </c>
      <c r="D12" s="41">
        <v>11.0</v>
      </c>
      <c r="E12" s="41">
        <v>5.0</v>
      </c>
      <c r="F12" s="41">
        <v>5.0</v>
      </c>
      <c r="G12" s="41">
        <v>0.0</v>
      </c>
      <c r="H12" s="41">
        <v>33.0</v>
      </c>
      <c r="I12" s="9">
        <f t="shared" si="1"/>
        <v>0.06203617805</v>
      </c>
      <c r="J12" s="1"/>
      <c r="K12" s="1">
        <v>0.81</v>
      </c>
      <c r="L12" s="42">
        <f>Prices!B18</f>
        <v>42382</v>
      </c>
      <c r="M12" s="33">
        <f t="array" ref="M12">index(DailyPrices,Match($L12,PriceDates,0)+1,Match(M$3,Tickers,0))*M$4</f>
        <v>32228.59069</v>
      </c>
      <c r="N12" s="33">
        <f t="array" ref="N12">index(DailyPrices,Match($L12,PriceDates,0)+1,Match(N$3,Tickers,0))*N$4</f>
        <v>20454.24837</v>
      </c>
      <c r="O12" s="33">
        <f t="array" ref="O12">index(DailyPrices,Match($L12,PriceDates,0)+1,Match(O$3,Tickers,0))*O$4</f>
        <v>25372.05747</v>
      </c>
      <c r="P12" s="33">
        <f t="array" ref="P12">index(DailyPrices,Match($L12,PriceDates,0)+1,Match(P$3,Tickers,0))*P$4</f>
        <v>4710.005144</v>
      </c>
      <c r="Q12" s="33">
        <f t="array" ref="Q12">index(DailyPrices,Match($L12,PriceDates,0)+1,Match(Q$3,Tickers,0))*Q$4</f>
        <v>4448.154951</v>
      </c>
      <c r="R12" s="33">
        <f t="array" ref="R12">index(DailyPrices,Match($L12,PriceDates,0)+1,Match(R$3,Tickers,0))*R$4</f>
        <v>0</v>
      </c>
      <c r="S12" s="33">
        <f t="array" ref="S12">index(DailyPrices,Match($L12,PriceDates,0)+1,Match(S$3,Tickers,0))*S$4</f>
        <v>5022.667513</v>
      </c>
      <c r="T12" s="15">
        <f t="shared" si="2"/>
        <v>92235.72414</v>
      </c>
    </row>
    <row r="13">
      <c r="B13" s="41">
        <v>33.0</v>
      </c>
      <c r="C13" s="41">
        <v>15.0</v>
      </c>
      <c r="D13" s="41">
        <v>12.0</v>
      </c>
      <c r="E13" s="41">
        <v>6.0</v>
      </c>
      <c r="F13" s="41">
        <v>5.0</v>
      </c>
      <c r="G13" s="41">
        <v>0.0</v>
      </c>
      <c r="H13" s="41">
        <v>29.0</v>
      </c>
      <c r="I13" s="9">
        <f t="shared" si="1"/>
        <v>0.06442642388</v>
      </c>
      <c r="J13" s="1"/>
      <c r="K13" s="1">
        <v>0.79</v>
      </c>
      <c r="L13" s="42">
        <f>Prices!B19</f>
        <v>42383</v>
      </c>
      <c r="M13" s="33">
        <f t="array" ref="M13">index(DailyPrices,Match($L13,PriceDates,0)+1,Match(M$3,Tickers,0))*M$4</f>
        <v>32724.20769</v>
      </c>
      <c r="N13" s="33">
        <f t="array" ref="N13">index(DailyPrices,Match($L13,PriceDates,0)+1,Match(N$3,Tickers,0))*N$4</f>
        <v>20693.89978</v>
      </c>
      <c r="O13" s="33">
        <f t="array" ref="O13">index(DailyPrices,Match($L13,PriceDates,0)+1,Match(O$3,Tickers,0))*O$4</f>
        <v>25697.34026</v>
      </c>
      <c r="P13" s="33">
        <f t="array" ref="P13">index(DailyPrices,Match($L13,PriceDates,0)+1,Match(P$3,Tickers,0))*P$4</f>
        <v>4753.729424</v>
      </c>
      <c r="Q13" s="33">
        <f t="array" ref="Q13">index(DailyPrices,Match($L13,PriceDates,0)+1,Match(Q$3,Tickers,0))*Q$4</f>
        <v>4639.338788</v>
      </c>
      <c r="R13" s="33">
        <f t="array" ref="R13">index(DailyPrices,Match($L13,PriceDates,0)+1,Match(R$3,Tickers,0))*R$4</f>
        <v>0</v>
      </c>
      <c r="S13" s="33">
        <f t="array" ref="S13">index(DailyPrices,Match($L13,PriceDates,0)+1,Match(S$3,Tickers,0))*S$4</f>
        <v>5013.600508</v>
      </c>
      <c r="T13" s="15">
        <f t="shared" si="2"/>
        <v>93522.11645</v>
      </c>
    </row>
    <row r="14">
      <c r="B14" s="41">
        <v>34.0</v>
      </c>
      <c r="C14" s="41">
        <v>16.0</v>
      </c>
      <c r="D14" s="41">
        <v>13.0</v>
      </c>
      <c r="E14" s="41">
        <v>6.0</v>
      </c>
      <c r="F14" s="41">
        <v>5.0</v>
      </c>
      <c r="G14" s="41">
        <v>0.0</v>
      </c>
      <c r="H14" s="41">
        <v>26.0</v>
      </c>
      <c r="I14" s="9">
        <f t="shared" si="1"/>
        <v>0.06622811695</v>
      </c>
      <c r="J14" s="1"/>
      <c r="K14" s="1">
        <v>0.78</v>
      </c>
      <c r="L14" s="42">
        <f>Prices!B20</f>
        <v>42384</v>
      </c>
      <c r="M14" s="33">
        <f t="array" ref="M14">index(DailyPrices,Match($L14,PriceDates,0)+1,Match(M$3,Tickers,0))*M$4</f>
        <v>32036.41268</v>
      </c>
      <c r="N14" s="33">
        <f t="array" ref="N14">index(DailyPrices,Match($L14,PriceDates,0)+1,Match(N$3,Tickers,0))*N$4</f>
        <v>19974.94553</v>
      </c>
      <c r="O14" s="33">
        <f t="array" ref="O14">index(DailyPrices,Match($L14,PriceDates,0)+1,Match(O$3,Tickers,0))*O$4</f>
        <v>24618.77102</v>
      </c>
      <c r="P14" s="33">
        <f t="array" ref="P14">index(DailyPrices,Match($L14,PriceDates,0)+1,Match(P$3,Tickers,0))*P$4</f>
        <v>4669.495885</v>
      </c>
      <c r="Q14" s="33">
        <f t="array" ref="Q14">index(DailyPrices,Match($L14,PriceDates,0)+1,Match(Q$3,Tickers,0))*Q$4</f>
        <v>4504.925697</v>
      </c>
      <c r="R14" s="33">
        <f t="array" ref="R14">index(DailyPrices,Match($L14,PriceDates,0)+1,Match(R$3,Tickers,0))*R$4</f>
        <v>0</v>
      </c>
      <c r="S14" s="33">
        <f t="array" ref="S14">index(DailyPrices,Match($L14,PriceDates,0)+1,Match(S$3,Tickers,0))*S$4</f>
        <v>5029.014417</v>
      </c>
      <c r="T14" s="15">
        <f t="shared" si="2"/>
        <v>90833.56523</v>
      </c>
    </row>
    <row r="15">
      <c r="B15" s="41">
        <v>35.0</v>
      </c>
      <c r="C15" s="41">
        <v>17.0</v>
      </c>
      <c r="D15" s="41">
        <v>14.0</v>
      </c>
      <c r="E15" s="41">
        <v>6.0</v>
      </c>
      <c r="F15" s="41">
        <v>5.0</v>
      </c>
      <c r="G15" s="41">
        <v>0.0</v>
      </c>
      <c r="H15" s="41">
        <v>23.0</v>
      </c>
      <c r="I15" s="9">
        <f t="shared" si="1"/>
        <v>0.06802981003</v>
      </c>
      <c r="J15" s="1"/>
      <c r="K15" s="1">
        <v>0.76</v>
      </c>
      <c r="L15" s="42">
        <f>Prices!B21</f>
        <v>42388</v>
      </c>
      <c r="M15" s="33">
        <f t="array" ref="M15">index(DailyPrices,Match($L15,PriceDates,0)+1,Match(M$3,Tickers,0))*M$4</f>
        <v>32002.69724</v>
      </c>
      <c r="N15" s="33">
        <f t="array" ref="N15">index(DailyPrices,Match($L15,PriceDates,0)+1,Match(N$3,Tickers,0))*N$4</f>
        <v>20148.69281</v>
      </c>
      <c r="O15" s="33">
        <f t="array" ref="O15">index(DailyPrices,Match($L15,PriceDates,0)+1,Match(O$3,Tickers,0))*O$4</f>
        <v>24961.17395</v>
      </c>
      <c r="P15" s="33">
        <f t="array" ref="P15">index(DailyPrices,Match($L15,PriceDates,0)+1,Match(P$3,Tickers,0))*P$4</f>
        <v>4684.284979</v>
      </c>
      <c r="Q15" s="33">
        <f t="array" ref="Q15">index(DailyPrices,Match($L15,PriceDates,0)+1,Match(Q$3,Tickers,0))*Q$4</f>
        <v>4408.081483</v>
      </c>
      <c r="R15" s="33">
        <f t="array" ref="R15">index(DailyPrices,Match($L15,PriceDates,0)+1,Match(R$3,Tickers,0))*R$4</f>
        <v>0</v>
      </c>
      <c r="S15" s="33">
        <f t="array" ref="S15">index(DailyPrices,Match($L15,PriceDates,0)+1,Match(S$3,Tickers,0))*S$4</f>
        <v>5028.561066</v>
      </c>
      <c r="T15" s="15">
        <f t="shared" si="2"/>
        <v>91233.49153</v>
      </c>
    </row>
    <row r="16">
      <c r="B16" s="41">
        <v>35.0</v>
      </c>
      <c r="C16" s="41">
        <v>18.0</v>
      </c>
      <c r="D16" s="41">
        <v>15.0</v>
      </c>
      <c r="E16" s="41">
        <v>6.0</v>
      </c>
      <c r="F16" s="41">
        <v>5.0</v>
      </c>
      <c r="G16" s="41">
        <v>0.0</v>
      </c>
      <c r="H16" s="41">
        <v>21.0</v>
      </c>
      <c r="I16" s="9">
        <f t="shared" si="1"/>
        <v>0.06931201707</v>
      </c>
      <c r="J16" s="1"/>
      <c r="K16" s="1">
        <v>0.76</v>
      </c>
      <c r="L16" s="42">
        <f>Prices!B22</f>
        <v>42389</v>
      </c>
      <c r="M16" s="33">
        <f t="array" ref="M16">index(DailyPrices,Match($L16,PriceDates,0)+1,Match(M$3,Tickers,0))*M$4</f>
        <v>31685.77208</v>
      </c>
      <c r="N16" s="33">
        <f t="array" ref="N16">index(DailyPrices,Match($L16,PriceDates,0)+1,Match(N$3,Tickers,0))*N$4</f>
        <v>19687.36383</v>
      </c>
      <c r="O16" s="33">
        <f t="array" ref="O16">index(DailyPrices,Match($L16,PriceDates,0)+1,Match(O$3,Tickers,0))*O$4</f>
        <v>24439.00948</v>
      </c>
      <c r="P16" s="33">
        <f t="array" ref="P16">index(DailyPrices,Match($L16,PriceDates,0)+1,Match(P$3,Tickers,0))*P$4</f>
        <v>4636.059671</v>
      </c>
      <c r="Q16" s="33">
        <f t="array" ref="Q16">index(DailyPrices,Match($L16,PriceDates,0)+1,Match(Q$3,Tickers,0))*Q$4</f>
        <v>4291.200534</v>
      </c>
      <c r="R16" s="33">
        <f t="array" ref="R16">index(DailyPrices,Match($L16,PriceDates,0)+1,Match(R$3,Tickers,0))*R$4</f>
        <v>0</v>
      </c>
      <c r="S16" s="33">
        <f t="array" ref="S16">index(DailyPrices,Match($L16,PriceDates,0)+1,Match(S$3,Tickers,0))*S$4</f>
        <v>5036.268021</v>
      </c>
      <c r="T16" s="15">
        <f t="shared" si="2"/>
        <v>89775.67362</v>
      </c>
    </row>
    <row r="17">
      <c r="B17" s="41">
        <v>35.0</v>
      </c>
      <c r="C17" s="41">
        <v>20.0</v>
      </c>
      <c r="D17" s="41">
        <v>15.0</v>
      </c>
      <c r="E17" s="41">
        <v>7.0</v>
      </c>
      <c r="F17" s="41">
        <v>5.0</v>
      </c>
      <c r="G17" s="41">
        <v>0.0</v>
      </c>
      <c r="H17" s="41">
        <v>18.0</v>
      </c>
      <c r="I17" s="9">
        <f t="shared" si="1"/>
        <v>0.06986655819</v>
      </c>
      <c r="J17" s="1"/>
      <c r="K17" s="1">
        <v>0.74</v>
      </c>
      <c r="L17" s="42">
        <f>Prices!B23</f>
        <v>42390</v>
      </c>
      <c r="M17" s="33">
        <f t="array" ref="M17">index(DailyPrices,Match($L17,PriceDates,0)+1,Match(M$3,Tickers,0))*M$4</f>
        <v>31810.51922</v>
      </c>
      <c r="N17" s="33">
        <f t="array" ref="N17">index(DailyPrices,Match($L17,PriceDates,0)+1,Match(N$3,Tickers,0))*N$4</f>
        <v>19837.14597</v>
      </c>
      <c r="O17" s="33">
        <f t="array" ref="O17">index(DailyPrices,Match($L17,PriceDates,0)+1,Match(O$3,Tickers,0))*O$4</f>
        <v>24481.80984</v>
      </c>
      <c r="P17" s="33">
        <f t="array" ref="P17">index(DailyPrices,Match($L17,PriceDates,0)+1,Match(P$3,Tickers,0))*P$4</f>
        <v>4659.850823</v>
      </c>
      <c r="Q17" s="33">
        <f t="array" ref="Q17">index(DailyPrices,Match($L17,PriceDates,0)+1,Match(Q$3,Tickers,0))*Q$4</f>
        <v>4424.778761</v>
      </c>
      <c r="R17" s="33">
        <f t="array" ref="R17">index(DailyPrices,Match($L17,PriceDates,0)+1,Match(R$3,Tickers,0))*R$4</f>
        <v>0</v>
      </c>
      <c r="S17" s="33">
        <f t="array" ref="S17">index(DailyPrices,Match($L17,PriceDates,0)+1,Match(S$3,Tickers,0))*S$4</f>
        <v>5033.094569</v>
      </c>
      <c r="T17" s="15">
        <f t="shared" si="2"/>
        <v>90247.19918</v>
      </c>
    </row>
    <row r="18">
      <c r="B18" s="41">
        <v>35.0</v>
      </c>
      <c r="C18" s="41">
        <v>21.0</v>
      </c>
      <c r="D18" s="41">
        <v>16.0</v>
      </c>
      <c r="E18" s="41">
        <v>8.0</v>
      </c>
      <c r="F18" s="41">
        <v>5.0</v>
      </c>
      <c r="G18" s="41">
        <v>0.0</v>
      </c>
      <c r="H18" s="41">
        <v>15.0</v>
      </c>
      <c r="I18" s="9">
        <f t="shared" si="1"/>
        <v>0.07173731799</v>
      </c>
      <c r="J18" s="1"/>
      <c r="K18" s="1">
        <v>0.73</v>
      </c>
      <c r="L18" s="42">
        <f>Prices!B24</f>
        <v>42391</v>
      </c>
      <c r="M18" s="33">
        <f t="array" ref="M18">index(DailyPrices,Match($L18,PriceDates,0)+1,Match(M$3,Tickers,0))*M$4</f>
        <v>32488.1996</v>
      </c>
      <c r="N18" s="33">
        <f t="array" ref="N18">index(DailyPrices,Match($L18,PriceDates,0)+1,Match(N$3,Tickers,0))*N$4</f>
        <v>20412.30937</v>
      </c>
      <c r="O18" s="33">
        <f t="array" ref="O18">index(DailyPrices,Match($L18,PriceDates,0)+1,Match(O$3,Tickers,0))*O$4</f>
        <v>25312.13696</v>
      </c>
      <c r="P18" s="33">
        <f t="array" ref="P18">index(DailyPrices,Match($L18,PriceDates,0)+1,Match(P$3,Tickers,0))*P$4</f>
        <v>4733.796296</v>
      </c>
      <c r="Q18" s="33">
        <f t="array" ref="Q18">index(DailyPrices,Match($L18,PriceDates,0)+1,Match(Q$3,Tickers,0))*Q$4</f>
        <v>4620.136918</v>
      </c>
      <c r="R18" s="33">
        <f t="array" ref="R18">index(DailyPrices,Match($L18,PriceDates,0)+1,Match(R$3,Tickers,0))*R$4</f>
        <v>0</v>
      </c>
      <c r="S18" s="33">
        <f t="array" ref="S18">index(DailyPrices,Match($L18,PriceDates,0)+1,Match(S$3,Tickers,0))*S$4</f>
        <v>5026.747665</v>
      </c>
      <c r="T18" s="15">
        <f t="shared" si="2"/>
        <v>92593.3268</v>
      </c>
    </row>
    <row r="19">
      <c r="B19" s="41">
        <v>35.0</v>
      </c>
      <c r="C19" s="41">
        <v>22.0</v>
      </c>
      <c r="D19" s="41">
        <v>17.0</v>
      </c>
      <c r="E19" s="41">
        <v>8.0</v>
      </c>
      <c r="F19" s="41">
        <v>5.0</v>
      </c>
      <c r="G19" s="41">
        <v>0.0</v>
      </c>
      <c r="H19" s="41">
        <v>13.0</v>
      </c>
      <c r="I19" s="9">
        <f t="shared" si="1"/>
        <v>0.07301952503</v>
      </c>
      <c r="J19" s="1"/>
      <c r="K19" s="1">
        <v>0.72</v>
      </c>
      <c r="L19" s="42">
        <f>Prices!B25</f>
        <v>42394</v>
      </c>
      <c r="M19" s="33">
        <f t="array" ref="M19">index(DailyPrices,Match($L19,PriceDates,0)+1,Match(M$3,Tickers,0))*M$4</f>
        <v>31955.49562</v>
      </c>
      <c r="N19" s="33">
        <f t="array" ref="N19">index(DailyPrices,Match($L19,PriceDates,0)+1,Match(N$3,Tickers,0))*N$4</f>
        <v>20118.73638</v>
      </c>
      <c r="O19" s="33">
        <f t="array" ref="O19">index(DailyPrices,Match($L19,PriceDates,0)+1,Match(O$3,Tickers,0))*O$4</f>
        <v>24892.69337</v>
      </c>
      <c r="P19" s="33">
        <f t="array" ref="P19">index(DailyPrices,Match($L19,PriceDates,0)+1,Match(P$3,Tickers,0))*P$4</f>
        <v>4686.213992</v>
      </c>
      <c r="Q19" s="33">
        <f t="array" ref="Q19">index(DailyPrices,Match($L19,PriceDates,0)+1,Match(Q$3,Tickers,0))*Q$4</f>
        <v>4404.742027</v>
      </c>
      <c r="R19" s="33">
        <f t="array" ref="R19">index(DailyPrices,Match($L19,PriceDates,0)+1,Match(R$3,Tickers,0))*R$4</f>
        <v>0</v>
      </c>
      <c r="S19" s="33">
        <f t="array" ref="S19">index(DailyPrices,Match($L19,PriceDates,0)+1,Match(S$3,Tickers,0))*S$4</f>
        <v>5029.467767</v>
      </c>
      <c r="T19" s="15">
        <f t="shared" si="2"/>
        <v>91087.34915</v>
      </c>
    </row>
    <row r="20">
      <c r="B20" s="41">
        <v>35.0</v>
      </c>
      <c r="C20" s="41">
        <v>24.0</v>
      </c>
      <c r="D20" s="41">
        <v>18.0</v>
      </c>
      <c r="E20" s="41">
        <v>9.0</v>
      </c>
      <c r="F20" s="41">
        <v>5.0</v>
      </c>
      <c r="G20" s="41">
        <v>0.0</v>
      </c>
      <c r="H20" s="41">
        <v>9.0</v>
      </c>
      <c r="I20" s="9">
        <f t="shared" si="1"/>
        <v>0.07487327901</v>
      </c>
      <c r="J20" s="1"/>
      <c r="K20" s="1">
        <v>0.71</v>
      </c>
      <c r="L20" s="42">
        <f>Prices!B26</f>
        <v>42395</v>
      </c>
      <c r="M20" s="33">
        <f t="array" ref="M20">index(DailyPrices,Match($L20,PriceDates,0)+1,Match(M$3,Tickers,0))*M$4</f>
        <v>32440.99798</v>
      </c>
      <c r="N20" s="33">
        <f t="array" ref="N20">index(DailyPrices,Match($L20,PriceDates,0)+1,Match(N$3,Tickers,0))*N$4</f>
        <v>20484.20479</v>
      </c>
      <c r="O20" s="33">
        <f t="array" ref="O20">index(DailyPrices,Match($L20,PriceDates,0)+1,Match(O$3,Tickers,0))*O$4</f>
        <v>25252.21645</v>
      </c>
      <c r="P20" s="33">
        <f t="array" ref="P20">index(DailyPrices,Match($L20,PriceDates,0)+1,Match(P$3,Tickers,0))*P$4</f>
        <v>4754.372428</v>
      </c>
      <c r="Q20" s="33">
        <f t="array" ref="Q20">index(DailyPrices,Match($L20,PriceDates,0)+1,Match(Q$3,Tickers,0))*Q$4</f>
        <v>4571.71481</v>
      </c>
      <c r="R20" s="33">
        <f t="array" ref="R20">index(DailyPrices,Match($L20,PriceDates,0)+1,Match(R$3,Tickers,0))*R$4</f>
        <v>0</v>
      </c>
      <c r="S20" s="33">
        <f t="array" ref="S20">index(DailyPrices,Match($L20,PriceDates,0)+1,Match(S$3,Tickers,0))*S$4</f>
        <v>5028.107716</v>
      </c>
      <c r="T20" s="15">
        <f t="shared" si="2"/>
        <v>92531.61417</v>
      </c>
    </row>
    <row r="21">
      <c r="B21" s="41">
        <v>35.0</v>
      </c>
      <c r="C21" s="41">
        <v>25.0</v>
      </c>
      <c r="D21" s="41">
        <v>19.0</v>
      </c>
      <c r="E21" s="41">
        <v>10.0</v>
      </c>
      <c r="F21" s="41">
        <v>5.0</v>
      </c>
      <c r="G21" s="41">
        <v>0.0</v>
      </c>
      <c r="H21" s="41">
        <v>6.0</v>
      </c>
      <c r="I21" s="9">
        <f t="shared" si="1"/>
        <v>0.07674403882</v>
      </c>
      <c r="J21" s="1"/>
      <c r="K21" s="1">
        <v>0.7</v>
      </c>
      <c r="L21" s="42">
        <f>Prices!B27</f>
        <v>42396</v>
      </c>
      <c r="M21" s="33">
        <f t="array" ref="M21">index(DailyPrices,Match($L21,PriceDates,0)+1,Match(M$3,Tickers,0))*M$4</f>
        <v>32070.12812</v>
      </c>
      <c r="N21" s="33">
        <f t="array" ref="N21">index(DailyPrices,Match($L21,PriceDates,0)+1,Match(N$3,Tickers,0))*N$4</f>
        <v>20352.39651</v>
      </c>
      <c r="O21" s="33">
        <f t="array" ref="O21">index(DailyPrices,Match($L21,PriceDates,0)+1,Match(O$3,Tickers,0))*O$4</f>
        <v>25089.57505</v>
      </c>
      <c r="P21" s="33">
        <f t="array" ref="P21">index(DailyPrices,Match($L21,PriceDates,0)+1,Match(P$3,Tickers,0))*P$4</f>
        <v>4734.4393</v>
      </c>
      <c r="Q21" s="33">
        <f t="array" ref="Q21">index(DailyPrices,Match($L21,PriceDates,0)+1,Match(Q$3,Tickers,0))*Q$4</f>
        <v>4550.008349</v>
      </c>
      <c r="R21" s="33">
        <f t="array" ref="R21">index(DailyPrices,Match($L21,PriceDates,0)+1,Match(R$3,Tickers,0))*R$4</f>
        <v>0</v>
      </c>
      <c r="S21" s="33">
        <f t="array" ref="S21">index(DailyPrices,Match($L21,PriceDates,0)+1,Match(S$3,Tickers,0))*S$4</f>
        <v>5030.827818</v>
      </c>
      <c r="T21" s="15">
        <f t="shared" si="2"/>
        <v>91827.37515</v>
      </c>
    </row>
    <row r="22">
      <c r="B22" s="41">
        <v>35.0</v>
      </c>
      <c r="C22" s="41">
        <v>26.0</v>
      </c>
      <c r="D22" s="41">
        <v>22.0</v>
      </c>
      <c r="E22" s="41">
        <v>7.0</v>
      </c>
      <c r="F22" s="41">
        <v>5.0</v>
      </c>
      <c r="G22" s="41">
        <v>0.0</v>
      </c>
      <c r="H22" s="41">
        <v>5.0</v>
      </c>
      <c r="I22" s="9">
        <f t="shared" si="1"/>
        <v>0.0788590133</v>
      </c>
      <c r="J22" s="1"/>
      <c r="K22" s="1">
        <v>0.7</v>
      </c>
      <c r="L22" s="42">
        <f>Prices!B28</f>
        <v>42397</v>
      </c>
      <c r="M22" s="33">
        <f t="array" ref="M22">index(DailyPrices,Match($L22,PriceDates,0)+1,Match(M$3,Tickers,0))*M$4</f>
        <v>32198.2468</v>
      </c>
      <c r="N22" s="33">
        <f t="array" ref="N22">index(DailyPrices,Match($L22,PriceDates,0)+1,Match(N$3,Tickers,0))*N$4</f>
        <v>20430.28322</v>
      </c>
      <c r="O22" s="33">
        <f t="array" ref="O22">index(DailyPrices,Match($L22,PriceDates,0)+1,Match(O$3,Tickers,0))*O$4</f>
        <v>25491.8985</v>
      </c>
      <c r="P22" s="33">
        <f t="array" ref="P22">index(DailyPrices,Match($L22,PriceDates,0)+1,Match(P$3,Tickers,0))*P$4</f>
        <v>4753.08642</v>
      </c>
      <c r="Q22" s="33">
        <f t="array" ref="Q22">index(DailyPrices,Match($L22,PriceDates,0)+1,Match(Q$3,Tickers,0))*Q$4</f>
        <v>4688.595759</v>
      </c>
      <c r="R22" s="33">
        <f t="array" ref="R22">index(DailyPrices,Match($L22,PriceDates,0)+1,Match(R$3,Tickers,0))*R$4</f>
        <v>0</v>
      </c>
      <c r="S22" s="33">
        <f t="array" ref="S22">index(DailyPrices,Match($L22,PriceDates,0)+1,Match(S$3,Tickers,0))*S$4</f>
        <v>5031.734518</v>
      </c>
      <c r="T22" s="15">
        <f t="shared" si="2"/>
        <v>92593.84522</v>
      </c>
    </row>
    <row r="23">
      <c r="B23" s="41">
        <v>35.0</v>
      </c>
      <c r="C23" s="41">
        <v>22.0</v>
      </c>
      <c r="D23" s="41">
        <v>28.0</v>
      </c>
      <c r="E23" s="41">
        <v>5.0</v>
      </c>
      <c r="F23" s="41">
        <v>5.0</v>
      </c>
      <c r="G23" s="41">
        <v>0.0</v>
      </c>
      <c r="H23" s="41">
        <v>5.0</v>
      </c>
      <c r="I23" s="9">
        <f t="shared" si="1"/>
        <v>0.08554520822</v>
      </c>
      <c r="J23" s="1" t="s">
        <v>68</v>
      </c>
      <c r="K23" s="1">
        <v>0.74</v>
      </c>
      <c r="L23" s="42">
        <f>Prices!B29</f>
        <v>42398</v>
      </c>
      <c r="M23" s="33">
        <f t="array" ref="M23">index(DailyPrices,Match($L23,PriceDates,0)+1,Match(M$3,Tickers,0))*M$4</f>
        <v>32997.30276</v>
      </c>
      <c r="N23" s="33">
        <f t="array" ref="N23">index(DailyPrices,Match($L23,PriceDates,0)+1,Match(N$3,Tickers,0))*N$4</f>
        <v>20783.76906</v>
      </c>
      <c r="O23" s="33">
        <f t="array" ref="O23">index(DailyPrices,Match($L23,PriceDates,0)+1,Match(O$3,Tickers,0))*O$4</f>
        <v>26390.70621</v>
      </c>
      <c r="P23" s="33">
        <f t="array" ref="P23">index(DailyPrices,Match($L23,PriceDates,0)+1,Match(P$3,Tickers,0))*P$4</f>
        <v>4885.545267</v>
      </c>
      <c r="Q23" s="33">
        <f t="array" ref="Q23">index(DailyPrices,Match($L23,PriceDates,0)+1,Match(Q$3,Tickers,0))*Q$4</f>
        <v>4825.513441</v>
      </c>
      <c r="R23" s="33">
        <f t="array" ref="R23">index(DailyPrices,Match($L23,PriceDates,0)+1,Match(R$3,Tickers,0))*R$4</f>
        <v>0</v>
      </c>
      <c r="S23" s="33">
        <f t="array" ref="S23">index(DailyPrices,Match($L23,PriceDates,0)+1,Match(S$3,Tickers,0))*S$4</f>
        <v>5038.534772</v>
      </c>
      <c r="T23" s="15">
        <f t="shared" si="2"/>
        <v>94921.37151</v>
      </c>
    </row>
    <row r="24">
      <c r="L24" s="42">
        <f>Prices!B30</f>
        <v>42401</v>
      </c>
      <c r="M24" s="33">
        <f t="array" ref="M24">index(DailyPrices,Match($L24,PriceDates,0)+1,Match(M$3,Tickers,0))*M$4</f>
        <v>33004.04585</v>
      </c>
      <c r="N24" s="33">
        <f t="array" ref="N24">index(DailyPrices,Match($L24,PriceDates,0)+1,Match(N$3,Tickers,0))*N$4</f>
        <v>20741.83007</v>
      </c>
      <c r="O24" s="33">
        <f t="array" ref="O24">index(DailyPrices,Match($L24,PriceDates,0)+1,Match(O$3,Tickers,0))*O$4</f>
        <v>26125.34393</v>
      </c>
      <c r="P24" s="33">
        <f t="array" ref="P24">index(DailyPrices,Match($L24,PriceDates,0)+1,Match(P$3,Tickers,0))*P$4</f>
        <v>4884.259259</v>
      </c>
      <c r="Q24" s="33">
        <f t="array" ref="Q24">index(DailyPrices,Match($L24,PriceDates,0)+1,Match(Q$3,Tickers,0))*Q$4</f>
        <v>4744.531641</v>
      </c>
      <c r="R24" s="33">
        <f t="array" ref="R24">index(DailyPrices,Match($L24,PriceDates,0)+1,Match(R$3,Tickers,0))*R$4</f>
        <v>0</v>
      </c>
      <c r="S24" s="33">
        <f t="array" ref="S24">index(DailyPrices,Match($L24,PriceDates,0)+1,Match(S$3,Tickers,0))*S$4</f>
        <v>5026.747665</v>
      </c>
      <c r="T24" s="15">
        <f t="shared" si="2"/>
        <v>94526.75842</v>
      </c>
    </row>
    <row r="25">
      <c r="A25" s="1" t="s">
        <v>69</v>
      </c>
      <c r="B25" s="9">
        <f t="array" ref="B25">index(YTDReturns,4,Match(B3,Tickers,0))</f>
        <v>0.07244003468</v>
      </c>
      <c r="C25" s="9">
        <f t="array" ref="C25">index(YTDReturns,4,Match(C3,Tickers,0))</f>
        <v>0.01879084967</v>
      </c>
      <c r="D25" s="9">
        <f t="array" ref="D25">index(YTDReturns,4,Match(D3,Tickers,0))</f>
        <v>0.1504127178</v>
      </c>
      <c r="E25" s="9">
        <f t="array" ref="E25">index(YTDReturns,4,Match(E3,Tickers,0))</f>
        <v>0.07934670782</v>
      </c>
      <c r="F25" s="9">
        <f t="array" ref="F25">index(YTDReturns,4,Match(F3,Tickers,0))</f>
        <v>0.1789948238</v>
      </c>
      <c r="G25" s="9">
        <f t="array" ref="G25">index(YTDReturns,4,Match(G3,Tickers,0))</f>
        <v>0.07246376812</v>
      </c>
      <c r="H25" s="9">
        <f t="array" ref="H25">index(YTDReturns,4,Match(H3,Tickers,0))</f>
        <v>0.02049143168</v>
      </c>
      <c r="L25" s="42">
        <f>Prices!B31</f>
        <v>42402</v>
      </c>
      <c r="M25" s="33">
        <f t="array" ref="M25">index(DailyPrices,Match($L25,PriceDates,0)+1,Match(M$3,Tickers,0))*M$4</f>
        <v>32366.82401</v>
      </c>
      <c r="N25" s="33">
        <f t="array" ref="N25">index(DailyPrices,Match($L25,PriceDates,0)+1,Match(N$3,Tickers,0))*N$4</f>
        <v>20274.5098</v>
      </c>
      <c r="O25" s="33">
        <f t="array" ref="O25">index(DailyPrices,Match($L25,PriceDates,0)+1,Match(O$3,Tickers,0))*O$4</f>
        <v>25346.37725</v>
      </c>
      <c r="P25" s="33">
        <f t="array" ref="P25">index(DailyPrices,Match($L25,PriceDates,0)+1,Match(P$3,Tickers,0))*P$4</f>
        <v>4810.313786</v>
      </c>
      <c r="Q25" s="33">
        <f t="array" ref="Q25">index(DailyPrices,Match($L25,PriceDates,0)+1,Match(Q$3,Tickers,0))*Q$4</f>
        <v>4586.742361</v>
      </c>
      <c r="R25" s="33">
        <f t="array" ref="R25">index(DailyPrices,Match($L25,PriceDates,0)+1,Match(R$3,Tickers,0))*R$4</f>
        <v>0</v>
      </c>
      <c r="S25" s="33">
        <f t="array" ref="S25">index(DailyPrices,Match($L25,PriceDates,0)+1,Match(S$3,Tickers,0))*S$4</f>
        <v>5039.894823</v>
      </c>
      <c r="T25" s="15">
        <f t="shared" si="2"/>
        <v>92424.66203</v>
      </c>
    </row>
    <row r="26">
      <c r="A26" s="1" t="s">
        <v>57</v>
      </c>
      <c r="B26" s="9">
        <f t="array" ref="B26">index(YTDReturns,5,Match(B3,Tickers,0))</f>
        <v>-0.1125132454</v>
      </c>
      <c r="C26" s="9">
        <f t="array" ref="C26">index(YTDReturns,5,Match(C3,Tickers,0))</f>
        <v>-0.1222766885</v>
      </c>
      <c r="D26" s="9">
        <f t="array" ref="D26">index(YTDReturns,5,Match(D3,Tickers,0))</f>
        <v>-0.1088352186</v>
      </c>
      <c r="E26" s="9">
        <f t="array" ref="E26">index(YTDReturns,5,Match(E3,Tickers,0))</f>
        <v>-0.06121399177</v>
      </c>
      <c r="F26" s="9">
        <f t="array" ref="F26">index(YTDReturns,5,Match(F3,Tickers,0))</f>
        <v>-0.1070295542</v>
      </c>
      <c r="G26" s="9">
        <f t="array" ref="G26">index(YTDReturns,5,Match(G3,Tickers,0))</f>
        <v>0.01919819311</v>
      </c>
      <c r="H26" s="9">
        <f t="array" ref="H26">index(YTDReturns,5,Match(H3,Tickers,0))</f>
        <v>0.01505122858</v>
      </c>
      <c r="L26" s="42">
        <f>Prices!B32</f>
        <v>42403</v>
      </c>
      <c r="M26" s="33">
        <f t="array" ref="M26">index(DailyPrices,Match($L26,PriceDates,0)+1,Match(M$3,Tickers,0))*M$4</f>
        <v>32562.37357</v>
      </c>
      <c r="N26" s="33">
        <f t="array" ref="N26">index(DailyPrices,Match($L26,PriceDates,0)+1,Match(N$3,Tickers,0))*N$4</f>
        <v>20454.24837</v>
      </c>
      <c r="O26" s="33">
        <f t="array" ref="O26">index(DailyPrices,Match($L26,PriceDates,0)+1,Match(O$3,Tickers,0))*O$4</f>
        <v>26022.62305</v>
      </c>
      <c r="P26" s="33">
        <f t="array" ref="P26">index(DailyPrices,Match($L26,PriceDates,0)+1,Match(P$3,Tickers,0))*P$4</f>
        <v>4832.81893</v>
      </c>
      <c r="Q26" s="33">
        <f t="array" ref="Q26">index(DailyPrices,Match($L26,PriceDates,0)+1,Match(Q$3,Tickers,0))*Q$4</f>
        <v>4749.540825</v>
      </c>
      <c r="R26" s="33">
        <f t="array" ref="R26">index(DailyPrices,Match($L26,PriceDates,0)+1,Match(R$3,Tickers,0))*R$4</f>
        <v>0</v>
      </c>
      <c r="S26" s="33">
        <f t="array" ref="S26">index(DailyPrices,Match($L26,PriceDates,0)+1,Match(S$3,Tickers,0))*S$4</f>
        <v>5044.428325</v>
      </c>
      <c r="T26" s="15">
        <f t="shared" si="2"/>
        <v>93666.03306</v>
      </c>
    </row>
    <row r="27">
      <c r="L27" s="42">
        <f>Prices!B33</f>
        <v>42404</v>
      </c>
      <c r="M27" s="33">
        <f t="array" ref="M27">index(DailyPrices,Match($L27,PriceDates,0)+1,Match(M$3,Tickers,0))*M$4</f>
        <v>32639.91908</v>
      </c>
      <c r="N27" s="33">
        <f t="array" ref="N27">index(DailyPrices,Match($L27,PriceDates,0)+1,Match(N$3,Tickers,0))*N$4</f>
        <v>20496.18736</v>
      </c>
      <c r="O27" s="33">
        <f t="array" ref="O27">index(DailyPrices,Match($L27,PriceDates,0)+1,Match(O$3,Tickers,0))*O$4</f>
        <v>26202.38459</v>
      </c>
      <c r="P27" s="33">
        <f t="array" ref="P27">index(DailyPrices,Match($L27,PriceDates,0)+1,Match(P$3,Tickers,0))*P$4</f>
        <v>4846.322016</v>
      </c>
      <c r="Q27" s="33">
        <f t="array" ref="Q27">index(DailyPrices,Match($L27,PriceDates,0)+1,Match(Q$3,Tickers,0))*Q$4</f>
        <v>4747.036233</v>
      </c>
      <c r="R27" s="33">
        <f t="array" ref="R27">index(DailyPrices,Match($L27,PriceDates,0)+1,Match(R$3,Tickers,0))*R$4</f>
        <v>0</v>
      </c>
      <c r="S27" s="33">
        <f t="array" ref="S27">index(DailyPrices,Match($L27,PriceDates,0)+1,Match(S$3,Tickers,0))*S$4</f>
        <v>5048.508478</v>
      </c>
      <c r="T27" s="15">
        <f t="shared" si="2"/>
        <v>93980.35777</v>
      </c>
    </row>
    <row r="28">
      <c r="I28" s="1" t="s">
        <v>70</v>
      </c>
      <c r="J28" s="15">
        <f>'Daily Summ'!Z5</f>
        <v>0.7422787755</v>
      </c>
      <c r="L28" s="42">
        <f>Prices!B34</f>
        <v>42405</v>
      </c>
      <c r="M28" s="33">
        <f t="array" ref="M28">index(DailyPrices,Match($L28,PriceDates,0)+1,Match(M$3,Tickers,0))*M$4</f>
        <v>31968.98179</v>
      </c>
      <c r="N28" s="33">
        <f t="array" ref="N28">index(DailyPrices,Match($L28,PriceDates,0)+1,Match(N$3,Tickers,0))*N$4</f>
        <v>20190.63181</v>
      </c>
      <c r="O28" s="33">
        <f t="array" ref="O28">index(DailyPrices,Match($L28,PriceDates,0)+1,Match(O$3,Tickers,0))*O$4</f>
        <v>25928.46224</v>
      </c>
      <c r="P28" s="33">
        <f t="array" ref="P28">index(DailyPrices,Match($L28,PriceDates,0)+1,Match(P$3,Tickers,0))*P$4</f>
        <v>4790.380658</v>
      </c>
      <c r="Q28" s="33">
        <f t="array" ref="Q28">index(DailyPrices,Match($L28,PriceDates,0)+1,Match(Q$3,Tickers,0))*Q$4</f>
        <v>4636.834196</v>
      </c>
      <c r="R28" s="33">
        <f t="array" ref="R28">index(DailyPrices,Match($L28,PriceDates,0)+1,Match(R$3,Tickers,0))*R$4</f>
        <v>0</v>
      </c>
      <c r="S28" s="33">
        <f t="array" ref="S28">index(DailyPrices,Match($L28,PriceDates,0)+1,Match(S$3,Tickers,0))*S$4</f>
        <v>5052.58863</v>
      </c>
      <c r="T28" s="15">
        <f t="shared" si="2"/>
        <v>92567.87933</v>
      </c>
    </row>
    <row r="29">
      <c r="A29">
        <f t="shared" ref="A29:A48" si="3">sum(B4:F4)</f>
        <v>40</v>
      </c>
      <c r="C29" s="9">
        <f t="shared" ref="C29:C48" si="4">SUMPRODUCT(B4:H4,B$26:H$26)/100</f>
        <v>-0.02716334426</v>
      </c>
      <c r="L29" s="42">
        <f>Prices!B35</f>
        <v>42408</v>
      </c>
      <c r="M29" s="33">
        <f t="array" ref="M29">index(DailyPrices,Match($L29,PriceDates,0)+1,Match(M$3,Tickers,0))*M$4</f>
        <v>31469.99326</v>
      </c>
      <c r="N29" s="33">
        <f t="array" ref="N29">index(DailyPrices,Match($L29,PriceDates,0)+1,Match(N$3,Tickers,0))*N$4</f>
        <v>19825.1634</v>
      </c>
      <c r="O29" s="33">
        <f t="array" ref="O29">index(DailyPrices,Match($L29,PriceDates,0)+1,Match(O$3,Tickers,0))*O$4</f>
        <v>25568.93916</v>
      </c>
      <c r="P29" s="33">
        <f t="array" ref="P29">index(DailyPrices,Match($L29,PriceDates,0)+1,Match(P$3,Tickers,0))*P$4</f>
        <v>4756.944444</v>
      </c>
      <c r="Q29" s="33">
        <f t="array" ref="Q29">index(DailyPrices,Match($L29,PriceDates,0)+1,Match(Q$3,Tickers,0))*Q$4</f>
        <v>4613.458006</v>
      </c>
      <c r="R29" s="33">
        <f t="array" ref="R29">index(DailyPrices,Match($L29,PriceDates,0)+1,Match(R$3,Tickers,0))*R$4</f>
        <v>0</v>
      </c>
      <c r="S29" s="33">
        <f t="array" ref="S29">index(DailyPrices,Match($L29,PriceDates,0)+1,Match(S$3,Tickers,0))*S$4</f>
        <v>5065.735787</v>
      </c>
      <c r="T29" s="15">
        <f t="shared" si="2"/>
        <v>91300.23406</v>
      </c>
    </row>
    <row r="30">
      <c r="A30">
        <f t="shared" si="3"/>
        <v>42</v>
      </c>
      <c r="C30" s="9">
        <f t="shared" si="4"/>
        <v>-0.03401118714</v>
      </c>
      <c r="L30" s="42">
        <f>Prices!B36</f>
        <v>42409</v>
      </c>
      <c r="M30" s="33">
        <f t="array" ref="M30">index(DailyPrices,Match($L30,PriceDates,0)+1,Match(M$3,Tickers,0))*M$4</f>
        <v>31429.53473</v>
      </c>
      <c r="N30" s="33">
        <f t="array" ref="N30">index(DailyPrices,Match($L30,PriceDates,0)+1,Match(N$3,Tickers,0))*N$4</f>
        <v>19609.47712</v>
      </c>
      <c r="O30" s="33">
        <f t="array" ref="O30">index(DailyPrices,Match($L30,PriceDates,0)+1,Match(O$3,Tickers,0))*O$4</f>
        <v>25243.65637</v>
      </c>
      <c r="P30" s="33">
        <f t="array" ref="P30">index(DailyPrices,Match($L30,PriceDates,0)+1,Match(P$3,Tickers,0))*P$4</f>
        <v>4771.090535</v>
      </c>
      <c r="Q30" s="33">
        <f t="array" ref="Q30">index(DailyPrices,Match($L30,PriceDates,0)+1,Match(Q$3,Tickers,0))*Q$4</f>
        <v>4501.586241</v>
      </c>
      <c r="R30" s="33">
        <f t="array" ref="R30">index(DailyPrices,Match($L30,PriceDates,0)+1,Match(R$3,Tickers,0))*R$4</f>
        <v>0</v>
      </c>
      <c r="S30" s="33">
        <f t="array" ref="S30">index(DailyPrices,Match($L30,PriceDates,0)+1,Match(S$3,Tickers,0))*S$4</f>
        <v>5066.189138</v>
      </c>
      <c r="T30" s="15">
        <f t="shared" si="2"/>
        <v>90621.53414</v>
      </c>
    </row>
    <row r="31">
      <c r="A31">
        <f t="shared" si="3"/>
        <v>47</v>
      </c>
      <c r="C31" s="9">
        <f t="shared" si="4"/>
        <v>-0.04079202792</v>
      </c>
      <c r="L31" s="42">
        <f>Prices!B37</f>
        <v>42410</v>
      </c>
      <c r="M31" s="33">
        <f t="array" ref="M31">index(DailyPrices,Match($L31,PriceDates,0)+1,Match(M$3,Tickers,0))*M$4</f>
        <v>31449.76399</v>
      </c>
      <c r="N31" s="33">
        <f t="array" ref="N31">index(DailyPrices,Match($L31,PriceDates,0)+1,Match(N$3,Tickers,0))*N$4</f>
        <v>19567.53813</v>
      </c>
      <c r="O31" s="33">
        <f t="array" ref="O31">index(DailyPrices,Match($L31,PriceDates,0)+1,Match(O$3,Tickers,0))*O$4</f>
        <v>25320.69703</v>
      </c>
      <c r="P31" s="33">
        <f t="array" ref="P31">index(DailyPrices,Match($L31,PriceDates,0)+1,Match(P$3,Tickers,0))*P$4</f>
        <v>4756.30144</v>
      </c>
      <c r="Q31" s="33">
        <f t="array" ref="Q31">index(DailyPrices,Match($L31,PriceDates,0)+1,Match(Q$3,Tickers,0))*Q$4</f>
        <v>4484.054099</v>
      </c>
      <c r="R31" s="33">
        <f t="array" ref="R31">index(DailyPrices,Match($L31,PriceDates,0)+1,Match(R$3,Tickers,0))*R$4</f>
        <v>0</v>
      </c>
      <c r="S31" s="33">
        <f t="array" ref="S31">index(DailyPrices,Match($L31,PriceDates,0)+1,Match(S$3,Tickers,0))*S$4</f>
        <v>5067.549189</v>
      </c>
      <c r="T31" s="15">
        <f t="shared" si="2"/>
        <v>90645.90388</v>
      </c>
    </row>
    <row r="32">
      <c r="A32">
        <f t="shared" si="3"/>
        <v>52</v>
      </c>
      <c r="C32" s="9">
        <f t="shared" si="4"/>
        <v>-0.04705987617</v>
      </c>
      <c r="L32" s="42">
        <f>Prices!B38</f>
        <v>42411</v>
      </c>
      <c r="M32" s="33">
        <f t="array" ref="M32">index(DailyPrices,Match($L32,PriceDates,0)+1,Match(M$3,Tickers,0))*M$4</f>
        <v>31062.03641</v>
      </c>
      <c r="N32" s="33">
        <f t="array" ref="N32">index(DailyPrices,Match($L32,PriceDates,0)+1,Match(N$3,Tickers,0))*N$4</f>
        <v>19309.91285</v>
      </c>
      <c r="O32" s="33">
        <f t="array" ref="O32">index(DailyPrices,Match($L32,PriceDates,0)+1,Match(O$3,Tickers,0))*O$4</f>
        <v>24952.61388</v>
      </c>
      <c r="P32" s="33">
        <f t="array" ref="P32">index(DailyPrices,Match($L32,PriceDates,0)+1,Match(P$3,Tickers,0))*P$4</f>
        <v>4693.930041</v>
      </c>
      <c r="Q32" s="33">
        <f t="array" ref="Q32">index(DailyPrices,Match($L32,PriceDates,0)+1,Match(Q$3,Tickers,0))*Q$4</f>
        <v>4464.852229</v>
      </c>
      <c r="R32" s="33">
        <f t="array" ref="R32">index(DailyPrices,Match($L32,PriceDates,0)+1,Match(R$3,Tickers,0))*R$4</f>
        <v>0</v>
      </c>
      <c r="S32" s="33">
        <f t="array" ref="S32">index(DailyPrices,Match($L32,PriceDates,0)+1,Match(S$3,Tickers,0))*S$4</f>
        <v>5075.256143</v>
      </c>
      <c r="T32" s="15">
        <f t="shared" si="2"/>
        <v>89558.60156</v>
      </c>
    </row>
    <row r="33">
      <c r="A33">
        <f t="shared" si="3"/>
        <v>56</v>
      </c>
      <c r="C33" s="9">
        <f t="shared" si="4"/>
        <v>-0.05246876566</v>
      </c>
      <c r="L33" s="42">
        <f>Prices!B39</f>
        <v>42412</v>
      </c>
      <c r="M33" s="33">
        <f t="array" ref="M33">index(DailyPrices,Match($L33,PriceDates,0)+1,Match(M$3,Tickers,0))*M$4</f>
        <v>31665.54282</v>
      </c>
      <c r="N33" s="33">
        <f t="array" ref="N33">index(DailyPrices,Match($L33,PriceDates,0)+1,Match(N$3,Tickers,0))*N$4</f>
        <v>19615.46841</v>
      </c>
      <c r="O33" s="33">
        <f t="array" ref="O33">index(DailyPrices,Match($L33,PriceDates,0)+1,Match(O$3,Tickers,0))*O$4</f>
        <v>25363.4974</v>
      </c>
      <c r="P33" s="33">
        <f t="array" ref="P33">index(DailyPrices,Match($L33,PriceDates,0)+1,Match(P$3,Tickers,0))*P$4</f>
        <v>4779.449588</v>
      </c>
      <c r="Q33" s="33">
        <f t="array" ref="Q33">index(DailyPrices,Match($L33,PriceDates,0)+1,Match(Q$3,Tickers,0))*Q$4</f>
        <v>4582.568041</v>
      </c>
      <c r="R33" s="33">
        <f t="array" ref="R33">index(DailyPrices,Match($L33,PriceDates,0)+1,Match(R$3,Tickers,0))*R$4</f>
        <v>0</v>
      </c>
      <c r="S33" s="33">
        <f t="array" ref="S33">index(DailyPrices,Match($L33,PriceDates,0)+1,Match(S$3,Tickers,0))*S$4</f>
        <v>5062.562336</v>
      </c>
      <c r="T33" s="15">
        <f t="shared" si="2"/>
        <v>91069.0886</v>
      </c>
    </row>
    <row r="34">
      <c r="A34">
        <f t="shared" si="3"/>
        <v>59</v>
      </c>
      <c r="C34" s="9">
        <f t="shared" si="4"/>
        <v>-0.05648096298</v>
      </c>
      <c r="L34" s="42">
        <f>Prices!B40</f>
        <v>42416</v>
      </c>
      <c r="M34" s="33">
        <f t="array" ref="M34">index(DailyPrices,Match($L34,PriceDates,0)+1,Match(M$3,Tickers,0))*M$4</f>
        <v>32242.07687</v>
      </c>
      <c r="N34" s="33">
        <f t="array" ref="N34">index(DailyPrices,Match($L34,PriceDates,0)+1,Match(N$3,Tickers,0))*N$4</f>
        <v>19992.91939</v>
      </c>
      <c r="O34" s="33">
        <f t="array" ref="O34">index(DailyPrices,Match($L34,PriceDates,0)+1,Match(O$3,Tickers,0))*O$4</f>
        <v>25962.70254</v>
      </c>
      <c r="P34" s="33">
        <f t="array" ref="P34">index(DailyPrices,Match($L34,PriceDates,0)+1,Match(P$3,Tickers,0))*P$4</f>
        <v>4845.036008</v>
      </c>
      <c r="Q34" s="33">
        <f t="array" ref="Q34">index(DailyPrices,Match($L34,PriceDates,0)+1,Match(Q$3,Tickers,0))*Q$4</f>
        <v>4627.650693</v>
      </c>
      <c r="R34" s="33">
        <f t="array" ref="R34">index(DailyPrices,Match($L34,PriceDates,0)+1,Match(R$3,Tickers,0))*R$4</f>
        <v>0</v>
      </c>
      <c r="S34" s="33">
        <f t="array" ref="S34">index(DailyPrices,Match($L34,PriceDates,0)+1,Match(S$3,Tickers,0))*S$4</f>
        <v>5065.282437</v>
      </c>
      <c r="T34" s="15">
        <f t="shared" si="2"/>
        <v>92735.66794</v>
      </c>
    </row>
    <row r="35">
      <c r="A35">
        <f t="shared" si="3"/>
        <v>65</v>
      </c>
      <c r="C35" s="9">
        <f t="shared" si="4"/>
        <v>-0.06440772318</v>
      </c>
      <c r="L35" s="42">
        <f>Prices!B41</f>
        <v>42417</v>
      </c>
      <c r="M35" s="33">
        <f t="array" ref="M35">index(DailyPrices,Match($L35,PriceDates,0)+1,Match(M$3,Tickers,0))*M$4</f>
        <v>32778.15239</v>
      </c>
      <c r="N35" s="33">
        <f t="array" ref="N35">index(DailyPrices,Match($L35,PriceDates,0)+1,Match(N$3,Tickers,0))*N$4</f>
        <v>20352.39651</v>
      </c>
      <c r="O35" s="33">
        <f t="array" ref="O35">index(DailyPrices,Match($L35,PriceDates,0)+1,Match(O$3,Tickers,0))*O$4</f>
        <v>26501.98716</v>
      </c>
      <c r="P35" s="33">
        <f t="array" ref="P35">index(DailyPrices,Match($L35,PriceDates,0)+1,Match(P$3,Tickers,0))*P$4</f>
        <v>4906.121399</v>
      </c>
      <c r="Q35" s="33">
        <f t="array" ref="Q35">index(DailyPrices,Match($L35,PriceDates,0)+1,Match(Q$3,Tickers,0))*Q$4</f>
        <v>4779.595926</v>
      </c>
      <c r="R35" s="33">
        <f t="array" ref="R35">index(DailyPrices,Match($L35,PriceDates,0)+1,Match(R$3,Tickers,0))*R$4</f>
        <v>0</v>
      </c>
      <c r="S35" s="33">
        <f t="array" ref="S35">index(DailyPrices,Match($L35,PriceDates,0)+1,Match(S$3,Tickers,0))*S$4</f>
        <v>5058.482183</v>
      </c>
      <c r="T35" s="15">
        <f t="shared" si="2"/>
        <v>94376.73558</v>
      </c>
    </row>
    <row r="36">
      <c r="A36">
        <f t="shared" si="3"/>
        <v>65</v>
      </c>
      <c r="C36" s="9">
        <f t="shared" si="4"/>
        <v>-0.06488393545</v>
      </c>
      <c r="L36" s="42">
        <f>Prices!B42</f>
        <v>42418</v>
      </c>
      <c r="M36" s="33">
        <f t="array" ref="M36">index(DailyPrices,Match($L36,PriceDates,0)+1,Match(M$3,Tickers,0))*M$4</f>
        <v>32646.66217</v>
      </c>
      <c r="N36" s="33">
        <f t="array" ref="N36">index(DailyPrices,Match($L36,PriceDates,0)+1,Match(N$3,Tickers,0))*N$4</f>
        <v>20256.53595</v>
      </c>
      <c r="O36" s="33">
        <f t="array" ref="O36">index(DailyPrices,Match($L36,PriceDates,0)+1,Match(O$3,Tickers,0))*O$4</f>
        <v>26373.58606</v>
      </c>
      <c r="P36" s="33">
        <f t="array" ref="P36">index(DailyPrices,Match($L36,PriceDates,0)+1,Match(P$3,Tickers,0))*P$4</f>
        <v>4904.192387</v>
      </c>
      <c r="Q36" s="33">
        <f t="array" ref="Q36">index(DailyPrices,Match($L36,PriceDates,0)+1,Match(Q$3,Tickers,0))*Q$4</f>
        <v>4720.320588</v>
      </c>
      <c r="R36" s="33">
        <f t="array" ref="R36">index(DailyPrices,Match($L36,PriceDates,0)+1,Match(R$3,Tickers,0))*R$4</f>
        <v>0</v>
      </c>
      <c r="S36" s="33">
        <f t="array" ref="S36">index(DailyPrices,Match($L36,PriceDates,0)+1,Match(S$3,Tickers,0))*S$4</f>
        <v>5058.028833</v>
      </c>
      <c r="T36" s="15">
        <f t="shared" si="2"/>
        <v>93959.32599</v>
      </c>
    </row>
    <row r="37">
      <c r="A37">
        <f t="shared" si="3"/>
        <v>67</v>
      </c>
      <c r="C37" s="9">
        <f t="shared" si="4"/>
        <v>-0.06854012081</v>
      </c>
      <c r="L37" s="42">
        <f>Prices!B43</f>
        <v>42419</v>
      </c>
      <c r="M37" s="33">
        <f t="array" ref="M37">index(DailyPrices,Match($L37,PriceDates,0)+1,Match(M$3,Tickers,0))*M$4</f>
        <v>32653.40526</v>
      </c>
      <c r="N37" s="33">
        <f t="array" ref="N37">index(DailyPrices,Match($L37,PriceDates,0)+1,Match(N$3,Tickers,0))*N$4</f>
        <v>20220.58824</v>
      </c>
      <c r="O37" s="33">
        <f t="array" ref="O37">index(DailyPrices,Match($L37,PriceDates,0)+1,Match(O$3,Tickers,0))*O$4</f>
        <v>26262.30511</v>
      </c>
      <c r="P37" s="33">
        <f t="array" ref="P37">index(DailyPrices,Match($L37,PriceDates,0)+1,Match(P$3,Tickers,0))*P$4</f>
        <v>4903.549383</v>
      </c>
      <c r="Q37" s="33">
        <f t="array" ref="Q37">index(DailyPrices,Match($L37,PriceDates,0)+1,Match(Q$3,Tickers,0))*Q$4</f>
        <v>4709.467357</v>
      </c>
      <c r="R37" s="33">
        <f t="array" ref="R37">index(DailyPrices,Match($L37,PriceDates,0)+1,Match(R$3,Tickers,0))*R$4</f>
        <v>0</v>
      </c>
      <c r="S37" s="33">
        <f t="array" ref="S37">index(DailyPrices,Match($L37,PriceDates,0)+1,Match(S$3,Tickers,0))*S$4</f>
        <v>5054.402031</v>
      </c>
      <c r="T37" s="15">
        <f t="shared" si="2"/>
        <v>93803.71737</v>
      </c>
    </row>
    <row r="38">
      <c r="A38">
        <f t="shared" si="3"/>
        <v>71</v>
      </c>
      <c r="C38" s="9">
        <f t="shared" si="4"/>
        <v>-0.07319056139</v>
      </c>
      <c r="L38" s="42">
        <f>Prices!B44</f>
        <v>42422</v>
      </c>
      <c r="M38" s="33">
        <f t="array" ref="M38">index(DailyPrices,Match($L38,PriceDates,0)+1,Match(M$3,Tickers,0))*M$4</f>
        <v>33128.79299</v>
      </c>
      <c r="N38" s="33">
        <f t="array" ref="N38">index(DailyPrices,Match($L38,PriceDates,0)+1,Match(N$3,Tickers,0))*N$4</f>
        <v>20466.23094</v>
      </c>
      <c r="O38" s="33">
        <f t="array" ref="O38">index(DailyPrices,Match($L38,PriceDates,0)+1,Match(O$3,Tickers,0))*O$4</f>
        <v>26912.87068</v>
      </c>
      <c r="P38" s="33">
        <f t="array" ref="P38">index(DailyPrices,Match($L38,PriceDates,0)+1,Match(P$3,Tickers,0))*P$4</f>
        <v>4963.348765</v>
      </c>
      <c r="Q38" s="33">
        <f t="array" ref="Q38">index(DailyPrices,Match($L38,PriceDates,0)+1,Match(Q$3,Tickers,0))*Q$4</f>
        <v>4829.687761</v>
      </c>
      <c r="R38" s="33">
        <f t="array" ref="R38">index(DailyPrices,Match($L38,PriceDates,0)+1,Match(R$3,Tickers,0))*R$4</f>
        <v>0</v>
      </c>
      <c r="S38" s="33">
        <f t="array" ref="S38">index(DailyPrices,Match($L38,PriceDates,0)+1,Match(S$3,Tickers,0))*S$4</f>
        <v>5049.415178</v>
      </c>
      <c r="T38" s="15">
        <f t="shared" si="2"/>
        <v>95350.34631</v>
      </c>
    </row>
    <row r="39">
      <c r="A39">
        <f t="shared" si="3"/>
        <v>74</v>
      </c>
      <c r="C39" s="9">
        <f t="shared" si="4"/>
        <v>-0.07707834977</v>
      </c>
      <c r="L39" s="42">
        <f>Prices!B45</f>
        <v>42423</v>
      </c>
      <c r="M39" s="33">
        <f t="array" ref="M39">index(DailyPrices,Match($L39,PriceDates,0)+1,Match(M$3,Tickers,0))*M$4</f>
        <v>32730.95078</v>
      </c>
      <c r="N39" s="33">
        <f t="array" ref="N39">index(DailyPrices,Match($L39,PriceDates,0)+1,Match(N$3,Tickers,0))*N$4</f>
        <v>20124.72767</v>
      </c>
      <c r="O39" s="33">
        <f t="array" ref="O39">index(DailyPrices,Match($L39,PriceDates,0)+1,Match(O$3,Tickers,0))*O$4</f>
        <v>26330.78569</v>
      </c>
      <c r="P39" s="33">
        <f t="array" ref="P39">index(DailyPrices,Match($L39,PriceDates,0)+1,Match(P$3,Tickers,0))*P$4</f>
        <v>4918.338477</v>
      </c>
      <c r="Q39" s="33">
        <f t="array" ref="Q39">index(DailyPrices,Match($L39,PriceDates,0)+1,Match(Q$3,Tickers,0))*Q$4</f>
        <v>4664.384705</v>
      </c>
      <c r="R39" s="33">
        <f t="array" ref="R39">index(DailyPrices,Match($L39,PriceDates,0)+1,Match(R$3,Tickers,0))*R$4</f>
        <v>0</v>
      </c>
      <c r="S39" s="33">
        <f t="array" ref="S39">index(DailyPrices,Match($L39,PriceDates,0)+1,Match(S$3,Tickers,0))*S$4</f>
        <v>5051.228579</v>
      </c>
      <c r="T39" s="15">
        <f t="shared" si="2"/>
        <v>93820.4159</v>
      </c>
    </row>
    <row r="40">
      <c r="A40">
        <f t="shared" si="3"/>
        <v>77</v>
      </c>
      <c r="C40" s="9">
        <f t="shared" si="4"/>
        <v>-0.08096613815</v>
      </c>
      <c r="L40" s="42">
        <f>Prices!B46</f>
        <v>42424</v>
      </c>
      <c r="M40" s="33">
        <f t="array" ref="M40">index(DailyPrices,Match($L40,PriceDates,0)+1,Match(M$3,Tickers,0))*M$4</f>
        <v>32896.15644</v>
      </c>
      <c r="N40" s="33">
        <f t="array" ref="N40">index(DailyPrices,Match($L40,PriceDates,0)+1,Match(N$3,Tickers,0))*N$4</f>
        <v>20064.81481</v>
      </c>
      <c r="O40" s="33">
        <f t="array" ref="O40">index(DailyPrices,Match($L40,PriceDates,0)+1,Match(O$3,Tickers,0))*O$4</f>
        <v>26330.78569</v>
      </c>
      <c r="P40" s="33">
        <f t="array" ref="P40">index(DailyPrices,Match($L40,PriceDates,0)+1,Match(P$3,Tickers,0))*P$4</f>
        <v>4951.131687</v>
      </c>
      <c r="Q40" s="33">
        <f t="array" ref="Q40">index(DailyPrices,Match($L40,PriceDates,0)+1,Match(Q$3,Tickers,0))*Q$4</f>
        <v>4711.971949</v>
      </c>
      <c r="R40" s="33">
        <f t="array" ref="R40">index(DailyPrices,Match($L40,PriceDates,0)+1,Match(R$3,Tickers,0))*R$4</f>
        <v>0</v>
      </c>
      <c r="S40" s="33">
        <f t="array" ref="S40">index(DailyPrices,Match($L40,PriceDates,0)+1,Match(S$3,Tickers,0))*S$4</f>
        <v>5044.428325</v>
      </c>
      <c r="T40" s="15">
        <f t="shared" si="2"/>
        <v>93999.28891</v>
      </c>
    </row>
    <row r="41">
      <c r="A41">
        <f t="shared" si="3"/>
        <v>79</v>
      </c>
      <c r="C41" s="9">
        <f t="shared" si="4"/>
        <v>-0.0835782818</v>
      </c>
      <c r="L41" s="42">
        <f>Prices!B47</f>
        <v>42425</v>
      </c>
      <c r="M41" s="33">
        <f t="array" ref="M41">index(DailyPrices,Match($L41,PriceDates,0)+1,Match(M$3,Tickers,0))*M$4</f>
        <v>33287.25556</v>
      </c>
      <c r="N41" s="33">
        <f t="array" ref="N41">index(DailyPrices,Match($L41,PriceDates,0)+1,Match(N$3,Tickers,0))*N$4</f>
        <v>20304.46623</v>
      </c>
      <c r="O41" s="33">
        <f t="array" ref="O41">index(DailyPrices,Match($L41,PriceDates,0)+1,Match(O$3,Tickers,0))*O$4</f>
        <v>26373.58606</v>
      </c>
      <c r="P41" s="33">
        <f t="array" ref="P41">index(DailyPrices,Match($L41,PriceDates,0)+1,Match(P$3,Tickers,0))*P$4</f>
        <v>5009.645062</v>
      </c>
      <c r="Q41" s="33">
        <f t="array" ref="Q41">index(DailyPrices,Match($L41,PriceDates,0)+1,Match(Q$3,Tickers,0))*Q$4</f>
        <v>4716.146268</v>
      </c>
      <c r="R41" s="33">
        <f t="array" ref="R41">index(DailyPrices,Match($L41,PriceDates,0)+1,Match(R$3,Tickers,0))*R$4</f>
        <v>0</v>
      </c>
      <c r="S41" s="33">
        <f t="array" ref="S41">index(DailyPrices,Match($L41,PriceDates,0)+1,Match(S$3,Tickers,0))*S$4</f>
        <v>5048.055127</v>
      </c>
      <c r="T41" s="15">
        <f t="shared" si="2"/>
        <v>94739.15431</v>
      </c>
    </row>
    <row r="42">
      <c r="A42">
        <f t="shared" si="3"/>
        <v>82</v>
      </c>
      <c r="C42" s="9">
        <f t="shared" si="4"/>
        <v>-0.08708749234</v>
      </c>
      <c r="L42" s="42">
        <f>Prices!B48</f>
        <v>42426</v>
      </c>
      <c r="M42" s="33">
        <f t="array" ref="M42">index(DailyPrices,Match($L42,PriceDates,0)+1,Match(M$3,Tickers,0))*M$4</f>
        <v>33260.28321</v>
      </c>
      <c r="N42" s="33">
        <f t="array" ref="N42">index(DailyPrices,Match($L42,PriceDates,0)+1,Match(N$3,Tickers,0))*N$4</f>
        <v>20232.57081</v>
      </c>
      <c r="O42" s="33">
        <f t="array" ref="O42">index(DailyPrices,Match($L42,PriceDates,0)+1,Match(O$3,Tickers,0))*O$4</f>
        <v>26142.46408</v>
      </c>
      <c r="P42" s="33">
        <f t="array" ref="P42">index(DailyPrices,Match($L42,PriceDates,0)+1,Match(P$3,Tickers,0))*P$4</f>
        <v>4978.13786</v>
      </c>
      <c r="Q42" s="33">
        <f t="array" ref="Q42">index(DailyPrices,Match($L42,PriceDates,0)+1,Match(Q$3,Tickers,0))*Q$4</f>
        <v>4743.696777</v>
      </c>
      <c r="R42" s="33">
        <f t="array" ref="R42">index(DailyPrices,Match($L42,PriceDates,0)+1,Match(R$3,Tickers,0))*R$4</f>
        <v>0</v>
      </c>
      <c r="S42" s="33">
        <f t="array" ref="S42">index(DailyPrices,Match($L42,PriceDates,0)+1,Match(S$3,Tickers,0))*S$4</f>
        <v>5039.894823</v>
      </c>
      <c r="T42" s="15">
        <f t="shared" si="2"/>
        <v>94397.04755</v>
      </c>
    </row>
    <row r="43">
      <c r="A43">
        <f t="shared" si="3"/>
        <v>85</v>
      </c>
      <c r="C43" s="9">
        <f t="shared" si="4"/>
        <v>-0.09046228819</v>
      </c>
      <c r="L43" s="42">
        <f>Prices!B49</f>
        <v>42429</v>
      </c>
      <c r="M43" s="33">
        <f t="array" ref="M43">index(DailyPrices,Match($L43,PriceDates,0)+1,Match(M$3,Tickers,0))*M$4</f>
        <v>32993.93122</v>
      </c>
      <c r="N43" s="33">
        <f t="array" ref="N43">index(DailyPrices,Match($L43,PriceDates,0)+1,Match(N$3,Tickers,0))*N$4</f>
        <v>20142.70153</v>
      </c>
      <c r="O43" s="33">
        <f t="array" ref="O43">index(DailyPrices,Match($L43,PriceDates,0)+1,Match(O$3,Tickers,0))*O$4</f>
        <v>26305.10547</v>
      </c>
      <c r="P43" s="33">
        <f t="array" ref="P43">index(DailyPrices,Match($L43,PriceDates,0)+1,Match(P$3,Tickers,0))*P$4</f>
        <v>4940.843621</v>
      </c>
      <c r="Q43" s="33">
        <f t="array" ref="Q43">index(DailyPrices,Match($L43,PriceDates,0)+1,Match(Q$3,Tickers,0))*Q$4</f>
        <v>4690.265487</v>
      </c>
      <c r="R43" s="33">
        <f t="array" ref="R43">index(DailyPrices,Match($L43,PriceDates,0)+1,Match(R$3,Tickers,0))*R$4</f>
        <v>0</v>
      </c>
      <c r="S43" s="33">
        <f t="array" ref="S43">index(DailyPrices,Match($L43,PriceDates,0)+1,Match(S$3,Tickers,0))*S$4</f>
        <v>5039.441472</v>
      </c>
      <c r="T43" s="15">
        <f t="shared" si="2"/>
        <v>94112.2888</v>
      </c>
    </row>
    <row r="44">
      <c r="A44">
        <f t="shared" si="3"/>
        <v>87</v>
      </c>
      <c r="C44" s="9">
        <f t="shared" si="4"/>
        <v>-0.09307443183</v>
      </c>
      <c r="L44" s="42">
        <f>Prices!B50</f>
        <v>42430</v>
      </c>
      <c r="M44" s="33">
        <f t="array" ref="M44">index(DailyPrices,Match($L44,PriceDates,0)+1,Match(M$3,Tickers,0))*M$4</f>
        <v>33779.50101</v>
      </c>
      <c r="N44" s="33">
        <f t="array" ref="N44">index(DailyPrices,Match($L44,PriceDates,0)+1,Match(N$3,Tickers,0))*N$4</f>
        <v>20663.94336</v>
      </c>
      <c r="O44" s="33">
        <f t="array" ref="O44">index(DailyPrices,Match($L44,PriceDates,0)+1,Match(O$3,Tickers,0))*O$4</f>
        <v>27263.83369</v>
      </c>
      <c r="P44" s="33">
        <f t="array" ref="P44">index(DailyPrices,Match($L44,PriceDates,0)+1,Match(P$3,Tickers,0))*P$4</f>
        <v>5020.576132</v>
      </c>
      <c r="Q44" s="33">
        <f t="array" ref="Q44">index(DailyPrices,Match($L44,PriceDates,0)+1,Match(Q$3,Tickers,0))*Q$4</f>
        <v>4812.990483</v>
      </c>
      <c r="R44" s="33">
        <f t="array" ref="R44">index(DailyPrices,Match($L44,PriceDates,0)+1,Match(R$3,Tickers,0))*R$4</f>
        <v>0</v>
      </c>
      <c r="S44" s="33">
        <f t="array" ref="S44">index(DailyPrices,Match($L44,PriceDates,0)+1,Match(S$3,Tickers,0))*S$4</f>
        <v>5029.921117</v>
      </c>
      <c r="T44" s="15">
        <f t="shared" si="2"/>
        <v>96570.76579</v>
      </c>
    </row>
    <row r="45">
      <c r="A45">
        <f t="shared" si="3"/>
        <v>91</v>
      </c>
      <c r="C45" s="9">
        <f t="shared" si="4"/>
        <v>-0.09782250684</v>
      </c>
      <c r="L45" s="42">
        <f>Prices!B51</f>
        <v>42431</v>
      </c>
      <c r="M45" s="33">
        <f t="array" ref="M45">index(DailyPrices,Match($L45,PriceDates,0)+1,Match(M$3,Tickers,0))*M$4</f>
        <v>33968.30748</v>
      </c>
      <c r="N45" s="33">
        <f t="array" ref="N45">index(DailyPrices,Match($L45,PriceDates,0)+1,Match(N$3,Tickers,0))*N$4</f>
        <v>20807.7342</v>
      </c>
      <c r="O45" s="33">
        <f t="array" ref="O45">index(DailyPrices,Match($L45,PriceDates,0)+1,Match(O$3,Tickers,0))*O$4</f>
        <v>27683.27729</v>
      </c>
      <c r="P45" s="33">
        <f t="array" ref="P45">index(DailyPrices,Match($L45,PriceDates,0)+1,Match(P$3,Tickers,0))*P$4</f>
        <v>5030.864198</v>
      </c>
      <c r="Q45" s="33">
        <f t="array" ref="Q45">index(DailyPrices,Match($L45,PriceDates,0)+1,Match(Q$3,Tickers,0))*Q$4</f>
        <v>4930.706295</v>
      </c>
      <c r="R45" s="33">
        <f t="array" ref="R45">index(DailyPrices,Match($L45,PriceDates,0)+1,Match(R$3,Tickers,0))*R$4</f>
        <v>0</v>
      </c>
      <c r="S45" s="33">
        <f t="array" ref="S45">index(DailyPrices,Match($L45,PriceDates,0)+1,Match(S$3,Tickers,0))*S$4</f>
        <v>5024.480914</v>
      </c>
      <c r="T45" s="15">
        <f t="shared" si="2"/>
        <v>97445.37038</v>
      </c>
    </row>
    <row r="46">
      <c r="A46">
        <f t="shared" si="3"/>
        <v>94</v>
      </c>
      <c r="C46" s="9">
        <f t="shared" si="4"/>
        <v>-0.1011973027</v>
      </c>
      <c r="L46" s="42">
        <f>Prices!B52</f>
        <v>42432</v>
      </c>
      <c r="M46" s="33">
        <f t="array" ref="M46">index(DailyPrices,Match($L46,PriceDates,0)+1,Match(M$3,Tickers,0))*M$4</f>
        <v>34136.88469</v>
      </c>
      <c r="N46" s="33">
        <f t="array" ref="N46">index(DailyPrices,Match($L46,PriceDates,0)+1,Match(N$3,Tickers,0))*N$4</f>
        <v>21029.41176</v>
      </c>
      <c r="O46" s="33">
        <f t="array" ref="O46">index(DailyPrices,Match($L46,PriceDates,0)+1,Match(O$3,Tickers,0))*O$4</f>
        <v>27982.87985</v>
      </c>
      <c r="P46" s="33">
        <f t="array" ref="P46">index(DailyPrices,Match($L46,PriceDates,0)+1,Match(P$3,Tickers,0))*P$4</f>
        <v>5046.9393</v>
      </c>
      <c r="Q46" s="33">
        <f t="array" ref="Q46">index(DailyPrices,Match($L46,PriceDates,0)+1,Match(Q$3,Tickers,0))*Q$4</f>
        <v>5005.009184</v>
      </c>
      <c r="R46" s="33">
        <f t="array" ref="R46">index(DailyPrices,Match($L46,PriceDates,0)+1,Match(R$3,Tickers,0))*R$4</f>
        <v>0</v>
      </c>
      <c r="S46" s="33">
        <f t="array" ref="S46">index(DailyPrices,Match($L46,PriceDates,0)+1,Match(S$3,Tickers,0))*S$4</f>
        <v>5027.654366</v>
      </c>
      <c r="T46" s="15">
        <f t="shared" si="2"/>
        <v>98228.77916</v>
      </c>
    </row>
    <row r="47">
      <c r="A47">
        <f t="shared" si="3"/>
        <v>95</v>
      </c>
      <c r="C47" s="9">
        <f t="shared" si="4"/>
        <v>-0.1039992187</v>
      </c>
      <c r="L47" s="42">
        <f>Prices!B53</f>
        <v>42433</v>
      </c>
      <c r="M47" s="33">
        <f t="array" ref="M47">index(DailyPrices,Match($L47,PriceDates,0)+1,Match(M$3,Tickers,0))*M$4</f>
        <v>34251.51719</v>
      </c>
      <c r="N47" s="33">
        <f t="array" ref="N47">index(DailyPrices,Match($L47,PriceDates,0)+1,Match(N$3,Tickers,0))*N$4</f>
        <v>21191.17647</v>
      </c>
      <c r="O47" s="33">
        <f t="array" ref="O47">index(DailyPrices,Match($L47,PriceDates,0)+1,Match(O$3,Tickers,0))*O$4</f>
        <v>28599.20514</v>
      </c>
      <c r="P47" s="33">
        <f t="array" ref="P47">index(DailyPrices,Match($L47,PriceDates,0)+1,Match(P$3,Tickers,0))*P$4</f>
        <v>5071.373457</v>
      </c>
      <c r="Q47" s="33">
        <f t="array" ref="Q47">index(DailyPrices,Match($L47,PriceDates,0)+1,Match(Q$3,Tickers,0))*Q$4</f>
        <v>5053.431291</v>
      </c>
      <c r="R47" s="33">
        <f t="array" ref="R47">index(DailyPrices,Match($L47,PriceDates,0)+1,Match(R$3,Tickers,0))*R$4</f>
        <v>0</v>
      </c>
      <c r="S47" s="33">
        <f t="array" ref="S47">index(DailyPrices,Match($L47,PriceDates,0)+1,Match(S$3,Tickers,0))*S$4</f>
        <v>5018.587361</v>
      </c>
      <c r="T47" s="15">
        <f t="shared" si="2"/>
        <v>99185.29091</v>
      </c>
    </row>
    <row r="48">
      <c r="A48">
        <f t="shared" si="3"/>
        <v>95</v>
      </c>
      <c r="C48" s="9">
        <f t="shared" si="4"/>
        <v>-0.1044139844</v>
      </c>
      <c r="L48" s="42">
        <f>Prices!B54</f>
        <v>42436</v>
      </c>
      <c r="M48" s="33">
        <f t="array" ref="M48">index(DailyPrices,Match($L48,PriceDates,0)+1,Match(M$3,Tickers,0))*M$4</f>
        <v>34322.31962</v>
      </c>
      <c r="N48" s="33">
        <f t="array" ref="N48">index(DailyPrices,Match($L48,PriceDates,0)+1,Match(N$3,Tickers,0))*N$4</f>
        <v>21173.20261</v>
      </c>
      <c r="O48" s="33">
        <f t="array" ref="O48">index(DailyPrices,Match($L48,PriceDates,0)+1,Match(O$3,Tickers,0))*O$4</f>
        <v>28539.28462</v>
      </c>
      <c r="P48" s="33">
        <f t="array" ref="P48">index(DailyPrices,Match($L48,PriceDates,0)+1,Match(P$3,Tickers,0))*P$4</f>
        <v>5073.945473</v>
      </c>
      <c r="Q48" s="33">
        <f t="array" ref="Q48">index(DailyPrices,Match($L48,PriceDates,0)+1,Match(Q$3,Tickers,0))*Q$4</f>
        <v>5171.981967</v>
      </c>
      <c r="R48" s="33">
        <f t="array" ref="R48">index(DailyPrices,Match($L48,PriceDates,0)+1,Match(R$3,Tickers,0))*R$4</f>
        <v>0</v>
      </c>
      <c r="S48" s="33">
        <f t="array" ref="S48">index(DailyPrices,Match($L48,PriceDates,0)+1,Match(S$3,Tickers,0))*S$4</f>
        <v>5019.947411</v>
      </c>
      <c r="T48" s="15">
        <f t="shared" si="2"/>
        <v>99300.68171</v>
      </c>
    </row>
    <row r="49">
      <c r="L49" s="42">
        <f>Prices!B55</f>
        <v>42437</v>
      </c>
      <c r="M49" s="33">
        <f t="array" ref="M49">index(DailyPrices,Match($L49,PriceDates,0)+1,Match(M$3,Tickers,0))*M$4</f>
        <v>33897.50506</v>
      </c>
      <c r="N49" s="33">
        <f t="array" ref="N49">index(DailyPrices,Match($L49,PriceDates,0)+1,Match(N$3,Tickers,0))*N$4</f>
        <v>20939.54248</v>
      </c>
      <c r="O49" s="33">
        <f t="array" ref="O49">index(DailyPrices,Match($L49,PriceDates,0)+1,Match(O$3,Tickers,0))*O$4</f>
        <v>28042.80037</v>
      </c>
      <c r="P49" s="33">
        <f t="array" ref="P49">index(DailyPrices,Match($L49,PriceDates,0)+1,Match(P$3,Tickers,0))*P$4</f>
        <v>5055.298354</v>
      </c>
      <c r="Q49" s="33">
        <f t="array" ref="Q49">index(DailyPrices,Match($L49,PriceDates,0)+1,Match(Q$3,Tickers,0))*Q$4</f>
        <v>4954.917348</v>
      </c>
      <c r="R49" s="33">
        <f t="array" ref="R49">index(DailyPrices,Match($L49,PriceDates,0)+1,Match(R$3,Tickers,0))*R$4</f>
        <v>0</v>
      </c>
      <c r="S49" s="33">
        <f t="array" ref="S49">index(DailyPrices,Match($L49,PriceDates,0)+1,Match(S$3,Tickers,0))*S$4</f>
        <v>5024.480914</v>
      </c>
      <c r="T49" s="15">
        <f t="shared" si="2"/>
        <v>97914.54452</v>
      </c>
    </row>
    <row r="50">
      <c r="L50" s="49">
        <f>Prices!B56</f>
        <v>42438</v>
      </c>
      <c r="M50" s="50">
        <f t="array" ref="M50">index(DailyPrices,Match($L50,PriceDates,0)+1,Match(M$3,Tickers,0))*M$4</f>
        <v>34062.71072</v>
      </c>
      <c r="N50" s="50">
        <f t="array" ref="N50">index(DailyPrices,Match($L50,PriceDates,0)+1,Match(N$3,Tickers,0))*N$4</f>
        <v>21029.41176</v>
      </c>
      <c r="O50" s="50">
        <f t="array" ref="O50">index(DailyPrices,Match($L50,PriceDates,0)+1,Match(O$3,Tickers,0))*O$4</f>
        <v>28222.56191</v>
      </c>
      <c r="P50" s="50">
        <f t="array" ref="P50">index(DailyPrices,Match($L50,PriceDates,0)+1,Match(P$3,Tickers,0))*P$4</f>
        <v>5073.302469</v>
      </c>
      <c r="Q50" s="50">
        <f t="array" ref="Q50">index(DailyPrices,Match($L50,PriceDates,0)+1,Match(Q$3,Tickers,0))*Q$4</f>
        <v>5035.064285</v>
      </c>
      <c r="R50" s="50">
        <f t="array" ref="R50">index(DailyPrices,Match($L50,PriceDates,0)+1,Match(R$3,Tickers,0))*R$4</f>
        <v>0</v>
      </c>
      <c r="S50" s="50">
        <f t="array" ref="S50">index(DailyPrices,Match($L50,PriceDates,0)+1,Match(S$3,Tickers,0))*S$4</f>
        <v>5023.120863</v>
      </c>
      <c r="T50" s="51">
        <f t="shared" si="2"/>
        <v>98446.17201</v>
      </c>
    </row>
    <row r="51">
      <c r="L51" s="49">
        <f>Prices!B57</f>
        <v>42439</v>
      </c>
      <c r="M51" s="50">
        <f t="array" ref="M51">index(DailyPrices,Match($L51,PriceDates,0)+1,Match(M$3,Tickers,0))*M$4</f>
        <v>34052.59609</v>
      </c>
      <c r="N51" s="50">
        <f t="array" ref="N51">index(DailyPrices,Match($L51,PriceDates,0)+1,Match(N$3,Tickers,0))*N$4</f>
        <v>21011.43791</v>
      </c>
      <c r="O51" s="50">
        <f t="array" ref="O51">index(DailyPrices,Match($L51,PriceDates,0)+1,Match(O$3,Tickers,0))*O$4</f>
        <v>28154.08132</v>
      </c>
      <c r="P51" s="50">
        <f t="array" ref="P51">index(DailyPrices,Match($L51,PriceDates,0)+1,Match(P$3,Tickers,0))*P$4</f>
        <v>5069.444444</v>
      </c>
      <c r="Q51" s="50">
        <f t="array" ref="Q51">index(DailyPrices,Match($L51,PriceDates,0)+1,Match(Q$3,Tickers,0))*Q$4</f>
        <v>5039.238604</v>
      </c>
      <c r="R51" s="50">
        <f t="array" ref="R51">index(DailyPrices,Match($L51,PriceDates,0)+1,Match(R$3,Tickers,0))*R$4</f>
        <v>0</v>
      </c>
      <c r="S51" s="50">
        <f t="array" ref="S51">index(DailyPrices,Match($L51,PriceDates,0)+1,Match(S$3,Tickers,0))*S$4</f>
        <v>5026.294315</v>
      </c>
      <c r="T51" s="51">
        <f t="shared" si="2"/>
        <v>98353.09268</v>
      </c>
    </row>
    <row r="52">
      <c r="L52" s="49">
        <f>Prices!B58</f>
        <v>42440</v>
      </c>
      <c r="M52" s="50">
        <f t="array" ref="M52">index(DailyPrices,Match($L52,PriceDates,0)+1,Match(M$3,Tickers,0))*M$4</f>
        <v>34629.13014</v>
      </c>
      <c r="N52" s="50">
        <f t="array" ref="N52">index(DailyPrices,Match($L52,PriceDates,0)+1,Match(N$3,Tickers,0))*N$4</f>
        <v>21556.64488</v>
      </c>
      <c r="O52" s="50">
        <f t="array" ref="O52">index(DailyPrices,Match($L52,PriceDates,0)+1,Match(O$3,Tickers,0))*O$4</f>
        <v>28770.4066</v>
      </c>
      <c r="P52" s="50">
        <f t="array" ref="P52">index(DailyPrices,Match($L52,PriceDates,0)+1,Match(P$3,Tickers,0))*P$4</f>
        <v>5128.600823</v>
      </c>
      <c r="Q52" s="50">
        <f t="array" ref="Q52">index(DailyPrices,Match($L52,PriceDates,0)+1,Match(Q$3,Tickers,0))*Q$4</f>
        <v>5169.477375</v>
      </c>
      <c r="R52" s="50">
        <f t="array" ref="R52">index(DailyPrices,Match($L52,PriceDates,0)+1,Match(R$3,Tickers,0))*R$4</f>
        <v>0</v>
      </c>
      <c r="S52" s="50">
        <f t="array" ref="S52">index(DailyPrices,Match($L52,PriceDates,0)+1,Match(S$3,Tickers,0))*S$4</f>
        <v>5022.214163</v>
      </c>
      <c r="T52" s="51">
        <f t="shared" si="2"/>
        <v>100276.474</v>
      </c>
    </row>
    <row r="53">
      <c r="L53" s="49">
        <f>Prices!B59</f>
        <v>42443</v>
      </c>
      <c r="M53" s="50">
        <f t="array" ref="M53">index(DailyPrices,Match($L53,PriceDates,0)+1,Match(M$3,Tickers,0))*M$4</f>
        <v>34588.67161</v>
      </c>
      <c r="N53" s="50">
        <f t="array" ref="N53">index(DailyPrices,Match($L53,PriceDates,0)+1,Match(N$3,Tickers,0))*N$4</f>
        <v>21508.7146</v>
      </c>
      <c r="O53" s="50">
        <f t="array" ref="O53">index(DailyPrices,Match($L53,PriceDates,0)+1,Match(O$3,Tickers,0))*O$4</f>
        <v>28607.76521</v>
      </c>
      <c r="P53" s="50">
        <f t="array" ref="P53">index(DailyPrices,Match($L53,PriceDates,0)+1,Match(P$3,Tickers,0))*P$4</f>
        <v>5123.45679</v>
      </c>
      <c r="Q53" s="50">
        <f t="array" ref="Q53">index(DailyPrices,Match($L53,PriceDates,0)+1,Match(Q$3,Tickers,0))*Q$4</f>
        <v>5135.247955</v>
      </c>
      <c r="R53" s="50">
        <f t="array" ref="R53">index(DailyPrices,Match($L53,PriceDates,0)+1,Match(R$3,Tickers,0))*R$4</f>
        <v>0</v>
      </c>
      <c r="S53" s="50">
        <f t="array" ref="S53">index(DailyPrices,Match($L53,PriceDates,0)+1,Match(S$3,Tickers,0))*S$4</f>
        <v>5025.840965</v>
      </c>
      <c r="T53" s="51">
        <f t="shared" si="2"/>
        <v>99989.69713</v>
      </c>
    </row>
    <row r="54">
      <c r="L54" s="49">
        <f>Prices!B60</f>
        <v>42444</v>
      </c>
      <c r="M54" s="50">
        <f t="array" ref="M54">index(DailyPrices,Match($L54,PriceDates,0)+1,Match(M$3,Tickers,0))*M$4</f>
        <v>34470.66757</v>
      </c>
      <c r="N54" s="50">
        <f t="array" ref="N54">index(DailyPrices,Match($L54,PriceDates,0)+1,Match(N$3,Tickers,0))*N$4</f>
        <v>21197.16776</v>
      </c>
      <c r="O54" s="50">
        <f t="array" ref="O54">index(DailyPrices,Match($L54,PriceDates,0)+1,Match(O$3,Tickers,0))*O$4</f>
        <v>28077.04066</v>
      </c>
      <c r="P54" s="50">
        <f t="array" ref="P54">index(DailyPrices,Match($L54,PriceDates,0)+1,Match(P$3,Tickers,0))*P$4</f>
        <v>5118.312757</v>
      </c>
      <c r="Q54" s="50">
        <f t="array" ref="Q54">index(DailyPrices,Match($L54,PriceDates,0)+1,Match(Q$3,Tickers,0))*Q$4</f>
        <v>5125.229588</v>
      </c>
      <c r="R54" s="50">
        <f t="array" ref="R54">index(DailyPrices,Match($L54,PriceDates,0)+1,Match(R$3,Tickers,0))*R$4</f>
        <v>0</v>
      </c>
      <c r="S54" s="50">
        <f t="array" ref="S54">index(DailyPrices,Match($L54,PriceDates,0)+1,Match(S$3,Tickers,0))*S$4</f>
        <v>5024.934264</v>
      </c>
      <c r="T54" s="51">
        <f t="shared" si="2"/>
        <v>99013.35259</v>
      </c>
    </row>
    <row r="55">
      <c r="L55" s="49">
        <f>Prices!B61</f>
        <v>42445</v>
      </c>
      <c r="M55" s="50">
        <f t="array" ref="M55">index(DailyPrices,Match($L55,PriceDates,0)+1,Match(M$3,Tickers,0))*M$4</f>
        <v>34686.44639</v>
      </c>
      <c r="N55" s="50">
        <f t="array" ref="N55">index(DailyPrices,Match($L55,PriceDates,0)+1,Match(N$3,Tickers,0))*N$4</f>
        <v>21418.84532</v>
      </c>
      <c r="O55" s="50">
        <f t="array" ref="O55">index(DailyPrices,Match($L55,PriceDates,0)+1,Match(O$3,Tickers,0))*O$4</f>
        <v>28667.68572</v>
      </c>
      <c r="P55" s="50">
        <f t="array" ref="P55">index(DailyPrices,Match($L55,PriceDates,0)+1,Match(P$3,Tickers,0))*P$4</f>
        <v>5147.890947</v>
      </c>
      <c r="Q55" s="50">
        <f t="array" ref="Q55">index(DailyPrices,Match($L55,PriceDates,0)+1,Match(Q$3,Tickers,0))*Q$4</f>
        <v>5213.725163</v>
      </c>
      <c r="R55" s="50">
        <f t="array" ref="R55">index(DailyPrices,Match($L55,PriceDates,0)+1,Match(R$3,Tickers,0))*R$4</f>
        <v>0</v>
      </c>
      <c r="S55" s="50">
        <f t="array" ref="S55">index(DailyPrices,Match($L55,PriceDates,0)+1,Match(S$3,Tickers,0))*S$4</f>
        <v>5026.747665</v>
      </c>
      <c r="T55" s="51">
        <f t="shared" si="2"/>
        <v>100161.3412</v>
      </c>
    </row>
    <row r="56">
      <c r="L56" s="49">
        <f>Prices!B62</f>
        <v>42446</v>
      </c>
      <c r="M56" s="50">
        <f t="array" ref="M56">index(DailyPrices,Match($L56,PriceDates,0)+1,Match(M$3,Tickers,0))*M$4</f>
        <v>34952.79838</v>
      </c>
      <c r="N56" s="50">
        <f t="array" ref="N56">index(DailyPrices,Match($L56,PriceDates,0)+1,Match(N$3,Tickers,0))*N$4</f>
        <v>21616.55773</v>
      </c>
      <c r="O56" s="50">
        <f t="array" ref="O56">index(DailyPrices,Match($L56,PriceDates,0)+1,Match(O$3,Tickers,0))*O$4</f>
        <v>29249.77071</v>
      </c>
      <c r="P56" s="50">
        <f t="array" ref="P56">index(DailyPrices,Match($L56,PriceDates,0)+1,Match(P$3,Tickers,0))*P$4</f>
        <v>5200.617284</v>
      </c>
      <c r="Q56" s="50">
        <f t="array" ref="Q56">index(DailyPrices,Match($L56,PriceDates,0)+1,Match(Q$3,Tickers,0))*Q$4</f>
        <v>5285.52346</v>
      </c>
      <c r="R56" s="50">
        <f t="array" ref="R56">index(DailyPrices,Match($L56,PriceDates,0)+1,Match(R$3,Tickers,0))*R$4</f>
        <v>0</v>
      </c>
      <c r="S56" s="50">
        <f t="array" ref="S56">index(DailyPrices,Match($L56,PriceDates,0)+1,Match(S$3,Tickers,0))*S$4</f>
        <v>5033.094569</v>
      </c>
      <c r="T56" s="51">
        <f t="shared" si="2"/>
        <v>101338.3621</v>
      </c>
    </row>
    <row r="57">
      <c r="L57" s="49">
        <f>Prices!B63</f>
        <v>42447</v>
      </c>
      <c r="M57" s="50">
        <f t="array" ref="M57">index(DailyPrices,Match($L57,PriceDates,0)+1,Match(M$3,Tickers,0))*M$4</f>
        <v>35107.88941</v>
      </c>
      <c r="N57" s="50">
        <f t="array" ref="N57">index(DailyPrices,Match($L57,PriceDates,0)+1,Match(N$3,Tickers,0))*N$4</f>
        <v>21580.61002</v>
      </c>
      <c r="O57" s="50">
        <f t="array" ref="O57">index(DailyPrices,Match($L57,PriceDates,0)+1,Match(O$3,Tickers,0))*O$4</f>
        <v>29446.6524</v>
      </c>
      <c r="P57" s="50">
        <f t="array" ref="P57">index(DailyPrices,Match($L57,PriceDates,0)+1,Match(P$3,Tickers,0))*P$4</f>
        <v>5213.477366</v>
      </c>
      <c r="Q57" s="50">
        <f t="array" ref="Q57">index(DailyPrices,Match($L57,PriceDates,0)+1,Match(Q$3,Tickers,0))*Q$4</f>
        <v>5300.55101</v>
      </c>
      <c r="R57" s="50">
        <f t="array" ref="R57">index(DailyPrices,Match($L57,PriceDates,0)+1,Match(R$3,Tickers,0))*R$4</f>
        <v>0</v>
      </c>
      <c r="S57" s="50">
        <f t="array" ref="S57">index(DailyPrices,Match($L57,PriceDates,0)+1,Match(S$3,Tickers,0))*S$4</f>
        <v>5034.90797</v>
      </c>
      <c r="T57" s="51">
        <f t="shared" si="2"/>
        <v>101684.0882</v>
      </c>
    </row>
    <row r="58">
      <c r="L58" s="49">
        <f>Prices!B64</f>
        <v>42450</v>
      </c>
      <c r="M58" s="50">
        <f t="array" ref="M58">index(DailyPrices,Match($L58,PriceDates,0)+1,Match(M$3,Tickers,0))*M$4</f>
        <v>35141.60486</v>
      </c>
      <c r="N58" s="50">
        <f t="array" ref="N58">index(DailyPrices,Match($L58,PriceDates,0)+1,Match(N$3,Tickers,0))*N$4</f>
        <v>21538.67102</v>
      </c>
      <c r="O58" s="50">
        <f t="array" ref="O58">index(DailyPrices,Match($L58,PriceDates,0)+1,Match(O$3,Tickers,0))*O$4</f>
        <v>29566.49343</v>
      </c>
      <c r="P58" s="50">
        <f t="array" ref="P58">index(DailyPrices,Match($L58,PriceDates,0)+1,Match(P$3,Tickers,0))*P$4</f>
        <v>5185.185185</v>
      </c>
      <c r="Q58" s="50">
        <f t="array" ref="Q58">index(DailyPrices,Match($L58,PriceDates,0)+1,Match(Q$3,Tickers,0))*Q$4</f>
        <v>5282.184004</v>
      </c>
      <c r="R58" s="50">
        <f t="array" ref="R58">index(DailyPrices,Match($L58,PriceDates,0)+1,Match(R$3,Tickers,0))*R$4</f>
        <v>0</v>
      </c>
      <c r="S58" s="50">
        <f t="array" ref="S58">index(DailyPrices,Match($L58,PriceDates,0)+1,Match(S$3,Tickers,0))*S$4</f>
        <v>5035.81467</v>
      </c>
      <c r="T58" s="51">
        <f t="shared" si="2"/>
        <v>101749.9532</v>
      </c>
    </row>
    <row r="59">
      <c r="L59" s="49">
        <f>Prices!B65</f>
        <v>42451</v>
      </c>
      <c r="M59" s="50">
        <f t="array" ref="M59">index(DailyPrices,Match($L59,PriceDates,0)+1,Match(M$3,Tickers,0))*M$4</f>
        <v>35131.49022</v>
      </c>
      <c r="N59" s="50">
        <f t="array" ref="N59">index(DailyPrices,Match($L59,PriceDates,0)+1,Match(N$3,Tickers,0))*N$4</f>
        <v>21514.70588</v>
      </c>
      <c r="O59" s="50">
        <f t="array" ref="O59">index(DailyPrices,Match($L59,PriceDates,0)+1,Match(O$3,Tickers,0))*O$4</f>
        <v>29438.09233</v>
      </c>
      <c r="P59" s="50">
        <f t="array" ref="P59">index(DailyPrices,Match($L59,PriceDates,0)+1,Match(P$3,Tickers,0))*P$4</f>
        <v>5179.398148</v>
      </c>
      <c r="Q59" s="50">
        <f t="array" ref="Q59">index(DailyPrices,Match($L59,PriceDates,0)+1,Match(Q$3,Tickers,0))*Q$4</f>
        <v>5252.963767</v>
      </c>
      <c r="R59" s="50">
        <f t="array" ref="R59">index(DailyPrices,Match($L59,PriceDates,0)+1,Match(R$3,Tickers,0))*R$4</f>
        <v>0</v>
      </c>
      <c r="S59" s="50">
        <f t="array" ref="S59">index(DailyPrices,Match($L59,PriceDates,0)+1,Match(S$3,Tickers,0))*S$4</f>
        <v>5036.721371</v>
      </c>
      <c r="T59" s="51">
        <f t="shared" si="2"/>
        <v>101553.3717</v>
      </c>
    </row>
    <row r="60">
      <c r="L60" s="49">
        <f>Prices!B66</f>
        <v>42452</v>
      </c>
      <c r="M60" s="50">
        <f t="array" ref="M60">index(DailyPrices,Match($L60,PriceDates,0)+1,Match(M$3,Tickers,0))*M$4</f>
        <v>34844.90897</v>
      </c>
      <c r="N60" s="50">
        <f t="array" ref="N60">index(DailyPrices,Match($L60,PriceDates,0)+1,Match(N$3,Tickers,0))*N$4</f>
        <v>21281.04575</v>
      </c>
      <c r="O60" s="50">
        <f t="array" ref="O60">index(DailyPrices,Match($L60,PriceDates,0)+1,Match(O$3,Tickers,0))*O$4</f>
        <v>28984.40844</v>
      </c>
      <c r="P60" s="50">
        <f t="array" ref="P60">index(DailyPrices,Match($L60,PriceDates,0)+1,Match(P$3,Tickers,0))*P$4</f>
        <v>5163.966049</v>
      </c>
      <c r="Q60" s="50">
        <f t="array" ref="Q60">index(DailyPrices,Match($L60,PriceDates,0)+1,Match(Q$3,Tickers,0))*Q$4</f>
        <v>5137.752546</v>
      </c>
      <c r="R60" s="50">
        <f t="array" ref="R60">index(DailyPrices,Match($L60,PriceDates,0)+1,Match(R$3,Tickers,0))*R$4</f>
        <v>0</v>
      </c>
      <c r="S60" s="50">
        <f t="array" ref="S60">index(DailyPrices,Match($L60,PriceDates,0)+1,Match(S$3,Tickers,0))*S$4</f>
        <v>5041.708224</v>
      </c>
      <c r="T60" s="51">
        <f t="shared" si="2"/>
        <v>100453.79</v>
      </c>
    </row>
    <row r="61">
      <c r="L61" s="49">
        <f>Prices!B67</f>
        <v>42453</v>
      </c>
      <c r="M61" s="50">
        <f t="array" ref="M61">index(DailyPrices,Match($L61,PriceDates,0)+1,Match(M$3,Tickers,0))*M$4</f>
        <v>34834.79434</v>
      </c>
      <c r="N61" s="50">
        <f t="array" ref="N61">index(DailyPrices,Match($L61,PriceDates,0)+1,Match(N$3,Tickers,0))*N$4</f>
        <v>21143.24619</v>
      </c>
      <c r="O61" s="50">
        <f t="array" ref="O61">index(DailyPrices,Match($L61,PriceDates,0)+1,Match(O$3,Tickers,0))*O$4</f>
        <v>28941.60807</v>
      </c>
      <c r="P61" s="50">
        <f t="array" ref="P61">index(DailyPrices,Match($L61,PriceDates,0)+1,Match(P$3,Tickers,0))*P$4</f>
        <v>5156.893004</v>
      </c>
      <c r="Q61" s="50">
        <f t="array" ref="Q61">index(DailyPrices,Match($L61,PriceDates,0)+1,Match(Q$3,Tickers,0))*Q$4</f>
        <v>5162.798464</v>
      </c>
      <c r="R61" s="50">
        <f t="array" ref="R61">index(DailyPrices,Match($L61,PriceDates,0)+1,Match(R$3,Tickers,0))*R$4</f>
        <v>0</v>
      </c>
      <c r="S61" s="50">
        <f t="array" ref="S61">index(DailyPrices,Match($L61,PriceDates,0)+1,Match(S$3,Tickers,0))*S$4</f>
        <v>5035.36132</v>
      </c>
      <c r="T61" s="51">
        <f t="shared" si="2"/>
        <v>100274.7014</v>
      </c>
    </row>
    <row r="62">
      <c r="L62" s="49">
        <f>Prices!B68</f>
        <v>42457</v>
      </c>
      <c r="M62" s="50">
        <f t="array" ref="M62">index(DailyPrices,Match($L62,PriceDates,0)+1,Match(M$3,Tickers,0))*M$4</f>
        <v>34858.39514</v>
      </c>
      <c r="N62" s="50">
        <f t="array" ref="N62">index(DailyPrices,Match($L62,PriceDates,0)+1,Match(N$3,Tickers,0))*N$4</f>
        <v>21275.05447</v>
      </c>
      <c r="O62" s="50">
        <f t="array" ref="O62">index(DailyPrices,Match($L62,PriceDates,0)+1,Match(O$3,Tickers,0))*O$4</f>
        <v>29018.64873</v>
      </c>
      <c r="P62" s="50">
        <f t="array" ref="P62">index(DailyPrices,Match($L62,PriceDates,0)+1,Match(P$3,Tickers,0))*P$4</f>
        <v>5165.252058</v>
      </c>
      <c r="Q62" s="50">
        <f t="array" ref="Q62">index(DailyPrices,Match($L62,PriceDates,0)+1,Match(Q$3,Tickers,0))*Q$4</f>
        <v>5135.247955</v>
      </c>
      <c r="R62" s="50">
        <f t="array" ref="R62">index(DailyPrices,Match($L62,PriceDates,0)+1,Match(R$3,Tickers,0))*R$4</f>
        <v>0</v>
      </c>
      <c r="S62" s="50">
        <f t="array" ref="S62">index(DailyPrices,Match($L62,PriceDates,0)+1,Match(S$3,Tickers,0))*S$4</f>
        <v>5041.254874</v>
      </c>
      <c r="T62" s="51">
        <f t="shared" si="2"/>
        <v>100493.8532</v>
      </c>
    </row>
    <row r="63">
      <c r="L63" s="49">
        <f>Prices!B69</f>
        <v>42458</v>
      </c>
      <c r="M63" s="50">
        <f t="array" ref="M63">index(DailyPrices,Match($L63,PriceDates,0)+1,Match(M$3,Tickers,0))*M$4</f>
        <v>35246.12272</v>
      </c>
      <c r="N63" s="50">
        <f t="array" ref="N63">index(DailyPrices,Match($L63,PriceDates,0)+1,Match(N$3,Tickers,0))*N$4</f>
        <v>21526.68845</v>
      </c>
      <c r="O63" s="50">
        <f t="array" ref="O63">index(DailyPrices,Match($L63,PriceDates,0)+1,Match(O$3,Tickers,0))*O$4</f>
        <v>29301.13115</v>
      </c>
      <c r="P63" s="50">
        <f t="array" ref="P63">index(DailyPrices,Match($L63,PriceDates,0)+1,Match(P$3,Tickers,0))*P$4</f>
        <v>5218.621399</v>
      </c>
      <c r="Q63" s="50">
        <f t="array" ref="Q63">index(DailyPrices,Match($L63,PriceDates,0)+1,Match(Q$3,Tickers,0))*Q$4</f>
        <v>5159.459008</v>
      </c>
      <c r="R63" s="50">
        <f t="array" ref="R63">index(DailyPrices,Match($L63,PriceDates,0)+1,Match(R$3,Tickers,0))*R$4</f>
        <v>0</v>
      </c>
      <c r="S63" s="50">
        <f t="array" ref="S63">index(DailyPrices,Match($L63,PriceDates,0)+1,Match(S$3,Tickers,0))*S$4</f>
        <v>5039.894823</v>
      </c>
      <c r="T63" s="51">
        <f t="shared" si="2"/>
        <v>101491.9176</v>
      </c>
    </row>
    <row r="64">
      <c r="L64" s="49">
        <f>Prices!B70</f>
        <v>42459</v>
      </c>
      <c r="M64" s="50">
        <f t="array" ref="M64">index(DailyPrices,Match($L64,PriceDates,0)+1,Match(M$3,Tickers,0))*M$4</f>
        <v>35380.98449</v>
      </c>
      <c r="N64" s="50">
        <f t="array" ref="N64">index(DailyPrices,Match($L64,PriceDates,0)+1,Match(N$3,Tickers,0))*N$4</f>
        <v>21688.45316</v>
      </c>
      <c r="O64" s="50">
        <f t="array" ref="O64">index(DailyPrices,Match($L64,PriceDates,0)+1,Match(O$3,Tickers,0))*O$4</f>
        <v>29634.97401</v>
      </c>
      <c r="P64" s="50">
        <f t="array" ref="P64">index(DailyPrices,Match($L64,PriceDates,0)+1,Match(P$3,Tickers,0))*P$4</f>
        <v>5243.69856</v>
      </c>
      <c r="Q64" s="50">
        <f t="array" ref="Q64">index(DailyPrices,Match($L64,PriceDates,0)+1,Match(Q$3,Tickers,0))*Q$4</f>
        <v>5169.477375</v>
      </c>
      <c r="R64" s="50">
        <f t="array" ref="R64">index(DailyPrices,Match($L64,PriceDates,0)+1,Match(R$3,Tickers,0))*R$4</f>
        <v>0</v>
      </c>
      <c r="S64" s="50">
        <f t="array" ref="S64">index(DailyPrices,Match($L64,PriceDates,0)+1,Match(S$3,Tickers,0))*S$4</f>
        <v>5045.335026</v>
      </c>
      <c r="T64" s="51">
        <f t="shared" si="2"/>
        <v>102162.9226</v>
      </c>
    </row>
    <row r="65">
      <c r="L65" s="49">
        <f>Prices!B71</f>
        <v>42460</v>
      </c>
      <c r="M65" s="50">
        <f t="array" ref="M65">index(DailyPrices,Match($L65,PriceDates,0)+1,Match(M$3,Tickers,0))*M$4</f>
        <v>35340.52596</v>
      </c>
      <c r="N65" s="50">
        <f t="array" ref="N65">index(DailyPrices,Match($L65,PriceDates,0)+1,Match(N$3,Tickers,0))*N$4</f>
        <v>21496.73203</v>
      </c>
      <c r="O65" s="50">
        <f t="array" ref="O65">index(DailyPrices,Match($L65,PriceDates,0)+1,Match(O$3,Tickers,0))*O$4</f>
        <v>29600.73372</v>
      </c>
      <c r="P65" s="50">
        <f t="array" ref="P65">index(DailyPrices,Match($L65,PriceDates,0)+1,Match(P$3,Tickers,0))*P$4</f>
        <v>5224.408436</v>
      </c>
      <c r="Q65" s="50">
        <f t="array" ref="Q65">index(DailyPrices,Match($L65,PriceDates,0)+1,Match(Q$3,Tickers,0))*Q$4</f>
        <v>5166.972783</v>
      </c>
      <c r="R65" s="50">
        <f t="array" ref="R65">index(DailyPrices,Match($L65,PriceDates,0)+1,Match(R$3,Tickers,0))*R$4</f>
        <v>0</v>
      </c>
      <c r="S65" s="50">
        <f t="array" ref="S65">index(DailyPrices,Match($L65,PriceDates,0)+1,Match(S$3,Tickers,0))*S$4</f>
        <v>5053.49533</v>
      </c>
      <c r="T65" s="51">
        <f t="shared" si="2"/>
        <v>101882.8683</v>
      </c>
    </row>
    <row r="66">
      <c r="L66" s="49">
        <f>Prices!B72</f>
        <v>42461</v>
      </c>
      <c r="M66" s="50">
        <f t="array" ref="M66">index(DailyPrices,Match($L66,PriceDates,0)+1,Match(M$3,Tickers,0))*M$4</f>
        <v>35563.04788</v>
      </c>
      <c r="N66" s="50">
        <f t="array" ref="N66">index(DailyPrices,Match($L66,PriceDates,0)+1,Match(N$3,Tickers,0))*N$4</f>
        <v>21257.08061</v>
      </c>
      <c r="O66" s="50">
        <f t="array" ref="O66">index(DailyPrices,Match($L66,PriceDates,0)+1,Match(O$3,Tickers,0))*O$4</f>
        <v>29686.33445</v>
      </c>
      <c r="P66" s="50">
        <f t="array" ref="P66">index(DailyPrices,Match($L66,PriceDates,0)+1,Match(P$3,Tickers,0))*P$4</f>
        <v>5265.5607</v>
      </c>
      <c r="Q66" s="50">
        <f t="array" ref="Q66">index(DailyPrices,Match($L66,PriceDates,0)+1,Match(Q$3,Tickers,0))*Q$4</f>
        <v>5097.679078</v>
      </c>
      <c r="R66" s="50">
        <f t="array" ref="R66">index(DailyPrices,Match($L66,PriceDates,0)+1,Match(R$3,Tickers,0))*R$4</f>
        <v>0</v>
      </c>
      <c r="S66" s="50">
        <f t="array" ref="S66">index(DailyPrices,Match($L66,PriceDates,0)+1,Match(S$3,Tickers,0))*S$4</f>
        <v>5049.868528</v>
      </c>
      <c r="T66" s="51">
        <f t="shared" si="2"/>
        <v>101919.5712</v>
      </c>
    </row>
    <row r="67">
      <c r="L67" s="49">
        <f>Prices!B73</f>
        <v>42464</v>
      </c>
      <c r="M67" s="50">
        <f t="array" ref="M67">index(DailyPrices,Match($L67,PriceDates,0)+1,Match(M$3,Tickers,0))*M$4</f>
        <v>35414.69993</v>
      </c>
      <c r="N67" s="50">
        <f t="array" ref="N67">index(DailyPrices,Match($L67,PriceDates,0)+1,Match(N$3,Tickers,0))*N$4</f>
        <v>21209.15033</v>
      </c>
      <c r="O67" s="50">
        <f t="array" ref="O67">index(DailyPrices,Match($L67,PriceDates,0)+1,Match(O$3,Tickers,0))*O$4</f>
        <v>29284.01101</v>
      </c>
      <c r="P67" s="50">
        <f t="array" ref="P67">index(DailyPrices,Match($L67,PriceDates,0)+1,Match(P$3,Tickers,0))*P$4</f>
        <v>5238.554527</v>
      </c>
      <c r="Q67" s="50">
        <f t="array" ref="Q67">index(DailyPrices,Match($L67,PriceDates,0)+1,Match(Q$3,Tickers,0))*Q$4</f>
        <v>5060.110202</v>
      </c>
      <c r="R67" s="50">
        <f t="array" ref="R67">index(DailyPrices,Match($L67,PriceDates,0)+1,Match(R$3,Tickers,0))*R$4</f>
        <v>0</v>
      </c>
      <c r="S67" s="50">
        <f t="array" ref="S67">index(DailyPrices,Match($L67,PriceDates,0)+1,Match(S$3,Tickers,0))*S$4</f>
        <v>5058.482183</v>
      </c>
      <c r="T67" s="51">
        <f t="shared" si="2"/>
        <v>101265.0082</v>
      </c>
    </row>
    <row r="68">
      <c r="L68" s="49">
        <f>Prices!B74</f>
        <v>42465</v>
      </c>
      <c r="M68" s="50">
        <f t="array" ref="M68">index(DailyPrices,Match($L68,PriceDates,0)+1,Match(M$3,Tickers,0))*M$4</f>
        <v>35070.80243</v>
      </c>
      <c r="N68" s="50">
        <f t="array" ref="N68">index(DailyPrices,Match($L68,PriceDates,0)+1,Match(N$3,Tickers,0))*N$4</f>
        <v>20813.72549</v>
      </c>
      <c r="O68" s="50">
        <f t="array" ref="O68">index(DailyPrices,Match($L68,PriceDates,0)+1,Match(O$3,Tickers,0))*O$4</f>
        <v>28736.16631</v>
      </c>
      <c r="P68" s="50">
        <f t="array" ref="P68">index(DailyPrices,Match($L68,PriceDates,0)+1,Match(P$3,Tickers,0))*P$4</f>
        <v>5199.331276</v>
      </c>
      <c r="Q68" s="50">
        <f t="array" ref="Q68">index(DailyPrices,Match($L68,PriceDates,0)+1,Match(Q$3,Tickers,0))*Q$4</f>
        <v>5025.880781</v>
      </c>
      <c r="R68" s="50">
        <f t="array" ref="R68">index(DailyPrices,Match($L68,PriceDates,0)+1,Match(R$3,Tickers,0))*R$4</f>
        <v>0</v>
      </c>
      <c r="S68" s="50">
        <f t="array" ref="S68">index(DailyPrices,Match($L68,PriceDates,0)+1,Match(S$3,Tickers,0))*S$4</f>
        <v>5064.375737</v>
      </c>
      <c r="T68" s="51">
        <f t="shared" si="2"/>
        <v>99910.28202</v>
      </c>
    </row>
    <row r="69">
      <c r="L69" s="49">
        <f>Prices!B75</f>
        <v>42466</v>
      </c>
      <c r="M69" s="50">
        <f t="array" ref="M69">index(DailyPrices,Match($L69,PriceDates,0)+1,Match(M$3,Tickers,0))*M$4</f>
        <v>35455.15846</v>
      </c>
      <c r="N69" s="50">
        <f t="array" ref="N69">index(DailyPrices,Match($L69,PriceDates,0)+1,Match(N$3,Tickers,0))*N$4</f>
        <v>21149.23747</v>
      </c>
      <c r="O69" s="50">
        <f t="array" ref="O69">index(DailyPrices,Match($L69,PriceDates,0)+1,Match(O$3,Tickers,0))*O$4</f>
        <v>29104.24946</v>
      </c>
      <c r="P69" s="50">
        <f t="array" ref="P69">index(DailyPrices,Match($L69,PriceDates,0)+1,Match(P$3,Tickers,0))*P$4</f>
        <v>5233.410494</v>
      </c>
      <c r="Q69" s="50">
        <f t="array" ref="Q69">index(DailyPrices,Match($L69,PriceDates,0)+1,Match(Q$3,Tickers,0))*Q$4</f>
        <v>5134.413091</v>
      </c>
      <c r="R69" s="50">
        <f t="array" ref="R69">index(DailyPrices,Match($L69,PriceDates,0)+1,Match(R$3,Tickers,0))*R$4</f>
        <v>0</v>
      </c>
      <c r="S69" s="50">
        <f t="array" ref="S69">index(DailyPrices,Match($L69,PriceDates,0)+1,Match(S$3,Tickers,0))*S$4</f>
        <v>5067.095838</v>
      </c>
      <c r="T69" s="51">
        <f t="shared" si="2"/>
        <v>101143.5648</v>
      </c>
    </row>
    <row r="70">
      <c r="L70" s="49">
        <f>Prices!B76</f>
        <v>42467</v>
      </c>
      <c r="M70" s="50">
        <f t="array" ref="M70">index(DailyPrices,Match($L70,PriceDates,0)+1,Match(M$3,Tickers,0))*M$4</f>
        <v>35030.3439</v>
      </c>
      <c r="N70" s="50">
        <f t="array" ref="N70">index(DailyPrices,Match($L70,PriceDates,0)+1,Match(N$3,Tickers,0))*N$4</f>
        <v>20849.6732</v>
      </c>
      <c r="O70" s="50">
        <f t="array" ref="O70">index(DailyPrices,Match($L70,PriceDates,0)+1,Match(O$3,Tickers,0))*O$4</f>
        <v>28496.48426</v>
      </c>
      <c r="P70" s="50">
        <f t="array" ref="P70">index(DailyPrices,Match($L70,PriceDates,0)+1,Match(P$3,Tickers,0))*P$4</f>
        <v>5187.757202</v>
      </c>
      <c r="Q70" s="50">
        <f t="array" ref="Q70">index(DailyPrices,Match($L70,PriceDates,0)+1,Match(Q$3,Tickers,0))*Q$4</f>
        <v>5104.35799</v>
      </c>
      <c r="R70" s="50">
        <f t="array" ref="R70">index(DailyPrices,Match($L70,PriceDates,0)+1,Match(R$3,Tickers,0))*R$4</f>
        <v>0</v>
      </c>
      <c r="S70" s="50">
        <f t="array" ref="S70">index(DailyPrices,Match($L70,PriceDates,0)+1,Match(S$3,Tickers,0))*S$4</f>
        <v>5084.323148</v>
      </c>
      <c r="T70" s="51">
        <f t="shared" si="2"/>
        <v>99752.9397</v>
      </c>
    </row>
    <row r="71">
      <c r="L71" s="49">
        <f>Prices!B77</f>
        <v>42468</v>
      </c>
      <c r="M71" s="50">
        <f t="array" ref="M71">index(DailyPrices,Match($L71,PriceDates,0)+1,Match(M$3,Tickers,0))*M$4</f>
        <v>35131.49022</v>
      </c>
      <c r="N71" s="50">
        <f t="array" ref="N71">index(DailyPrices,Match($L71,PriceDates,0)+1,Match(N$3,Tickers,0))*N$4</f>
        <v>21245.09804</v>
      </c>
      <c r="O71" s="50">
        <f t="array" ref="O71">index(DailyPrices,Match($L71,PriceDates,0)+1,Match(O$3,Tickers,0))*O$4</f>
        <v>28992.96851</v>
      </c>
      <c r="P71" s="50">
        <f t="array" ref="P71">index(DailyPrices,Match($L71,PriceDates,0)+1,Match(P$3,Tickers,0))*P$4</f>
        <v>5205.761317</v>
      </c>
      <c r="Q71" s="50">
        <f t="array" ref="Q71">index(DailyPrices,Match($L71,PriceDates,0)+1,Match(Q$3,Tickers,0))*Q$4</f>
        <v>5207.046251</v>
      </c>
      <c r="R71" s="50">
        <f t="array" ref="R71">index(DailyPrices,Match($L71,PriceDates,0)+1,Match(R$3,Tickers,0))*R$4</f>
        <v>0</v>
      </c>
      <c r="S71" s="50">
        <f t="array" ref="S71">index(DailyPrices,Match($L71,PriceDates,0)+1,Match(S$3,Tickers,0))*S$4</f>
        <v>5085.229849</v>
      </c>
      <c r="T71" s="51">
        <f t="shared" si="2"/>
        <v>100867.5942</v>
      </c>
    </row>
    <row r="72">
      <c r="L72" s="49">
        <f>Prices!B78</f>
        <v>42471</v>
      </c>
      <c r="M72" s="50">
        <f t="array" ref="M72">index(DailyPrices,Match($L72,PriceDates,0)+1,Match(M$3,Tickers,0))*M$4</f>
        <v>35033.71544</v>
      </c>
      <c r="N72" s="50">
        <f t="array" ref="N72">index(DailyPrices,Match($L72,PriceDates,0)+1,Match(N$3,Tickers,0))*N$4</f>
        <v>21263.0719</v>
      </c>
      <c r="O72" s="50">
        <f t="array" ref="O72">index(DailyPrices,Match($L72,PriceDates,0)+1,Match(O$3,Tickers,0))*O$4</f>
        <v>29378.17181</v>
      </c>
      <c r="P72" s="50">
        <f t="array" ref="P72">index(DailyPrices,Match($L72,PriceDates,0)+1,Match(P$3,Tickers,0))*P$4</f>
        <v>5184.542181</v>
      </c>
      <c r="Q72" s="50">
        <f t="array" ref="Q72">index(DailyPrices,Match($L72,PriceDates,0)+1,Match(Q$3,Tickers,0))*Q$4</f>
        <v>5185.33979</v>
      </c>
      <c r="R72" s="50">
        <f t="array" ref="R72">index(DailyPrices,Match($L72,PriceDates,0)+1,Match(R$3,Tickers,0))*R$4</f>
        <v>0</v>
      </c>
      <c r="S72" s="50">
        <f t="array" ref="S72">index(DailyPrices,Match($L72,PriceDates,0)+1,Match(S$3,Tickers,0))*S$4</f>
        <v>5084.323148</v>
      </c>
      <c r="T72" s="51">
        <f t="shared" si="2"/>
        <v>101129.1643</v>
      </c>
    </row>
    <row r="73">
      <c r="L73" s="49">
        <f>Prices!B79</f>
        <v>42472</v>
      </c>
      <c r="M73" s="50">
        <f t="array" ref="M73">index(DailyPrices,Match($L73,PriceDates,0)+1,Match(M$3,Tickers,0))*M$4</f>
        <v>35374.2414</v>
      </c>
      <c r="N73" s="50">
        <f t="array" ref="N73">index(DailyPrices,Match($L73,PriceDates,0)+1,Match(N$3,Tickers,0))*N$4</f>
        <v>21586.60131</v>
      </c>
      <c r="O73" s="50">
        <f t="array" ref="O73">index(DailyPrices,Match($L73,PriceDates,0)+1,Match(O$3,Tickers,0))*O$4</f>
        <v>29831.8557</v>
      </c>
      <c r="P73" s="50">
        <f t="array" ref="P73">index(DailyPrices,Match($L73,PriceDates,0)+1,Match(P$3,Tickers,0))*P$4</f>
        <v>5224.408436</v>
      </c>
      <c r="Q73" s="50">
        <f t="array" ref="Q73">index(DailyPrices,Match($L73,PriceDates,0)+1,Match(Q$3,Tickers,0))*Q$4</f>
        <v>5339.789614</v>
      </c>
      <c r="R73" s="50">
        <f t="array" ref="R73">index(DailyPrices,Match($L73,PriceDates,0)+1,Match(R$3,Tickers,0))*R$4</f>
        <v>0</v>
      </c>
      <c r="S73" s="50">
        <f t="array" ref="S73">index(DailyPrices,Match($L73,PriceDates,0)+1,Match(S$3,Tickers,0))*S$4</f>
        <v>5082.056397</v>
      </c>
      <c r="T73" s="51">
        <f t="shared" si="2"/>
        <v>102438.9529</v>
      </c>
    </row>
    <row r="74">
      <c r="L74" s="49">
        <f>Prices!B80</f>
        <v>42473</v>
      </c>
      <c r="M74" s="50">
        <f t="array" ref="M74">index(DailyPrices,Match($L74,PriceDates,0)+1,Match(M$3,Tickers,0))*M$4</f>
        <v>35788.94134</v>
      </c>
      <c r="N74" s="50">
        <f t="array" ref="N74">index(DailyPrices,Match($L74,PriceDates,0)+1,Match(N$3,Tickers,0))*N$4</f>
        <v>21928.10458</v>
      </c>
      <c r="O74" s="50">
        <f t="array" ref="O74">index(DailyPrices,Match($L74,PriceDates,0)+1,Match(O$3,Tickers,0))*O$4</f>
        <v>30388.26047</v>
      </c>
      <c r="P74" s="50">
        <f t="array" ref="P74">index(DailyPrices,Match($L74,PriceDates,0)+1,Match(P$3,Tickers,0))*P$4</f>
        <v>5253.343621</v>
      </c>
      <c r="Q74" s="50">
        <f t="array" ref="Q74">index(DailyPrices,Match($L74,PriceDates,0)+1,Match(Q$3,Tickers,0))*Q$4</f>
        <v>5364.835532</v>
      </c>
      <c r="R74" s="50">
        <f t="array" ref="R74">index(DailyPrices,Match($L74,PriceDates,0)+1,Match(R$3,Tickers,0))*R$4</f>
        <v>0</v>
      </c>
      <c r="S74" s="50">
        <f t="array" ref="S74">index(DailyPrices,Match($L74,PriceDates,0)+1,Match(S$3,Tickers,0))*S$4</f>
        <v>5085.229849</v>
      </c>
      <c r="T74" s="51">
        <f t="shared" si="2"/>
        <v>103808.7154</v>
      </c>
    </row>
    <row r="75">
      <c r="L75" s="49">
        <f>Prices!B81</f>
        <v>42474</v>
      </c>
      <c r="M75" s="50">
        <f t="array" ref="M75">index(DailyPrices,Match($L75,PriceDates,0)+1,Match(M$3,Tickers,0))*M$4</f>
        <v>35775.45516</v>
      </c>
      <c r="N75" s="50">
        <f t="array" ref="N75">index(DailyPrices,Match($L75,PriceDates,0)+1,Match(N$3,Tickers,0))*N$4</f>
        <v>21952.06972</v>
      </c>
      <c r="O75" s="50">
        <f t="array" ref="O75">index(DailyPrices,Match($L75,PriceDates,0)+1,Match(O$3,Tickers,0))*O$4</f>
        <v>30234.17915</v>
      </c>
      <c r="P75" s="50">
        <f t="array" ref="P75">index(DailyPrices,Match($L75,PriceDates,0)+1,Match(P$3,Tickers,0))*P$4</f>
        <v>5246.270576</v>
      </c>
      <c r="Q75" s="50">
        <f t="array" ref="Q75">index(DailyPrices,Match($L75,PriceDates,0)+1,Match(Q$3,Tickers,0))*Q$4</f>
        <v>5377.358491</v>
      </c>
      <c r="R75" s="50">
        <f t="array" ref="R75">index(DailyPrices,Match($L75,PriceDates,0)+1,Match(R$3,Tickers,0))*R$4</f>
        <v>0</v>
      </c>
      <c r="S75" s="50">
        <f t="array" ref="S75">index(DailyPrices,Match($L75,PriceDates,0)+1,Match(S$3,Tickers,0))*S$4</f>
        <v>5084.323148</v>
      </c>
      <c r="T75" s="51">
        <f t="shared" si="2"/>
        <v>103669.6562</v>
      </c>
    </row>
    <row r="76">
      <c r="L76" s="49">
        <f>Prices!B82</f>
        <v>42475</v>
      </c>
      <c r="M76" s="50">
        <f t="array" ref="M76">index(DailyPrices,Match($L76,PriceDates,0)+1,Match(M$3,Tickers,0))*M$4</f>
        <v>35758.59744</v>
      </c>
      <c r="N76" s="50">
        <f t="array" ref="N76">index(DailyPrices,Match($L76,PriceDates,0)+1,Match(N$3,Tickers,0))*N$4</f>
        <v>21892.15686</v>
      </c>
      <c r="O76" s="50">
        <f t="array" ref="O76">index(DailyPrices,Match($L76,PriceDates,0)+1,Match(O$3,Tickers,0))*O$4</f>
        <v>30054.41761</v>
      </c>
      <c r="P76" s="50">
        <f t="array" ref="P76">index(DailyPrices,Match($L76,PriceDates,0)+1,Match(P$3,Tickers,0))*P$4</f>
        <v>5262.345679</v>
      </c>
      <c r="Q76" s="50">
        <f t="array" ref="Q76">index(DailyPrices,Match($L76,PriceDates,0)+1,Match(Q$3,Tickers,0))*Q$4</f>
        <v>5304.72533</v>
      </c>
      <c r="R76" s="50">
        <f t="array" ref="R76">index(DailyPrices,Match($L76,PriceDates,0)+1,Match(R$3,Tickers,0))*R$4</f>
        <v>0</v>
      </c>
      <c r="S76" s="50">
        <f t="array" ref="S76">index(DailyPrices,Match($L76,PriceDates,0)+1,Match(S$3,Tickers,0))*S$4</f>
        <v>5089.310001</v>
      </c>
      <c r="T76" s="51">
        <f t="shared" si="2"/>
        <v>103361.5529</v>
      </c>
    </row>
    <row r="77">
      <c r="L77" s="53">
        <f>Prices!B83</f>
        <v>42478</v>
      </c>
      <c r="M77" s="54">
        <f t="array" ref="M77">index(DailyPrices,Match($L77,PriceDates,0)+1,Match(M$3,Tickers,0))*M$4</f>
        <v>35997.97707</v>
      </c>
      <c r="N77" s="54">
        <f t="array" ref="N77">index(DailyPrices,Match($L77,PriceDates,0)+1,Match(N$3,Tickers,0))*N$4</f>
        <v>22089.86928</v>
      </c>
      <c r="O77" s="54">
        <f t="array" ref="O77">index(DailyPrices,Match($L77,PriceDates,0)+1,Match(O$3,Tickers,0))*O$4</f>
        <v>30157.13849</v>
      </c>
      <c r="P77" s="54">
        <f t="array" ref="P77">index(DailyPrices,Match($L77,PriceDates,0)+1,Match(P$3,Tickers,0))*P$4</f>
        <v>5288.708848</v>
      </c>
      <c r="Q77" s="54">
        <f t="array" ref="Q77">index(DailyPrices,Match($L77,PriceDates,0)+1,Match(Q$3,Tickers,0))*Q$4</f>
        <v>5392.386041</v>
      </c>
      <c r="R77" s="54">
        <f t="array" ref="R77">index(DailyPrices,Match($L77,PriceDates,0)+1,Match(R$3,Tickers,0))*R$4</f>
        <v>0</v>
      </c>
      <c r="S77" s="54">
        <f t="array" ref="S77">index(DailyPrices,Match($L77,PriceDates,0)+1,Match(S$3,Tickers,0))*S$4</f>
        <v>5091.576752</v>
      </c>
      <c r="T77" s="55">
        <f t="shared" si="2"/>
        <v>104017.6565</v>
      </c>
    </row>
    <row r="78">
      <c r="L78" s="53">
        <f>Prices!B84</f>
        <v>42479</v>
      </c>
      <c r="M78" s="54">
        <f t="array" ref="M78">index(DailyPrices,Match($L78,PriceDates,0)+1,Match(M$3,Tickers,0))*M$4</f>
        <v>36099.1234</v>
      </c>
      <c r="N78" s="54">
        <f t="array" ref="N78">index(DailyPrices,Match($L78,PriceDates,0)+1,Match(N$3,Tickers,0))*N$4</f>
        <v>22473.31155</v>
      </c>
      <c r="O78" s="54">
        <f t="array" ref="O78">index(DailyPrices,Match($L78,PriceDates,0)+1,Match(O$3,Tickers,0))*O$4</f>
        <v>30619.38245</v>
      </c>
      <c r="P78" s="54">
        <f t="array" ref="P78">index(DailyPrices,Match($L78,PriceDates,0)+1,Match(P$3,Tickers,0))*P$4</f>
        <v>5308.641975</v>
      </c>
      <c r="Q78" s="54">
        <f t="array" ref="Q78">index(DailyPrices,Match($L78,PriceDates,0)+1,Match(Q$3,Tickers,0))*Q$4</f>
        <v>5500.083486</v>
      </c>
      <c r="R78" s="54">
        <f t="array" ref="R78">index(DailyPrices,Match($L78,PriceDates,0)+1,Match(R$3,Tickers,0))*R$4</f>
        <v>0</v>
      </c>
      <c r="S78" s="54">
        <f t="array" ref="S78">index(DailyPrices,Match($L78,PriceDates,0)+1,Match(S$3,Tickers,0))*S$4</f>
        <v>5087.94995</v>
      </c>
      <c r="T78" s="55">
        <f t="shared" si="2"/>
        <v>105088.4928</v>
      </c>
    </row>
    <row r="79">
      <c r="L79" s="53">
        <f>Prices!B85</f>
        <v>42480</v>
      </c>
      <c r="M79" s="54">
        <f t="array" ref="M79">index(DailyPrices,Match($L79,PriceDates,0)+1,Match(M$3,Tickers,0))*M$4</f>
        <v>36136.21038</v>
      </c>
      <c r="N79" s="54">
        <f t="array" ref="N79">index(DailyPrices,Match($L79,PriceDates,0)+1,Match(N$3,Tickers,0))*N$4</f>
        <v>22479.30283</v>
      </c>
      <c r="O79" s="54">
        <f t="array" ref="O79">index(DailyPrices,Match($L79,PriceDates,0)+1,Match(O$3,Tickers,0))*O$4</f>
        <v>30422.50076</v>
      </c>
      <c r="P79" s="54">
        <f t="array" ref="P79">index(DailyPrices,Match($L79,PriceDates,0)+1,Match(P$3,Tickers,0))*P$4</f>
        <v>5289.351852</v>
      </c>
      <c r="Q79" s="54">
        <f t="array" ref="Q79">index(DailyPrices,Match($L79,PriceDates,0)+1,Match(Q$3,Tickers,0))*Q$4</f>
        <v>5549.340458</v>
      </c>
      <c r="R79" s="54">
        <f t="array" ref="R79">index(DailyPrices,Match($L79,PriceDates,0)+1,Match(R$3,Tickers,0))*R$4</f>
        <v>0</v>
      </c>
      <c r="S79" s="54">
        <f t="array" ref="S79">index(DailyPrices,Match($L79,PriceDates,0)+1,Match(S$3,Tickers,0))*S$4</f>
        <v>5082.509747</v>
      </c>
      <c r="T79" s="55">
        <f t="shared" si="2"/>
        <v>104959.216</v>
      </c>
    </row>
    <row r="80">
      <c r="L80" s="53">
        <f>Prices!B86</f>
        <v>42481</v>
      </c>
      <c r="M80" s="54">
        <f t="array" ref="M80">index(DailyPrices,Match($L80,PriceDates,0)+1,Match(M$3,Tickers,0))*M$4</f>
        <v>35957.51854</v>
      </c>
      <c r="N80" s="54">
        <f t="array" ref="N80">index(DailyPrices,Match($L80,PriceDates,0)+1,Match(N$3,Tickers,0))*N$4</f>
        <v>22347.49455</v>
      </c>
      <c r="O80" s="54">
        <f t="array" ref="O80">index(DailyPrices,Match($L80,PriceDates,0)+1,Match(O$3,Tickers,0))*O$4</f>
        <v>30088.6579</v>
      </c>
      <c r="P80" s="54">
        <f t="array" ref="P80">index(DailyPrices,Match($L80,PriceDates,0)+1,Match(P$3,Tickers,0))*P$4</f>
        <v>5241.769547</v>
      </c>
      <c r="Q80" s="54">
        <f t="array" ref="Q80">index(DailyPrices,Match($L80,PriceDates,0)+1,Match(Q$3,Tickers,0))*Q$4</f>
        <v>5516.780765</v>
      </c>
      <c r="R80" s="54">
        <f t="array" ref="R80">index(DailyPrices,Match($L80,PriceDates,0)+1,Match(R$3,Tickers,0))*R$4</f>
        <v>0</v>
      </c>
      <c r="S80" s="54">
        <f t="array" ref="S80">index(DailyPrices,Match($L80,PriceDates,0)+1,Match(S$3,Tickers,0))*S$4</f>
        <v>5074.802793</v>
      </c>
      <c r="T80" s="55">
        <f t="shared" si="2"/>
        <v>104227.0241</v>
      </c>
    </row>
    <row r="81">
      <c r="L81" s="53">
        <f>Prices!B87</f>
        <v>42482</v>
      </c>
      <c r="M81" s="54">
        <f t="array" ref="M81">index(DailyPrices,Match($L81,PriceDates,0)+1,Match(M$3,Tickers,0))*M$4</f>
        <v>36008.09171</v>
      </c>
      <c r="N81" s="54">
        <f t="array" ref="N81">index(DailyPrices,Match($L81,PriceDates,0)+1,Match(N$3,Tickers,0))*N$4</f>
        <v>22329.5207</v>
      </c>
      <c r="O81" s="54">
        <f t="array" ref="O81">index(DailyPrices,Match($L81,PriceDates,0)+1,Match(O$3,Tickers,0))*O$4</f>
        <v>29977.37695</v>
      </c>
      <c r="P81" s="54">
        <f t="array" ref="P81">index(DailyPrices,Match($L81,PriceDates,0)+1,Match(P$3,Tickers,0))*P$4</f>
        <v>5245.627572</v>
      </c>
      <c r="Q81" s="54">
        <f t="array" ref="Q81">index(DailyPrices,Match($L81,PriceDates,0)+1,Match(Q$3,Tickers,0))*Q$4</f>
        <v>5596.927701</v>
      </c>
      <c r="R81" s="54">
        <f t="array" ref="R81">index(DailyPrices,Match($L81,PriceDates,0)+1,Match(R$3,Tickers,0))*R$4</f>
        <v>0</v>
      </c>
      <c r="S81" s="54">
        <f t="array" ref="S81">index(DailyPrices,Match($L81,PriceDates,0)+1,Match(S$3,Tickers,0))*S$4</f>
        <v>5070.72264</v>
      </c>
      <c r="T81" s="55">
        <f t="shared" si="2"/>
        <v>104228.2673</v>
      </c>
    </row>
    <row r="82">
      <c r="L82" s="53">
        <f>Prices!B88</f>
        <v>42485</v>
      </c>
      <c r="M82" s="54">
        <f t="array" ref="M82">index(DailyPrices,Match($L82,PriceDates,0)+1,Match(M$3,Tickers,0))*M$4</f>
        <v>35920.43156</v>
      </c>
      <c r="N82" s="54">
        <f t="array" ref="N82">index(DailyPrices,Match($L82,PriceDates,0)+1,Match(N$3,Tickers,0))*N$4</f>
        <v>22233.66013</v>
      </c>
      <c r="O82" s="54">
        <f t="array" ref="O82">index(DailyPrices,Match($L82,PriceDates,0)+1,Match(O$3,Tickers,0))*O$4</f>
        <v>29737.69489</v>
      </c>
      <c r="P82" s="54">
        <f t="array" ref="P82">index(DailyPrices,Match($L82,PriceDates,0)+1,Match(P$3,Tickers,0))*P$4</f>
        <v>5246.270576</v>
      </c>
      <c r="Q82" s="54">
        <f t="array" ref="Q82">index(DailyPrices,Match($L82,PriceDates,0)+1,Match(Q$3,Tickers,0))*Q$4</f>
        <v>5534.312907</v>
      </c>
      <c r="R82" s="54">
        <f t="array" ref="R82">index(DailyPrices,Match($L82,PriceDates,0)+1,Match(R$3,Tickers,0))*R$4</f>
        <v>0</v>
      </c>
      <c r="S82" s="54">
        <f t="array" ref="S82">index(DailyPrices,Match($L82,PriceDates,0)+1,Match(S$3,Tickers,0))*S$4</f>
        <v>5068.909239</v>
      </c>
      <c r="T82" s="55">
        <f t="shared" si="2"/>
        <v>103741.2793</v>
      </c>
    </row>
    <row r="83">
      <c r="L83" s="53">
        <f>Prices!B89</f>
        <v>42486</v>
      </c>
      <c r="M83" s="54">
        <f t="array" ref="M83">index(DailyPrices,Match($L83,PriceDates,0)+1,Match(M$3,Tickers,0))*M$4</f>
        <v>36018.20634</v>
      </c>
      <c r="N83" s="54">
        <f t="array" ref="N83">index(DailyPrices,Match($L83,PriceDates,0)+1,Match(N$3,Tickers,0))*N$4</f>
        <v>22317.53813</v>
      </c>
      <c r="O83" s="54">
        <f t="array" ref="O83">index(DailyPrices,Match($L83,PriceDates,0)+1,Match(O$3,Tickers,0))*O$4</f>
        <v>30088.6579</v>
      </c>
      <c r="P83" s="54">
        <f t="array" ref="P83">index(DailyPrices,Match($L83,PriceDates,0)+1,Match(P$3,Tickers,0))*P$4</f>
        <v>5261.702675</v>
      </c>
      <c r="Q83" s="54">
        <f t="array" ref="Q83">index(DailyPrices,Match($L83,PriceDates,0)+1,Match(Q$3,Tickers,0))*Q$4</f>
        <v>5622.808482</v>
      </c>
      <c r="R83" s="54">
        <f t="array" ref="R83">index(DailyPrices,Match($L83,PriceDates,0)+1,Match(R$3,Tickers,0))*R$4</f>
        <v>0</v>
      </c>
      <c r="S83" s="54">
        <f t="array" ref="S83">index(DailyPrices,Match($L83,PriceDates,0)+1,Match(S$3,Tickers,0))*S$4</f>
        <v>5068.455889</v>
      </c>
      <c r="T83" s="55">
        <f t="shared" si="2"/>
        <v>104377.3694</v>
      </c>
    </row>
    <row r="84">
      <c r="L84" s="53">
        <f>Prices!B90</f>
        <v>42487</v>
      </c>
      <c r="M84" s="54">
        <f t="array" ref="M84">index(DailyPrices,Match($L84,PriceDates,0)+1,Match(M$3,Tickers,0))*M$4</f>
        <v>36105.86649</v>
      </c>
      <c r="N84" s="54">
        <f t="array" ref="N84">index(DailyPrices,Match($L84,PriceDates,0)+1,Match(N$3,Tickers,0))*N$4</f>
        <v>22353.48584</v>
      </c>
      <c r="O84" s="54">
        <f t="array" ref="O84">index(DailyPrices,Match($L84,PriceDates,0)+1,Match(O$3,Tickers,0))*O$4</f>
        <v>30268.41944</v>
      </c>
      <c r="P84" s="54">
        <f t="array" ref="P84">index(DailyPrices,Match($L84,PriceDates,0)+1,Match(P$3,Tickers,0))*P$4</f>
        <v>5284.207819</v>
      </c>
      <c r="Q84" s="54">
        <f t="array" ref="Q84">index(DailyPrices,Match($L84,PriceDates,0)+1,Match(Q$3,Tickers,0))*Q$4</f>
        <v>5729.671064</v>
      </c>
      <c r="R84" s="54">
        <f t="array" ref="R84">index(DailyPrices,Match($L84,PriceDates,0)+1,Match(R$3,Tickers,0))*R$4</f>
        <v>0</v>
      </c>
      <c r="S84" s="54">
        <f t="array" ref="S84">index(DailyPrices,Match($L84,PriceDates,0)+1,Match(S$3,Tickers,0))*S$4</f>
        <v>5070.26929</v>
      </c>
      <c r="T84" s="55">
        <f t="shared" si="2"/>
        <v>104811.9199</v>
      </c>
    </row>
    <row r="85">
      <c r="L85" s="53">
        <f>Prices!B91</f>
        <v>42488</v>
      </c>
      <c r="M85" s="54">
        <f t="array" ref="M85">index(DailyPrices,Match($L85,PriceDates,0)+1,Match(M$3,Tickers,0))*M$4</f>
        <v>35782.19825</v>
      </c>
      <c r="N85" s="54">
        <f t="array" ref="N85">index(DailyPrices,Match($L85,PriceDates,0)+1,Match(N$3,Tickers,0))*N$4</f>
        <v>22065.90414</v>
      </c>
      <c r="O85" s="54">
        <f t="array" ref="O85">index(DailyPrices,Match($L85,PriceDates,0)+1,Match(O$3,Tickers,0))*O$4</f>
        <v>29960.2568</v>
      </c>
      <c r="P85" s="54">
        <f t="array" ref="P85">index(DailyPrices,Match($L85,PriceDates,0)+1,Match(P$3,Tickers,0))*P$4</f>
        <v>5234.696502</v>
      </c>
      <c r="Q85" s="54">
        <f t="array" ref="Q85">index(DailyPrices,Match($L85,PriceDates,0)+1,Match(Q$3,Tickers,0))*Q$4</f>
        <v>5644.514944</v>
      </c>
      <c r="R85" s="54">
        <f t="array" ref="R85">index(DailyPrices,Match($L85,PriceDates,0)+1,Match(R$3,Tickers,0))*R$4</f>
        <v>0</v>
      </c>
      <c r="S85" s="54">
        <f t="array" ref="S85">index(DailyPrices,Match($L85,PriceDates,0)+1,Match(S$3,Tickers,0))*S$4</f>
        <v>5076.162843</v>
      </c>
      <c r="T85" s="55">
        <f t="shared" si="2"/>
        <v>103763.7335</v>
      </c>
    </row>
    <row r="86">
      <c r="L86" s="53">
        <f>Prices!B92</f>
        <v>42489</v>
      </c>
      <c r="M86" s="54">
        <f t="array" ref="M86">index(DailyPrices,Match($L86,PriceDates,0)+1,Match(M$3,Tickers,0))*M$4</f>
        <v>35573.16251</v>
      </c>
      <c r="N86" s="54">
        <f t="array" ref="N86">index(DailyPrices,Match($L86,PriceDates,0)+1,Match(N$3,Tickers,0))*N$4</f>
        <v>21994.00871</v>
      </c>
      <c r="O86" s="54">
        <f t="array" ref="O86">index(DailyPrices,Match($L86,PriceDates,0)+1,Match(O$3,Tickers,0))*O$4</f>
        <v>29900.33629</v>
      </c>
      <c r="P86" s="54">
        <f t="array" ref="P86">index(DailyPrices,Match($L86,PriceDates,0)+1,Match(P$3,Tickers,0))*P$4</f>
        <v>5207.047325</v>
      </c>
      <c r="Q86" s="54">
        <f t="array" ref="Q86">index(DailyPrices,Match($L86,PriceDates,0)+1,Match(Q$3,Tickers,0))*Q$4</f>
        <v>5635.331441</v>
      </c>
      <c r="R86" s="54">
        <f t="array" ref="R86">index(DailyPrices,Match($L86,PriceDates,0)+1,Match(R$3,Tickers,0))*R$4</f>
        <v>0</v>
      </c>
      <c r="S86" s="54">
        <f t="array" ref="S86">index(DailyPrices,Match($L86,PriceDates,0)+1,Match(S$3,Tickers,0))*S$4</f>
        <v>5077.976244</v>
      </c>
      <c r="T86" s="55">
        <f t="shared" si="2"/>
        <v>103387.8625</v>
      </c>
    </row>
    <row r="87">
      <c r="L87" s="53">
        <f>Prices!B93</f>
        <v>42492</v>
      </c>
      <c r="M87" s="54">
        <f t="array" ref="M87">index(DailyPrices,Match($L87,PriceDates,0)+1,Match(M$3,Tickers,0))*M$4</f>
        <v>35849.62913</v>
      </c>
      <c r="N87" s="54">
        <f t="array" ref="N87">index(DailyPrices,Match($L87,PriceDates,0)+1,Match(N$3,Tickers,0))*N$4</f>
        <v>22179.73856</v>
      </c>
      <c r="O87" s="54">
        <f t="array" ref="O87">index(DailyPrices,Match($L87,PriceDates,0)+1,Match(O$3,Tickers,0))*O$4</f>
        <v>29823.29563</v>
      </c>
      <c r="P87" s="54">
        <f t="array" ref="P87">index(DailyPrices,Match($L87,PriceDates,0)+1,Match(P$3,Tickers,0))*P$4</f>
        <v>5254.62963</v>
      </c>
      <c r="Q87" s="54">
        <f t="array" ref="Q87">index(DailyPrices,Match($L87,PriceDates,0)+1,Match(Q$3,Tickers,0))*Q$4</f>
        <v>5629.487394</v>
      </c>
      <c r="R87" s="54">
        <f t="array" ref="R87">index(DailyPrices,Match($L87,PriceDates,0)+1,Match(R$3,Tickers,0))*R$4</f>
        <v>0</v>
      </c>
      <c r="S87" s="54">
        <f t="array" ref="S87">index(DailyPrices,Match($L87,PriceDates,0)+1,Match(S$3,Tickers,0))*S$4</f>
        <v>5076.162843</v>
      </c>
      <c r="T87" s="55">
        <f t="shared" si="2"/>
        <v>103812.9432</v>
      </c>
    </row>
    <row r="88">
      <c r="L88" s="53">
        <f>Prices!B94</f>
        <v>42493</v>
      </c>
      <c r="M88" s="54">
        <f t="array" ref="M88">index(DailyPrices,Match($L88,PriceDates,0)+1,Match(M$3,Tickers,0))*M$4</f>
        <v>35488.8739</v>
      </c>
      <c r="N88" s="54">
        <f t="array" ref="N88">index(DailyPrices,Match($L88,PriceDates,0)+1,Match(N$3,Tickers,0))*N$4</f>
        <v>21808.27887</v>
      </c>
      <c r="O88" s="54">
        <f t="array" ref="O88">index(DailyPrices,Match($L88,PriceDates,0)+1,Match(O$3,Tickers,0))*O$4</f>
        <v>28992.96851</v>
      </c>
      <c r="P88" s="54">
        <f t="array" ref="P88">index(DailyPrices,Match($L88,PriceDates,0)+1,Match(P$3,Tickers,0))*P$4</f>
        <v>5225.05144</v>
      </c>
      <c r="Q88" s="54">
        <f t="array" ref="Q88">index(DailyPrices,Match($L88,PriceDates,0)+1,Match(Q$3,Tickers,0))*Q$4</f>
        <v>5496.744031</v>
      </c>
      <c r="R88" s="54">
        <f t="array" ref="R88">index(DailyPrices,Match($L88,PriceDates,0)+1,Match(R$3,Tickers,0))*R$4</f>
        <v>0</v>
      </c>
      <c r="S88" s="54">
        <f t="array" ref="S88">index(DailyPrices,Match($L88,PriceDates,0)+1,Match(S$3,Tickers,0))*S$4</f>
        <v>5090.670052</v>
      </c>
      <c r="T88" s="55">
        <f t="shared" si="2"/>
        <v>102102.5868</v>
      </c>
    </row>
    <row r="89">
      <c r="L89" s="53">
        <f>Prices!B95</f>
        <v>42494</v>
      </c>
      <c r="M89" s="54">
        <f t="array" ref="M89">index(DailyPrices,Match($L89,PriceDates,0)+1,Match(M$3,Tickers,0))*M$4</f>
        <v>35279.83817</v>
      </c>
      <c r="N89" s="54">
        <f t="array" ref="N89">index(DailyPrices,Match($L89,PriceDates,0)+1,Match(N$3,Tickers,0))*N$4</f>
        <v>21544.66231</v>
      </c>
      <c r="O89" s="54">
        <f t="array" ref="O89">index(DailyPrices,Match($L89,PriceDates,0)+1,Match(O$3,Tickers,0))*O$4</f>
        <v>28582.08499</v>
      </c>
      <c r="P89" s="54">
        <f t="array" ref="P89">index(DailyPrices,Match($L89,PriceDates,0)+1,Match(P$3,Tickers,0))*P$4</f>
        <v>5215.406379</v>
      </c>
      <c r="Q89" s="54">
        <f t="array" ref="Q89">index(DailyPrices,Match($L89,PriceDates,0)+1,Match(Q$3,Tickers,0))*Q$4</f>
        <v>5417.431959</v>
      </c>
      <c r="R89" s="54">
        <f t="array" ref="R89">index(DailyPrices,Match($L89,PriceDates,0)+1,Match(R$3,Tickers,0))*R$4</f>
        <v>0</v>
      </c>
      <c r="S89" s="54">
        <f t="array" ref="S89">index(DailyPrices,Match($L89,PriceDates,0)+1,Match(S$3,Tickers,0))*S$4</f>
        <v>5091.576752</v>
      </c>
      <c r="T89" s="55">
        <f t="shared" si="2"/>
        <v>101131.0006</v>
      </c>
    </row>
    <row r="90">
      <c r="L90" s="53">
        <f>Prices!B96</f>
        <v>42495</v>
      </c>
      <c r="M90" s="54">
        <f t="array" ref="M90">index(DailyPrices,Match($L90,PriceDates,0)+1,Match(M$3,Tickers,0))*M$4</f>
        <v>35266.35199</v>
      </c>
      <c r="N90" s="54">
        <f t="array" ref="N90">index(DailyPrices,Match($L90,PriceDates,0)+1,Match(N$3,Tickers,0))*N$4</f>
        <v>21526.68845</v>
      </c>
      <c r="O90" s="54">
        <f t="array" ref="O90">index(DailyPrices,Match($L90,PriceDates,0)+1,Match(O$3,Tickers,0))*O$4</f>
        <v>28582.08499</v>
      </c>
      <c r="P90" s="54">
        <f t="array" ref="P90">index(DailyPrices,Match($L90,PriceDates,0)+1,Match(P$3,Tickers,0))*P$4</f>
        <v>5212.191358</v>
      </c>
      <c r="Q90" s="54">
        <f t="array" ref="Q90">index(DailyPrices,Match($L90,PriceDates,0)+1,Match(Q$3,Tickers,0))*Q$4</f>
        <v>5461.679746</v>
      </c>
      <c r="R90" s="54">
        <f t="array" ref="R90">index(DailyPrices,Match($L90,PriceDates,0)+1,Match(R$3,Tickers,0))*R$4</f>
        <v>0</v>
      </c>
      <c r="S90" s="54">
        <f t="array" ref="S90">index(DailyPrices,Match($L90,PriceDates,0)+1,Match(S$3,Tickers,0))*S$4</f>
        <v>5094.750204</v>
      </c>
      <c r="T90" s="55">
        <f t="shared" si="2"/>
        <v>101143.7467</v>
      </c>
    </row>
    <row r="91">
      <c r="L91" s="53">
        <f>Prices!B97</f>
        <v>42496</v>
      </c>
      <c r="M91" s="54">
        <f t="array" ref="M91">index(DailyPrices,Match($L91,PriceDates,0)+1,Match(M$3,Tickers,0))*M$4</f>
        <v>35394.47067</v>
      </c>
      <c r="N91" s="54">
        <f t="array" ref="N91">index(DailyPrices,Match($L91,PriceDates,0)+1,Match(N$3,Tickers,0))*N$4</f>
        <v>21574.61874</v>
      </c>
      <c r="O91" s="54">
        <f t="array" ref="O91">index(DailyPrices,Match($L91,PriceDates,0)+1,Match(O$3,Tickers,0))*O$4</f>
        <v>28650.56558</v>
      </c>
      <c r="P91" s="54">
        <f t="array" ref="P91">index(DailyPrices,Match($L91,PriceDates,0)+1,Match(P$3,Tickers,0))*P$4</f>
        <v>5228.909465</v>
      </c>
      <c r="Q91" s="54">
        <f t="array" ref="Q91">index(DailyPrices,Match($L91,PriceDates,0)+1,Match(Q$3,Tickers,0))*Q$4</f>
        <v>5449.156787</v>
      </c>
      <c r="R91" s="54">
        <f t="array" ref="R91">index(DailyPrices,Match($L91,PriceDates,0)+1,Match(R$3,Tickers,0))*R$4</f>
        <v>0</v>
      </c>
      <c r="S91" s="54">
        <f t="array" ref="S91">index(DailyPrices,Match($L91,PriceDates,0)+1,Match(S$3,Tickers,0))*S$4</f>
        <v>5093.390153</v>
      </c>
      <c r="T91" s="55">
        <f t="shared" si="2"/>
        <v>101391.1114</v>
      </c>
    </row>
    <row r="92">
      <c r="L92" s="53">
        <f>Prices!B98</f>
        <v>42499</v>
      </c>
      <c r="M92" s="54">
        <f t="array" ref="M92">index(DailyPrices,Match($L92,PriceDates,0)+1,Match(M$3,Tickers,0))*M$4</f>
        <v>35431.55765</v>
      </c>
      <c r="N92" s="54">
        <f t="array" ref="N92">index(DailyPrices,Match($L92,PriceDates,0)+1,Match(N$3,Tickers,0))*N$4</f>
        <v>21502.72331</v>
      </c>
      <c r="O92" s="54">
        <f t="array" ref="O92">index(DailyPrices,Match($L92,PriceDates,0)+1,Match(O$3,Tickers,0))*O$4</f>
        <v>28214.00183</v>
      </c>
      <c r="P92" s="54">
        <f t="array" ref="P92">index(DailyPrices,Match($L92,PriceDates,0)+1,Match(P$3,Tickers,0))*P$4</f>
        <v>5243.055556</v>
      </c>
      <c r="Q92" s="54">
        <f t="array" ref="Q92">index(DailyPrices,Match($L92,PriceDates,0)+1,Match(Q$3,Tickers,0))*Q$4</f>
        <v>5369.844715</v>
      </c>
      <c r="R92" s="54">
        <f t="array" ref="R92">index(DailyPrices,Match($L92,PriceDates,0)+1,Match(R$3,Tickers,0))*R$4</f>
        <v>0</v>
      </c>
      <c r="S92" s="54">
        <f t="array" ref="S92">index(DailyPrices,Match($L92,PriceDates,0)+1,Match(S$3,Tickers,0))*S$4</f>
        <v>5098.377006</v>
      </c>
      <c r="T92" s="55">
        <f t="shared" si="2"/>
        <v>100859.5601</v>
      </c>
    </row>
    <row r="93">
      <c r="L93" s="53">
        <f>Prices!B99</f>
        <v>42500</v>
      </c>
      <c r="M93" s="54">
        <f t="array" ref="M93">index(DailyPrices,Match($L93,PriceDates,0)+1,Match(M$3,Tickers,0))*M$4</f>
        <v>35853.00067</v>
      </c>
      <c r="N93" s="54">
        <f t="array" ref="N93">index(DailyPrices,Match($L93,PriceDates,0)+1,Match(N$3,Tickers,0))*N$4</f>
        <v>21820.26144</v>
      </c>
      <c r="O93" s="54">
        <f t="array" ref="O93">index(DailyPrices,Match($L93,PriceDates,0)+1,Match(O$3,Tickers,0))*O$4</f>
        <v>28778.96668</v>
      </c>
      <c r="P93" s="54">
        <f t="array" ref="P93">index(DailyPrices,Match($L93,PriceDates,0)+1,Match(P$3,Tickers,0))*P$4</f>
        <v>5297.067901</v>
      </c>
      <c r="Q93" s="54">
        <f t="array" ref="Q93">index(DailyPrices,Match($L93,PriceDates,0)+1,Match(Q$3,Tickers,0))*Q$4</f>
        <v>5464.184338</v>
      </c>
      <c r="R93" s="54">
        <f t="array" ref="R93">index(DailyPrices,Match($L93,PriceDates,0)+1,Match(R$3,Tickers,0))*R$4</f>
        <v>0</v>
      </c>
      <c r="S93" s="54">
        <f t="array" ref="S93">index(DailyPrices,Match($L93,PriceDates,0)+1,Match(S$3,Tickers,0))*S$4</f>
        <v>5099.283707</v>
      </c>
      <c r="T93" s="55">
        <f t="shared" si="2"/>
        <v>102312.7647</v>
      </c>
    </row>
    <row r="94">
      <c r="L94" s="53">
        <f>Prices!B100</f>
        <v>42501</v>
      </c>
      <c r="M94" s="54">
        <f t="array" ref="M94">index(DailyPrices,Match($L94,PriceDates,0)+1,Match(M$3,Tickers,0))*M$4</f>
        <v>35525.96089</v>
      </c>
      <c r="N94" s="54">
        <f t="array" ref="N94">index(DailyPrices,Match($L94,PriceDates,0)+1,Match(N$3,Tickers,0))*N$4</f>
        <v>21664.48802</v>
      </c>
      <c r="O94" s="54">
        <f t="array" ref="O94">index(DailyPrices,Match($L94,PriceDates,0)+1,Match(O$3,Tickers,0))*O$4</f>
        <v>28693.36594</v>
      </c>
      <c r="P94" s="54">
        <f t="array" ref="P94">index(DailyPrices,Match($L94,PriceDates,0)+1,Match(P$3,Tickers,0))*P$4</f>
        <v>5246.91358</v>
      </c>
      <c r="Q94" s="54">
        <f t="array" ref="Q94">index(DailyPrices,Match($L94,PriceDates,0)+1,Match(Q$3,Tickers,0))*Q$4</f>
        <v>5480.881616</v>
      </c>
      <c r="R94" s="54">
        <f t="array" ref="R94">index(DailyPrices,Match($L94,PriceDates,0)+1,Match(R$3,Tickers,0))*R$4</f>
        <v>0</v>
      </c>
      <c r="S94" s="54">
        <f t="array" ref="S94">index(DailyPrices,Match($L94,PriceDates,0)+1,Match(S$3,Tickers,0))*S$4</f>
        <v>5103.363859</v>
      </c>
      <c r="T94" s="55">
        <f t="shared" si="2"/>
        <v>101714.9739</v>
      </c>
    </row>
    <row r="95">
      <c r="L95" s="53">
        <f>Prices!B101</f>
        <v>42502</v>
      </c>
      <c r="M95" s="54">
        <f t="array" ref="M95">index(DailyPrices,Match($L95,PriceDates,0)+1,Match(M$3,Tickers,0))*M$4</f>
        <v>35512.47471</v>
      </c>
      <c r="N95" s="54">
        <f t="array" ref="N95">index(DailyPrices,Match($L95,PriceDates,0)+1,Match(N$3,Tickers,0))*N$4</f>
        <v>21646.51416</v>
      </c>
      <c r="O95" s="54">
        <f t="array" ref="O95">index(DailyPrices,Match($L95,PriceDates,0)+1,Match(O$3,Tickers,0))*O$4</f>
        <v>28642.0055</v>
      </c>
      <c r="P95" s="54">
        <f t="array" ref="P95">index(DailyPrices,Match($L95,PriceDates,0)+1,Match(P$3,Tickers,0))*P$4</f>
        <v>5271.990741</v>
      </c>
      <c r="Q95" s="54">
        <f t="array" ref="Q95">index(DailyPrices,Match($L95,PriceDates,0)+1,Match(Q$3,Tickers,0))*Q$4</f>
        <v>5495.909167</v>
      </c>
      <c r="R95" s="54">
        <f t="array" ref="R95">index(DailyPrices,Match($L95,PriceDates,0)+1,Match(R$3,Tickers,0))*R$4</f>
        <v>0</v>
      </c>
      <c r="S95" s="54">
        <f t="array" ref="S95">index(DailyPrices,Match($L95,PriceDates,0)+1,Match(S$3,Tickers,0))*S$4</f>
        <v>5107.897362</v>
      </c>
      <c r="T95" s="55">
        <f t="shared" si="2"/>
        <v>101676.7916</v>
      </c>
    </row>
    <row r="96">
      <c r="L96" s="53">
        <f>Prices!B102</f>
        <v>42503</v>
      </c>
      <c r="M96" s="54">
        <f t="array" ref="M96">index(DailyPrices,Match($L96,PriceDates,0)+1,Match(M$3,Tickers,0))*M$4</f>
        <v>35205.66419</v>
      </c>
      <c r="N96" s="54">
        <f t="array" ref="N96">index(DailyPrices,Match($L96,PriceDates,0)+1,Match(N$3,Tickers,0))*N$4</f>
        <v>21406.86275</v>
      </c>
      <c r="O96" s="54">
        <f t="array" ref="O96">index(DailyPrices,Match($L96,PriceDates,0)+1,Match(O$3,Tickers,0))*O$4</f>
        <v>28128.4011</v>
      </c>
      <c r="P96" s="54">
        <f t="array" ref="P96">index(DailyPrices,Match($L96,PriceDates,0)+1,Match(P$3,Tickers,0))*P$4</f>
        <v>5219.264403</v>
      </c>
      <c r="Q96" s="54">
        <f t="array" ref="Q96">index(DailyPrices,Match($L96,PriceDates,0)+1,Match(Q$3,Tickers,0))*Q$4</f>
        <v>5425.780598</v>
      </c>
      <c r="R96" s="54">
        <f t="array" ref="R96">index(DailyPrices,Match($L96,PriceDates,0)+1,Match(R$3,Tickers,0))*R$4</f>
        <v>0</v>
      </c>
      <c r="S96" s="54">
        <f t="array" ref="S96">index(DailyPrices,Match($L96,PriceDates,0)+1,Match(S$3,Tickers,0))*S$4</f>
        <v>5112.884214</v>
      </c>
      <c r="T96" s="55">
        <f t="shared" si="2"/>
        <v>100498.8573</v>
      </c>
    </row>
    <row r="97">
      <c r="L97" s="53">
        <f>Prices!B103</f>
        <v>42506</v>
      </c>
      <c r="M97" s="54">
        <f t="array" ref="M97">index(DailyPrices,Match($L97,PriceDates,0)+1,Match(M$3,Tickers,0))*M$4</f>
        <v>35556.30479</v>
      </c>
      <c r="N97" s="54">
        <f t="array" ref="N97">index(DailyPrices,Match($L97,PriceDates,0)+1,Match(N$3,Tickers,0))*N$4</f>
        <v>21670.4793</v>
      </c>
      <c r="O97" s="54">
        <f t="array" ref="O97">index(DailyPrices,Match($L97,PriceDates,0)+1,Match(O$3,Tickers,0))*O$4</f>
        <v>28453.68389</v>
      </c>
      <c r="P97" s="54">
        <f t="array" ref="P97">index(DailyPrices,Match($L97,PriceDates,0)+1,Match(P$3,Tickers,0))*P$4</f>
        <v>5267.489712</v>
      </c>
      <c r="Q97" s="54">
        <f t="array" ref="Q97">index(DailyPrices,Match($L97,PriceDates,0)+1,Match(Q$3,Tickers,0))*Q$4</f>
        <v>5517.615629</v>
      </c>
      <c r="R97" s="54">
        <f t="array" ref="R97">index(DailyPrices,Match($L97,PriceDates,0)+1,Match(R$3,Tickers,0))*R$4</f>
        <v>0</v>
      </c>
      <c r="S97" s="54">
        <f t="array" ref="S97">index(DailyPrices,Match($L97,PriceDates,0)+1,Match(S$3,Tickers,0))*S$4</f>
        <v>5105.17726</v>
      </c>
      <c r="T97" s="55">
        <f t="shared" si="2"/>
        <v>101570.7506</v>
      </c>
    </row>
    <row r="98">
      <c r="L98" s="53">
        <f>Prices!B104</f>
        <v>42507</v>
      </c>
      <c r="M98" s="54">
        <f t="array" ref="M98">index(DailyPrices,Match($L98,PriceDates,0)+1,Match(M$3,Tickers,0))*M$4</f>
        <v>35236.00809</v>
      </c>
      <c r="N98" s="54">
        <f t="array" ref="N98">index(DailyPrices,Match($L98,PriceDates,0)+1,Match(N$3,Tickers,0))*N$4</f>
        <v>21544.66231</v>
      </c>
      <c r="O98" s="54">
        <f t="array" ref="O98">index(DailyPrices,Match($L98,PriceDates,0)+1,Match(O$3,Tickers,0))*O$4</f>
        <v>28333.84286</v>
      </c>
      <c r="P98" s="54">
        <f t="array" ref="P98">index(DailyPrices,Match($L98,PriceDates,0)+1,Match(P$3,Tickers,0))*P$4</f>
        <v>5201.903292</v>
      </c>
      <c r="Q98" s="54">
        <f t="array" ref="Q98">index(DailyPrices,Match($L98,PriceDates,0)+1,Match(Q$3,Tickers,0))*Q$4</f>
        <v>5543.49641</v>
      </c>
      <c r="R98" s="54">
        <f t="array" ref="R98">index(DailyPrices,Match($L98,PriceDates,0)+1,Match(R$3,Tickers,0))*R$4</f>
        <v>0</v>
      </c>
      <c r="S98" s="54">
        <f t="array" ref="S98">index(DailyPrices,Match($L98,PriceDates,0)+1,Match(S$3,Tickers,0))*S$4</f>
        <v>5115.150966</v>
      </c>
      <c r="T98" s="55">
        <f t="shared" si="2"/>
        <v>100975.0639</v>
      </c>
    </row>
    <row r="99">
      <c r="L99" s="53">
        <f>Prices!B105</f>
        <v>42508</v>
      </c>
      <c r="M99" s="54">
        <f t="array" ref="M99">index(DailyPrices,Match($L99,PriceDates,0)+1,Match(M$3,Tickers,0))*M$4</f>
        <v>35232.63655</v>
      </c>
      <c r="N99" s="54">
        <f t="array" ref="N99">index(DailyPrices,Match($L99,PriceDates,0)+1,Match(N$3,Tickers,0))*N$4</f>
        <v>21526.68845</v>
      </c>
      <c r="O99" s="54">
        <f t="array" ref="O99">index(DailyPrices,Match($L99,PriceDates,0)+1,Match(O$3,Tickers,0))*O$4</f>
        <v>28111.28095</v>
      </c>
      <c r="P99" s="54">
        <f t="array" ref="P99">index(DailyPrices,Match($L99,PriceDates,0)+1,Match(P$3,Tickers,0))*P$4</f>
        <v>5184.542181</v>
      </c>
      <c r="Q99" s="54">
        <f t="array" ref="Q99">index(DailyPrices,Match($L99,PriceDates,0)+1,Match(Q$3,Tickers,0))*Q$4</f>
        <v>5490.065119</v>
      </c>
      <c r="R99" s="54">
        <f t="array" ref="R99">index(DailyPrices,Match($L99,PriceDates,0)+1,Match(R$3,Tickers,0))*R$4</f>
        <v>0</v>
      </c>
      <c r="S99" s="54">
        <f t="array" ref="S99">index(DailyPrices,Match($L99,PriceDates,0)+1,Match(S$3,Tickers,0))*S$4</f>
        <v>5101.550458</v>
      </c>
      <c r="T99" s="55">
        <f t="shared" si="2"/>
        <v>100646.7637</v>
      </c>
    </row>
    <row r="100">
      <c r="L100" s="53">
        <f>Prices!B106</f>
        <v>42509</v>
      </c>
      <c r="M100" s="54">
        <f t="array" ref="M100">index(DailyPrices,Match($L100,PriceDates,0)+1,Match(M$3,Tickers,0))*M$4</f>
        <v>35094.40324</v>
      </c>
      <c r="N100" s="54">
        <f t="array" ref="N100">index(DailyPrices,Match($L100,PriceDates,0)+1,Match(N$3,Tickers,0))*N$4</f>
        <v>21382.8976</v>
      </c>
      <c r="O100" s="54">
        <f t="array" ref="O100">index(DailyPrices,Match($L100,PriceDates,0)+1,Match(O$3,Tickers,0))*O$4</f>
        <v>27768.87802</v>
      </c>
      <c r="P100" s="54">
        <f t="array" ref="P100">index(DailyPrices,Match($L100,PriceDates,0)+1,Match(P$3,Tickers,0))*P$4</f>
        <v>5173.611111</v>
      </c>
      <c r="Q100" s="54">
        <f t="array" ref="Q100">index(DailyPrices,Match($L100,PriceDates,0)+1,Match(Q$3,Tickers,0))*Q$4</f>
        <v>5490.899983</v>
      </c>
      <c r="R100" s="54">
        <f t="array" ref="R100">index(DailyPrices,Match($L100,PriceDates,0)+1,Match(R$3,Tickers,0))*R$4</f>
        <v>0</v>
      </c>
      <c r="S100" s="54">
        <f t="array" ref="S100">index(DailyPrices,Match($L100,PriceDates,0)+1,Match(S$3,Tickers,0))*S$4</f>
        <v>5100.643757</v>
      </c>
      <c r="T100" s="55">
        <f t="shared" si="2"/>
        <v>100011.3337</v>
      </c>
    </row>
    <row r="101">
      <c r="L101" s="53">
        <f>Prices!B107</f>
        <v>42510</v>
      </c>
      <c r="M101" s="54">
        <f t="array" ref="M101">index(DailyPrices,Match($L101,PriceDates,0)+1,Match(M$3,Tickers,0))*M$4</f>
        <v>35364.12677</v>
      </c>
      <c r="N101" s="54">
        <f t="array" ref="N101">index(DailyPrices,Match($L101,PriceDates,0)+1,Match(N$3,Tickers,0))*N$4</f>
        <v>21580.61002</v>
      </c>
      <c r="O101" s="54">
        <f t="array" ref="O101">index(DailyPrices,Match($L101,PriceDates,0)+1,Match(O$3,Tickers,0))*O$4</f>
        <v>28077.04066</v>
      </c>
      <c r="P101" s="54">
        <f t="array" ref="P101">index(DailyPrices,Match($L101,PriceDates,0)+1,Match(P$3,Tickers,0))*P$4</f>
        <v>5185.828189</v>
      </c>
      <c r="Q101" s="54">
        <f t="array" ref="Q101">index(DailyPrices,Match($L101,PriceDates,0)+1,Match(Q$3,Tickers,0))*Q$4</f>
        <v>5523.459676</v>
      </c>
      <c r="R101" s="54">
        <f t="array" ref="R101">index(DailyPrices,Match($L101,PriceDates,0)+1,Match(R$3,Tickers,0))*R$4</f>
        <v>0</v>
      </c>
      <c r="S101" s="54">
        <f t="array" ref="S101">index(DailyPrices,Match($L101,PriceDates,0)+1,Match(S$3,Tickers,0))*S$4</f>
        <v>5096.563605</v>
      </c>
      <c r="T101" s="55">
        <f t="shared" si="2"/>
        <v>100827.6289</v>
      </c>
    </row>
    <row r="102">
      <c r="L102" s="53">
        <f>Prices!B108</f>
        <v>42513</v>
      </c>
      <c r="M102" s="54">
        <f t="array" ref="M102">index(DailyPrices,Match($L102,PriceDates,0)+1,Match(M$3,Tickers,0))*M$4</f>
        <v>35320.2967</v>
      </c>
      <c r="N102" s="54">
        <f t="array" ref="N102">index(DailyPrices,Match($L102,PriceDates,0)+1,Match(N$3,Tickers,0))*N$4</f>
        <v>21508.7146</v>
      </c>
      <c r="O102" s="54">
        <f t="array" ref="O102">index(DailyPrices,Match($L102,PriceDates,0)+1,Match(O$3,Tickers,0))*O$4</f>
        <v>28017.12015</v>
      </c>
      <c r="P102" s="54">
        <f t="array" ref="P102">index(DailyPrices,Match($L102,PriceDates,0)+1,Match(P$3,Tickers,0))*P$4</f>
        <v>5176.183128</v>
      </c>
      <c r="Q102" s="54">
        <f t="array" ref="Q102">index(DailyPrices,Match($L102,PriceDates,0)+1,Match(Q$3,Tickers,0))*Q$4</f>
        <v>5509.266989</v>
      </c>
      <c r="R102" s="54">
        <f t="array" ref="R102">index(DailyPrices,Match($L102,PriceDates,0)+1,Match(R$3,Tickers,0))*R$4</f>
        <v>0</v>
      </c>
      <c r="S102" s="54">
        <f t="array" ref="S102">index(DailyPrices,Match($L102,PriceDates,0)+1,Match(S$3,Tickers,0))*S$4</f>
        <v>5098.830356</v>
      </c>
      <c r="T102" s="55">
        <f t="shared" si="2"/>
        <v>100630.4119</v>
      </c>
    </row>
    <row r="103">
      <c r="L103" s="53">
        <f>Prices!B109</f>
        <v>42514</v>
      </c>
      <c r="M103" s="54">
        <f t="array" ref="M103">index(DailyPrices,Match($L103,PriceDates,0)+1,Match(M$3,Tickers,0))*M$4</f>
        <v>35792.31288</v>
      </c>
      <c r="N103" s="54">
        <f t="array" ref="N103">index(DailyPrices,Match($L103,PriceDates,0)+1,Match(N$3,Tickers,0))*N$4</f>
        <v>21772.33115</v>
      </c>
      <c r="O103" s="54">
        <f t="array" ref="O103">index(DailyPrices,Match($L103,PriceDates,0)+1,Match(O$3,Tickers,0))*O$4</f>
        <v>28350.96301</v>
      </c>
      <c r="P103" s="54">
        <f t="array" ref="P103">index(DailyPrices,Match($L103,PriceDates,0)+1,Match(P$3,Tickers,0))*P$4</f>
        <v>5238.554527</v>
      </c>
      <c r="Q103" s="54">
        <f t="array" ref="Q103">index(DailyPrices,Match($L103,PriceDates,0)+1,Match(Q$3,Tickers,0))*Q$4</f>
        <v>5536.817499</v>
      </c>
      <c r="R103" s="54">
        <f t="array" ref="R103">index(DailyPrices,Match($L103,PriceDates,0)+1,Match(R$3,Tickers,0))*R$4</f>
        <v>0</v>
      </c>
      <c r="S103" s="54">
        <f t="array" ref="S103">index(DailyPrices,Match($L103,PriceDates,0)+1,Match(S$3,Tickers,0))*S$4</f>
        <v>5092.936803</v>
      </c>
      <c r="T103" s="55">
        <f t="shared" si="2"/>
        <v>101783.9159</v>
      </c>
    </row>
    <row r="104">
      <c r="L104" s="53">
        <f>Prices!B112</f>
        <v>42517</v>
      </c>
      <c r="M104" s="54">
        <f t="array" ref="M104">index(DailyPrices,Match($L104,PriceDates,0)+1,Match(M$3,Tickers,0))*M$4</f>
        <v>36048.55024</v>
      </c>
      <c r="N104" s="54">
        <f t="array" ref="N104">index(DailyPrices,Match($L104,PriceDates,0)+1,Match(N$3,Tickers,0))*N$4</f>
        <v>21706.42702</v>
      </c>
      <c r="O104" s="54">
        <f t="array" ref="O104">index(DailyPrices,Match($L104,PriceDates,0)+1,Match(O$3,Tickers,0))*O$4</f>
        <v>28667.68572</v>
      </c>
      <c r="P104" s="54">
        <f t="array" ref="P104">index(DailyPrices,Match($L104,PriceDates,0)+1,Match(P$3,Tickers,0))*P$4</f>
        <v>5241.769547</v>
      </c>
      <c r="Q104" s="54">
        <f t="array" ref="Q104">index(DailyPrices,Match($L104,PriceDates,0)+1,Match(Q$3,Tickers,0))*Q$4</f>
        <v>5567.707464</v>
      </c>
      <c r="R104" s="54">
        <f t="array" ref="R104">index(DailyPrices,Match($L104,PriceDates,0)+1,Match(R$3,Tickers,0))*R$4</f>
        <v>0</v>
      </c>
      <c r="S104" s="54">
        <f t="array" ref="S104">index(DailyPrices,Match($L104,PriceDates,0)+1,Match(S$3,Tickers,0))*S$4</f>
        <v>5078.882945</v>
      </c>
      <c r="T104" s="55">
        <f t="shared" si="2"/>
        <v>102311.0229</v>
      </c>
    </row>
    <row r="105">
      <c r="L105" s="53">
        <f>Prices!B113</f>
        <v>42521</v>
      </c>
      <c r="M105" s="54">
        <f t="array" ref="M105">index(DailyPrices,Match($L105,PriceDates,0)+1,Match(M$3,Tickers,0))*M$4</f>
        <v>36031.69252</v>
      </c>
      <c r="N105" s="54">
        <f t="array" ref="N105">index(DailyPrices,Match($L105,PriceDates,0)+1,Match(N$3,Tickers,0))*N$4</f>
        <v>21628.54031</v>
      </c>
      <c r="O105" s="54">
        <f t="array" ref="O105">index(DailyPrices,Match($L105,PriceDates,0)+1,Match(O$3,Tickers,0))*O$4</f>
        <v>28744.72638</v>
      </c>
      <c r="P105" s="54">
        <f t="array" ref="P105">index(DailyPrices,Match($L105,PriceDates,0)+1,Match(P$3,Tickers,0))*P$4</f>
        <v>5228.266461</v>
      </c>
      <c r="Q105" s="54">
        <f t="array" ref="Q105">index(DailyPrices,Match($L105,PriceDates,0)+1,Match(Q$3,Tickers,0))*Q$4</f>
        <v>5546.001002</v>
      </c>
      <c r="R105" s="54">
        <f t="array" ref="R105">index(DailyPrices,Match($L105,PriceDates,0)+1,Match(R$3,Tickers,0))*R$4</f>
        <v>0</v>
      </c>
      <c r="S105" s="54">
        <f t="array" ref="S105">index(DailyPrices,Match($L105,PriceDates,0)+1,Match(S$3,Tickers,0))*S$4</f>
        <v>5082.509747</v>
      </c>
      <c r="T105" s="55">
        <f t="shared" si="2"/>
        <v>102261.7364</v>
      </c>
    </row>
    <row r="106">
      <c r="L106" s="53">
        <f>Prices!B114</f>
        <v>42522</v>
      </c>
      <c r="M106" s="54">
        <f t="array" ref="M106">index(DailyPrices,Match($L106,PriceDates,0)+1,Match(M$3,Tickers,0))*M$4</f>
        <v>36129.4673</v>
      </c>
      <c r="N106" s="54">
        <f t="array" ref="N106">index(DailyPrices,Match($L106,PriceDates,0)+1,Match(N$3,Tickers,0))*N$4</f>
        <v>21616.55773</v>
      </c>
      <c r="O106" s="54">
        <f t="array" ref="O106">index(DailyPrices,Match($L106,PriceDates,0)+1,Match(O$3,Tickers,0))*O$4</f>
        <v>28719.04616</v>
      </c>
      <c r="P106" s="54">
        <f t="array" ref="P106">index(DailyPrices,Match($L106,PriceDates,0)+1,Match(P$3,Tickers,0))*P$4</f>
        <v>5246.270576</v>
      </c>
      <c r="Q106" s="54">
        <f t="array" ref="Q106">index(DailyPrices,Match($L106,PriceDates,0)+1,Match(Q$3,Tickers,0))*Q$4</f>
        <v>5547.67073</v>
      </c>
      <c r="R106" s="54">
        <f t="array" ref="R106">index(DailyPrices,Match($L106,PriceDates,0)+1,Match(R$3,Tickers,0))*R$4</f>
        <v>0</v>
      </c>
      <c r="S106" s="54">
        <f t="array" ref="S106">index(DailyPrices,Match($L106,PriceDates,0)+1,Match(S$3,Tickers,0))*S$4</f>
        <v>5082.963097</v>
      </c>
      <c r="T106" s="55">
        <f t="shared" si="2"/>
        <v>102341.9756</v>
      </c>
    </row>
    <row r="107">
      <c r="L107" s="53">
        <f>Prices!B115</f>
        <v>42523</v>
      </c>
      <c r="M107" s="54">
        <f t="array" ref="M107">index(DailyPrices,Match($L107,PriceDates,0)+1,Match(M$3,Tickers,0))*M$4</f>
        <v>36247.47134</v>
      </c>
      <c r="N107" s="54">
        <f t="array" ref="N107">index(DailyPrices,Match($L107,PriceDates,0)+1,Match(N$3,Tickers,0))*N$4</f>
        <v>21622.54902</v>
      </c>
      <c r="O107" s="54">
        <f t="array" ref="O107">index(DailyPrices,Match($L107,PriceDates,0)+1,Match(O$3,Tickers,0))*O$4</f>
        <v>28950.16814</v>
      </c>
      <c r="P107" s="54">
        <f t="array" ref="P107">index(DailyPrices,Match($L107,PriceDates,0)+1,Match(P$3,Tickers,0))*P$4</f>
        <v>5259.130658</v>
      </c>
      <c r="Q107" s="54">
        <f t="array" ref="Q107">index(DailyPrices,Match($L107,PriceDates,0)+1,Match(Q$3,Tickers,0))*Q$4</f>
        <v>5540.156954</v>
      </c>
      <c r="R107" s="54">
        <f t="array" ref="R107">index(DailyPrices,Match($L107,PriceDates,0)+1,Match(R$3,Tickers,0))*R$4</f>
        <v>0</v>
      </c>
      <c r="S107" s="54">
        <f t="array" ref="S107">index(DailyPrices,Match($L107,PriceDates,0)+1,Match(S$3,Tickers,0))*S$4</f>
        <v>5089.310001</v>
      </c>
      <c r="T107" s="55">
        <f t="shared" si="2"/>
        <v>102708.7861</v>
      </c>
    </row>
    <row r="108">
      <c r="L108" s="53">
        <f>Prices!B116</f>
        <v>42524</v>
      </c>
      <c r="M108" s="54">
        <f t="array" ref="M108">index(DailyPrices,Match($L108,PriceDates,0)+1,Match(M$3,Tickers,0))*M$4</f>
        <v>36149.69656</v>
      </c>
      <c r="N108" s="54">
        <f t="array" ref="N108">index(DailyPrices,Match($L108,PriceDates,0)+1,Match(N$3,Tickers,0))*N$4</f>
        <v>21796.2963</v>
      </c>
      <c r="O108" s="54">
        <f t="array" ref="O108">index(DailyPrices,Match($L108,PriceDates,0)+1,Match(O$3,Tickers,0))*O$4</f>
        <v>29395.29196</v>
      </c>
      <c r="P108" s="54">
        <f t="array" ref="P108">index(DailyPrices,Match($L108,PriceDates,0)+1,Match(P$3,Tickers,0))*P$4</f>
        <v>5258.487654</v>
      </c>
      <c r="Q108" s="54">
        <f t="array" ref="Q108">index(DailyPrices,Match($L108,PriceDates,0)+1,Match(Q$3,Tickers,0))*Q$4</f>
        <v>5518.450493</v>
      </c>
      <c r="R108" s="54">
        <f t="array" ref="R108">index(DailyPrices,Match($L108,PriceDates,0)+1,Match(R$3,Tickers,0))*R$4</f>
        <v>0</v>
      </c>
      <c r="S108" s="54">
        <f t="array" ref="S108">index(DailyPrices,Match($L108,PriceDates,0)+1,Match(S$3,Tickers,0))*S$4</f>
        <v>5095.656905</v>
      </c>
      <c r="T108" s="55">
        <f t="shared" si="2"/>
        <v>103213.8799</v>
      </c>
    </row>
    <row r="109">
      <c r="L109" s="53">
        <f>Prices!B117</f>
        <v>42527</v>
      </c>
      <c r="M109" s="54">
        <f t="array" ref="M109">index(DailyPrices,Match($L109,PriceDates,0)+1,Match(M$3,Tickers,0))*M$4</f>
        <v>36335.13149</v>
      </c>
      <c r="N109" s="54">
        <f t="array" ref="N109">index(DailyPrices,Match($L109,PriceDates,0)+1,Match(N$3,Tickers,0))*N$4</f>
        <v>21946.07843</v>
      </c>
      <c r="O109" s="54">
        <f t="array" ref="O109">index(DailyPrices,Match($L109,PriceDates,0)+1,Match(O$3,Tickers,0))*O$4</f>
        <v>29643.53409</v>
      </c>
      <c r="P109" s="54">
        <f t="array" ref="P109">index(DailyPrices,Match($L109,PriceDates,0)+1,Match(P$3,Tickers,0))*P$4</f>
        <v>5272.633745</v>
      </c>
      <c r="Q109" s="54">
        <f t="array" ref="Q109">index(DailyPrices,Match($L109,PriceDates,0)+1,Match(Q$3,Tickers,0))*Q$4</f>
        <v>5641.175488</v>
      </c>
      <c r="R109" s="54">
        <f t="array" ref="R109">index(DailyPrices,Match($L109,PriceDates,0)+1,Match(R$3,Tickers,0))*R$4</f>
        <v>0</v>
      </c>
      <c r="S109" s="54">
        <f t="array" ref="S109">index(DailyPrices,Match($L109,PriceDates,0)+1,Match(S$3,Tickers,0))*S$4</f>
        <v>5095.656905</v>
      </c>
      <c r="T109" s="55">
        <f t="shared" si="2"/>
        <v>103934.2101</v>
      </c>
    </row>
    <row r="110">
      <c r="L110" s="53">
        <f>Prices!B118</f>
        <v>42528</v>
      </c>
      <c r="M110" s="54">
        <f t="array" ref="M110">index(DailyPrices,Match($L110,PriceDates,0)+1,Match(M$3,Tickers,0))*M$4</f>
        <v>36405.93392</v>
      </c>
      <c r="N110" s="54">
        <f t="array" ref="N110">index(DailyPrices,Match($L110,PriceDates,0)+1,Match(N$3,Tickers,0))*N$4</f>
        <v>22107.84314</v>
      </c>
      <c r="O110" s="54">
        <f t="array" ref="O110">index(DailyPrices,Match($L110,PriceDates,0)+1,Match(O$3,Tickers,0))*O$4</f>
        <v>29934.57658</v>
      </c>
      <c r="P110" s="54">
        <f t="array" ref="P110">index(DailyPrices,Match($L110,PriceDates,0)+1,Match(P$3,Tickers,0))*P$4</f>
        <v>5281.635802</v>
      </c>
      <c r="Q110" s="54">
        <f t="array" ref="Q110">index(DailyPrices,Match($L110,PriceDates,0)+1,Match(Q$3,Tickers,0))*Q$4</f>
        <v>5768.909668</v>
      </c>
      <c r="R110" s="54">
        <f t="array" ref="R110">index(DailyPrices,Match($L110,PriceDates,0)+1,Match(R$3,Tickers,0))*R$4</f>
        <v>0</v>
      </c>
      <c r="S110" s="54">
        <f t="array" ref="S110">index(DailyPrices,Match($L110,PriceDates,0)+1,Match(S$3,Tickers,0))*S$4</f>
        <v>5098.830356</v>
      </c>
      <c r="T110" s="55">
        <f t="shared" si="2"/>
        <v>104597.7295</v>
      </c>
    </row>
    <row r="111">
      <c r="L111" s="53">
        <f>Prices!B119</f>
        <v>42529</v>
      </c>
      <c r="M111" s="54">
        <f t="array" ref="M111">index(DailyPrices,Match($L111,PriceDates,0)+1,Match(M$3,Tickers,0))*M$4</f>
        <v>36534.0526</v>
      </c>
      <c r="N111" s="54">
        <f t="array" ref="N111">index(DailyPrices,Match($L111,PriceDates,0)+1,Match(N$3,Tickers,0))*N$4</f>
        <v>22179.73856</v>
      </c>
      <c r="O111" s="54">
        <f t="array" ref="O111">index(DailyPrices,Match($L111,PriceDates,0)+1,Match(O$3,Tickers,0))*O$4</f>
        <v>30182.81871</v>
      </c>
      <c r="P111" s="54">
        <f t="array" ref="P111">index(DailyPrices,Match($L111,PriceDates,0)+1,Match(P$3,Tickers,0))*P$4</f>
        <v>5311.213992</v>
      </c>
      <c r="Q111" s="54">
        <f t="array" ref="Q111">index(DailyPrices,Match($L111,PriceDates,0)+1,Match(Q$3,Tickers,0))*Q$4</f>
        <v>5755.551845</v>
      </c>
      <c r="R111" s="54">
        <f t="array" ref="R111">index(DailyPrices,Match($L111,PriceDates,0)+1,Match(R$3,Tickers,0))*R$4</f>
        <v>0</v>
      </c>
      <c r="S111" s="54">
        <f t="array" ref="S111">index(DailyPrices,Match($L111,PriceDates,0)+1,Match(S$3,Tickers,0))*S$4</f>
        <v>5104.270559</v>
      </c>
      <c r="T111" s="55">
        <f t="shared" si="2"/>
        <v>105067.6463</v>
      </c>
    </row>
    <row r="112">
      <c r="L112" s="53">
        <f>Prices!B120</f>
        <v>42530</v>
      </c>
      <c r="M112" s="54">
        <f t="array" ref="M112">index(DailyPrices,Match($L112,PriceDates,0)+1,Match(M$3,Tickers,0))*M$4</f>
        <v>36459.87862</v>
      </c>
      <c r="N112" s="54">
        <f t="array" ref="N112">index(DailyPrices,Match($L112,PriceDates,0)+1,Match(N$3,Tickers,0))*N$4</f>
        <v>21904.13943</v>
      </c>
      <c r="O112" s="54">
        <f t="array" ref="O112">index(DailyPrices,Match($L112,PriceDates,0)+1,Match(O$3,Tickers,0))*O$4</f>
        <v>29840.41577</v>
      </c>
      <c r="P112" s="54">
        <f t="array" ref="P112">index(DailyPrices,Match($L112,PriceDates,0)+1,Match(P$3,Tickers,0))*P$4</f>
        <v>5318.287037</v>
      </c>
      <c r="Q112" s="54">
        <f t="array" ref="Q112">index(DailyPrices,Match($L112,PriceDates,0)+1,Match(Q$3,Tickers,0))*Q$4</f>
        <v>5711.304057</v>
      </c>
      <c r="R112" s="54">
        <f t="array" ref="R112">index(DailyPrices,Match($L112,PriceDates,0)+1,Match(R$3,Tickers,0))*R$4</f>
        <v>0</v>
      </c>
      <c r="S112" s="54">
        <f t="array" ref="S112">index(DailyPrices,Match($L112,PriceDates,0)+1,Match(S$3,Tickers,0))*S$4</f>
        <v>5112.884214</v>
      </c>
      <c r="T112" s="55">
        <f t="shared" si="2"/>
        <v>104346.9091</v>
      </c>
    </row>
    <row r="113">
      <c r="L113" s="53">
        <f>Prices!B121</f>
        <v>42531</v>
      </c>
      <c r="M113" s="54">
        <f t="array" ref="M113">index(DailyPrices,Match($L113,PriceDates,0)+1,Match(M$3,Tickers,0))*M$4</f>
        <v>36085.63722</v>
      </c>
      <c r="N113" s="54">
        <f t="array" ref="N113">index(DailyPrices,Match($L113,PriceDates,0)+1,Match(N$3,Tickers,0))*N$4</f>
        <v>21311.00218</v>
      </c>
      <c r="O113" s="54">
        <f t="array" ref="O113">index(DailyPrices,Match($L113,PriceDates,0)+1,Match(O$3,Tickers,0))*O$4</f>
        <v>29078.56924</v>
      </c>
      <c r="P113" s="54">
        <f t="array" ref="P113">index(DailyPrices,Match($L113,PriceDates,0)+1,Match(P$3,Tickers,0))*P$4</f>
        <v>5295.781893</v>
      </c>
      <c r="Q113" s="54">
        <f t="array" ref="Q113">index(DailyPrices,Match($L113,PriceDates,0)+1,Match(Q$3,Tickers,0))*Q$4</f>
        <v>5587.744198</v>
      </c>
      <c r="R113" s="54">
        <f t="array" ref="R113">index(DailyPrices,Match($L113,PriceDates,0)+1,Match(R$3,Tickers,0))*R$4</f>
        <v>0</v>
      </c>
      <c r="S113" s="54">
        <f t="array" ref="S113">index(DailyPrices,Match($L113,PriceDates,0)+1,Match(S$3,Tickers,0))*S$4</f>
        <v>5121.497869</v>
      </c>
      <c r="T113" s="55">
        <f t="shared" si="2"/>
        <v>102480.2326</v>
      </c>
    </row>
    <row r="114">
      <c r="L114" s="53">
        <f>Prices!B122</f>
        <v>42534</v>
      </c>
      <c r="M114" s="54">
        <f t="array" ref="M114">index(DailyPrices,Match($L114,PriceDates,0)+1,Match(M$3,Tickers,0))*M$4</f>
        <v>35785.56979</v>
      </c>
      <c r="N114" s="54">
        <f t="array" ref="N114">index(DailyPrices,Match($L114,PriceDates,0)+1,Match(N$3,Tickers,0))*N$4</f>
        <v>21005.44662</v>
      </c>
      <c r="O114" s="54">
        <f t="array" ref="O114">index(DailyPrices,Match($L114,PriceDates,0)+1,Match(O$3,Tickers,0))*O$4</f>
        <v>28719.04616</v>
      </c>
      <c r="P114" s="54">
        <f t="array" ref="P114">index(DailyPrices,Match($L114,PriceDates,0)+1,Match(P$3,Tickers,0))*P$4</f>
        <v>5257.201646</v>
      </c>
      <c r="Q114" s="54">
        <f t="array" ref="Q114">index(DailyPrices,Match($L114,PriceDates,0)+1,Match(Q$3,Tickers,0))*Q$4</f>
        <v>5571.046919</v>
      </c>
      <c r="R114" s="54">
        <f t="array" ref="R114">index(DailyPrices,Match($L114,PriceDates,0)+1,Match(R$3,Tickers,0))*R$4</f>
        <v>0</v>
      </c>
      <c r="S114" s="54">
        <f t="array" ref="S114">index(DailyPrices,Match($L114,PriceDates,0)+1,Match(S$3,Tickers,0))*S$4</f>
        <v>5124.671321</v>
      </c>
      <c r="T114" s="55">
        <f t="shared" si="2"/>
        <v>101462.9825</v>
      </c>
    </row>
    <row r="115">
      <c r="L115" s="53">
        <f>Prices!B123</f>
        <v>42535</v>
      </c>
      <c r="M115" s="54">
        <f t="array" ref="M115">index(DailyPrices,Match($L115,PriceDates,0)+1,Match(M$3,Tickers,0))*M$4</f>
        <v>35721.51045</v>
      </c>
      <c r="N115" s="54">
        <f t="array" ref="N115">index(DailyPrices,Match($L115,PriceDates,0)+1,Match(N$3,Tickers,0))*N$4</f>
        <v>20705.88235</v>
      </c>
      <c r="O115" s="54">
        <f t="array" ref="O115">index(DailyPrices,Match($L115,PriceDates,0)+1,Match(O$3,Tickers,0))*O$4</f>
        <v>28633.44543</v>
      </c>
      <c r="P115" s="54">
        <f t="array" ref="P115">index(DailyPrices,Match($L115,PriceDates,0)+1,Match(P$3,Tickers,0))*P$4</f>
        <v>5259.130658</v>
      </c>
      <c r="Q115" s="54">
        <f t="array" ref="Q115">index(DailyPrices,Match($L115,PriceDates,0)+1,Match(Q$3,Tickers,0))*Q$4</f>
        <v>5567.707464</v>
      </c>
      <c r="R115" s="54">
        <f t="array" ref="R115">index(DailyPrices,Match($L115,PriceDates,0)+1,Match(R$3,Tickers,0))*R$4</f>
        <v>0</v>
      </c>
      <c r="S115" s="54">
        <f t="array" ref="S115">index(DailyPrices,Match($L115,PriceDates,0)+1,Match(S$3,Tickers,0))*S$4</f>
        <v>5133.284976</v>
      </c>
      <c r="T115" s="55">
        <f t="shared" si="2"/>
        <v>101020.9613</v>
      </c>
    </row>
    <row r="116">
      <c r="L116" s="53">
        <f>Prices!B124</f>
        <v>42536</v>
      </c>
      <c r="M116" s="54">
        <f t="array" ref="M116">index(DailyPrices,Match($L116,PriceDates,0)+1,Match(M$3,Tickers,0))*M$4</f>
        <v>35684.42347</v>
      </c>
      <c r="N116" s="54">
        <f t="array" ref="N116">index(DailyPrices,Match($L116,PriceDates,0)+1,Match(N$3,Tickers,0))*N$4</f>
        <v>20843.68192</v>
      </c>
      <c r="O116" s="54">
        <f t="array" ref="O116">index(DailyPrices,Match($L116,PriceDates,0)+1,Match(O$3,Tickers,0))*O$4</f>
        <v>28898.8077</v>
      </c>
      <c r="P116" s="54">
        <f t="array" ref="P116">index(DailyPrices,Match($L116,PriceDates,0)+1,Match(P$3,Tickers,0))*P$4</f>
        <v>5244.341564</v>
      </c>
      <c r="Q116" s="54">
        <f t="array" ref="Q116">index(DailyPrices,Match($L116,PriceDates,0)+1,Match(Q$3,Tickers,0))*Q$4</f>
        <v>5554.349641</v>
      </c>
      <c r="R116" s="54">
        <f t="array" ref="R116">index(DailyPrices,Match($L116,PriceDates,0)+1,Match(R$3,Tickers,0))*R$4</f>
        <v>0</v>
      </c>
      <c r="S116" s="54">
        <f t="array" ref="S116">index(DailyPrices,Match($L116,PriceDates,0)+1,Match(S$3,Tickers,0))*S$4</f>
        <v>5136.005078</v>
      </c>
      <c r="T116" s="55">
        <f t="shared" si="2"/>
        <v>101361.6094</v>
      </c>
    </row>
    <row r="117">
      <c r="L117" s="53">
        <f>Prices!B125</f>
        <v>42537</v>
      </c>
      <c r="M117" s="54">
        <f t="array" ref="M117">index(DailyPrices,Match($L117,PriceDates,0)+1,Match(M$3,Tickers,0))*M$4</f>
        <v>35788.94134</v>
      </c>
      <c r="N117" s="54">
        <f t="array" ref="N117">index(DailyPrices,Match($L117,PriceDates,0)+1,Match(N$3,Tickers,0))*N$4</f>
        <v>20849.6732</v>
      </c>
      <c r="O117" s="54">
        <f t="array" ref="O117">index(DailyPrices,Match($L117,PriceDates,0)+1,Match(O$3,Tickers,0))*O$4</f>
        <v>28830.32712</v>
      </c>
      <c r="P117" s="54">
        <f t="array" ref="P117">index(DailyPrices,Match($L117,PriceDates,0)+1,Match(P$3,Tickers,0))*P$4</f>
        <v>5265.5607</v>
      </c>
      <c r="Q117" s="54">
        <f t="array" ref="Q117">index(DailyPrices,Match($L117,PriceDates,0)+1,Match(Q$3,Tickers,0))*Q$4</f>
        <v>5527.633996</v>
      </c>
      <c r="R117" s="54">
        <f t="array" ref="R117">index(DailyPrices,Match($L117,PriceDates,0)+1,Match(R$3,Tickers,0))*R$4</f>
        <v>0</v>
      </c>
      <c r="S117" s="54">
        <f t="array" ref="S117">index(DailyPrices,Match($L117,PriceDates,0)+1,Match(S$3,Tickers,0))*S$4</f>
        <v>5143.712032</v>
      </c>
      <c r="T117" s="55">
        <f t="shared" si="2"/>
        <v>101405.8484</v>
      </c>
    </row>
    <row r="118">
      <c r="L118" s="53">
        <f>Prices!B126</f>
        <v>42538</v>
      </c>
      <c r="M118" s="54">
        <f t="array" ref="M118">index(DailyPrices,Match($L118,PriceDates,0)+1,Match(M$3,Tickers,0))*M$4</f>
        <v>35670.93729</v>
      </c>
      <c r="N118" s="54">
        <f t="array" ref="N118">index(DailyPrices,Match($L118,PriceDates,0)+1,Match(N$3,Tickers,0))*N$4</f>
        <v>21047.38562</v>
      </c>
      <c r="O118" s="54">
        <f t="array" ref="O118">index(DailyPrices,Match($L118,PriceDates,0)+1,Match(O$3,Tickers,0))*O$4</f>
        <v>28958.72822</v>
      </c>
      <c r="P118" s="54">
        <f t="array" ref="P118">index(DailyPrices,Match($L118,PriceDates,0)+1,Match(P$3,Tickers,0))*P$4</f>
        <v>5246.270576</v>
      </c>
      <c r="Q118" s="54">
        <f t="array" ref="Q118">index(DailyPrices,Match($L118,PriceDates,0)+1,Match(Q$3,Tickers,0))*Q$4</f>
        <v>5584.404742</v>
      </c>
      <c r="R118" s="54">
        <f t="array" ref="R118">index(DailyPrices,Match($L118,PriceDates,0)+1,Match(R$3,Tickers,0))*R$4</f>
        <v>0</v>
      </c>
      <c r="S118" s="54">
        <f t="array" ref="S118">index(DailyPrices,Match($L118,PriceDates,0)+1,Match(S$3,Tickers,0))*S$4</f>
        <v>5144.618732</v>
      </c>
      <c r="T118" s="55">
        <f t="shared" si="2"/>
        <v>101652.3452</v>
      </c>
    </row>
    <row r="119">
      <c r="L119" s="53">
        <f>Prices!B127</f>
        <v>42541</v>
      </c>
      <c r="M119" s="54">
        <f t="array" ref="M119">index(DailyPrices,Match($L119,PriceDates,0)+1,Match(M$3,Tickers,0))*M$4</f>
        <v>35913.68847</v>
      </c>
      <c r="N119" s="54">
        <f t="array" ref="N119">index(DailyPrices,Match($L119,PriceDates,0)+1,Match(N$3,Tickers,0))*N$4</f>
        <v>21538.67102</v>
      </c>
      <c r="O119" s="54">
        <f t="array" ref="O119">index(DailyPrices,Match($L119,PriceDates,0)+1,Match(O$3,Tickers,0))*O$4</f>
        <v>29378.17181</v>
      </c>
      <c r="P119" s="54">
        <f t="array" ref="P119">index(DailyPrices,Match($L119,PriceDates,0)+1,Match(P$3,Tickers,0))*P$4</f>
        <v>5280.992798</v>
      </c>
      <c r="Q119" s="54">
        <f t="array" ref="Q119">index(DailyPrices,Match($L119,PriceDates,0)+1,Match(Q$3,Tickers,0))*Q$4</f>
        <v>5632.826849</v>
      </c>
      <c r="R119" s="54">
        <f t="array" ref="R119">index(DailyPrices,Match($L119,PriceDates,0)+1,Match(R$3,Tickers,0))*R$4</f>
        <v>0</v>
      </c>
      <c r="S119" s="54">
        <f t="array" ref="S119">index(DailyPrices,Match($L119,PriceDates,0)+1,Match(S$3,Tickers,0))*S$4</f>
        <v>5134.191676</v>
      </c>
      <c r="T119" s="55">
        <f t="shared" si="2"/>
        <v>102878.5426</v>
      </c>
    </row>
    <row r="120">
      <c r="L120" s="53">
        <f>Prices!B128</f>
        <v>42542</v>
      </c>
      <c r="M120" s="54">
        <f t="array" ref="M120">index(DailyPrices,Match($L120,PriceDates,0)+1,Match(M$3,Tickers,0))*M$4</f>
        <v>35991.23399</v>
      </c>
      <c r="N120" s="54">
        <f t="array" ref="N120">index(DailyPrices,Match($L120,PriceDates,0)+1,Match(N$3,Tickers,0))*N$4</f>
        <v>21706.42702</v>
      </c>
      <c r="O120" s="54">
        <f t="array" ref="O120">index(DailyPrices,Match($L120,PriceDates,0)+1,Match(O$3,Tickers,0))*O$4</f>
        <v>29600.73372</v>
      </c>
      <c r="P120" s="54">
        <f t="array" ref="P120">index(DailyPrices,Match($L120,PriceDates,0)+1,Match(P$3,Tickers,0))*P$4</f>
        <v>5289.994856</v>
      </c>
      <c r="Q120" s="54">
        <f t="array" ref="Q120">index(DailyPrices,Match($L120,PriceDates,0)+1,Match(Q$3,Tickers,0))*Q$4</f>
        <v>5699.615963</v>
      </c>
      <c r="R120" s="54">
        <f t="array" ref="R120">index(DailyPrices,Match($L120,PriceDates,0)+1,Match(R$3,Tickers,0))*R$4</f>
        <v>0</v>
      </c>
      <c r="S120" s="54">
        <f t="array" ref="S120">index(DailyPrices,Match($L120,PriceDates,0)+1,Match(S$3,Tickers,0))*S$4</f>
        <v>5132.378275</v>
      </c>
      <c r="T120" s="55">
        <f t="shared" si="2"/>
        <v>103420.3838</v>
      </c>
    </row>
    <row r="121">
      <c r="L121" s="53">
        <f>Prices!B129</f>
        <v>42543</v>
      </c>
      <c r="M121" s="54">
        <f t="array" ref="M121">index(DailyPrices,Match($L121,PriceDates,0)+1,Match(M$3,Tickers,0))*M$4</f>
        <v>35910.31693</v>
      </c>
      <c r="N121" s="54">
        <f t="array" ref="N121">index(DailyPrices,Match($L121,PriceDates,0)+1,Match(N$3,Tickers,0))*N$4</f>
        <v>21670.4793</v>
      </c>
      <c r="O121" s="54">
        <f t="array" ref="O121">index(DailyPrices,Match($L121,PriceDates,0)+1,Match(O$3,Tickers,0))*O$4</f>
        <v>29643.53409</v>
      </c>
      <c r="P121" s="54">
        <f t="array" ref="P121">index(DailyPrices,Match($L121,PriceDates,0)+1,Match(P$3,Tickers,0))*P$4</f>
        <v>5280.992798</v>
      </c>
      <c r="Q121" s="54">
        <f t="array" ref="Q121">index(DailyPrices,Match($L121,PriceDates,0)+1,Match(Q$3,Tickers,0))*Q$4</f>
        <v>5667.891134</v>
      </c>
      <c r="R121" s="54">
        <f t="array" ref="R121">index(DailyPrices,Match($L121,PriceDates,0)+1,Match(R$3,Tickers,0))*R$4</f>
        <v>0</v>
      </c>
      <c r="S121" s="54">
        <f t="array" ref="S121">index(DailyPrices,Match($L121,PriceDates,0)+1,Match(S$3,Tickers,0))*S$4</f>
        <v>5130.564874</v>
      </c>
      <c r="T121" s="55">
        <f t="shared" si="2"/>
        <v>103303.7791</v>
      </c>
    </row>
    <row r="122">
      <c r="L122" s="53">
        <f>Prices!B130</f>
        <v>42544</v>
      </c>
      <c r="M122" s="54">
        <f t="array" ref="M122">index(DailyPrices,Match($L122,PriceDates,0)+1,Match(M$3,Tickers,0))*M$4</f>
        <v>36405.93392</v>
      </c>
      <c r="N122" s="54">
        <f t="array" ref="N122">index(DailyPrices,Match($L122,PriceDates,0)+1,Match(N$3,Tickers,0))*N$4</f>
        <v>22239.65142</v>
      </c>
      <c r="O122" s="54">
        <f t="array" ref="O122">index(DailyPrices,Match($L122,PriceDates,0)+1,Match(O$3,Tickers,0))*O$4</f>
        <v>30379.7004</v>
      </c>
      <c r="P122" s="54">
        <f t="array" ref="P122">index(DailyPrices,Match($L122,PriceDates,0)+1,Match(P$3,Tickers,0))*P$4</f>
        <v>5333.719136</v>
      </c>
      <c r="Q122" s="54">
        <f t="array" ref="Q122">index(DailyPrices,Match($L122,PriceDates,0)+1,Match(Q$3,Tickers,0))*Q$4</f>
        <v>5761.395892</v>
      </c>
      <c r="R122" s="54">
        <f t="array" ref="R122">index(DailyPrices,Match($L122,PriceDates,0)+1,Match(R$3,Tickers,0))*R$4</f>
        <v>0</v>
      </c>
      <c r="S122" s="54">
        <f t="array" ref="S122">index(DailyPrices,Match($L122,PriceDates,0)+1,Match(S$3,Tickers,0))*S$4</f>
        <v>5118.324417</v>
      </c>
      <c r="T122" s="55">
        <f t="shared" si="2"/>
        <v>105238.7252</v>
      </c>
    </row>
    <row r="123">
      <c r="L123" s="53">
        <f>Prices!B131</f>
        <v>42545</v>
      </c>
      <c r="M123" s="54">
        <f t="array" ref="M123">index(DailyPrices,Match($L123,PriceDates,0)+1,Match(M$3,Tickers,0))*M$4</f>
        <v>35080.91706</v>
      </c>
      <c r="N123" s="54">
        <f t="array" ref="N123">index(DailyPrices,Match($L123,PriceDates,0)+1,Match(N$3,Tickers,0))*N$4</f>
        <v>20418.30065</v>
      </c>
      <c r="O123" s="54">
        <f t="array" ref="O123">index(DailyPrices,Match($L123,PriceDates,0)+1,Match(O$3,Tickers,0))*O$4</f>
        <v>28659.12565</v>
      </c>
      <c r="P123" s="54">
        <f t="array" ref="P123">index(DailyPrices,Match($L123,PriceDates,0)+1,Match(P$3,Tickers,0))*P$4</f>
        <v>5178.11214</v>
      </c>
      <c r="Q123" s="54">
        <f t="array" ref="Q123">index(DailyPrices,Match($L123,PriceDates,0)+1,Match(Q$3,Tickers,0))*Q$4</f>
        <v>5555.184505</v>
      </c>
      <c r="R123" s="54">
        <f t="array" ref="R123">index(DailyPrices,Match($L123,PriceDates,0)+1,Match(R$3,Tickers,0))*R$4</f>
        <v>0</v>
      </c>
      <c r="S123" s="54">
        <f t="array" ref="S123">index(DailyPrices,Match($L123,PriceDates,0)+1,Match(S$3,Tickers,0))*S$4</f>
        <v>5156.405839</v>
      </c>
      <c r="T123" s="55">
        <f t="shared" si="2"/>
        <v>100048.0458</v>
      </c>
    </row>
    <row r="124">
      <c r="L124" s="53">
        <f>Prices!B132</f>
        <v>42548</v>
      </c>
      <c r="M124" s="54">
        <f t="array" ref="M124">index(DailyPrices,Match($L124,PriceDates,0)+1,Match(M$3,Tickers,0))*M$4</f>
        <v>34383.00742</v>
      </c>
      <c r="N124" s="54">
        <f t="array" ref="N124">index(DailyPrices,Match($L124,PriceDates,0)+1,Match(N$3,Tickers,0))*N$4</f>
        <v>20022.87582</v>
      </c>
      <c r="O124" s="54">
        <f t="array" ref="O124">index(DailyPrices,Match($L124,PriceDates,0)+1,Match(O$3,Tickers,0))*O$4</f>
        <v>28359.52308</v>
      </c>
      <c r="P124" s="54">
        <f t="array" ref="P124">index(DailyPrices,Match($L124,PriceDates,0)+1,Match(P$3,Tickers,0))*P$4</f>
        <v>5109.3107</v>
      </c>
      <c r="Q124" s="54">
        <f t="array" ref="Q124">index(DailyPrices,Match($L124,PriceDates,0)+1,Match(Q$3,Tickers,0))*Q$4</f>
        <v>5396.560361</v>
      </c>
      <c r="R124" s="54">
        <f t="array" ref="R124">index(DailyPrices,Match($L124,PriceDates,0)+1,Match(R$3,Tickers,0))*R$4</f>
        <v>0</v>
      </c>
      <c r="S124" s="54">
        <f t="array" ref="S124">index(DailyPrices,Match($L124,PriceDates,0)+1,Match(S$3,Tickers,0))*S$4</f>
        <v>5172.726448</v>
      </c>
      <c r="T124" s="55">
        <f t="shared" si="2"/>
        <v>98444.00382</v>
      </c>
    </row>
    <row r="125">
      <c r="L125" s="53">
        <f>Prices!B133</f>
        <v>42549</v>
      </c>
      <c r="M125" s="54">
        <f t="array" ref="M125">index(DailyPrices,Match($L125,PriceDates,0)+1,Match(M$3,Tickers,0))*M$4</f>
        <v>35013.48618</v>
      </c>
      <c r="N125" s="54">
        <f t="array" ref="N125">index(DailyPrices,Match($L125,PriceDates,0)+1,Match(N$3,Tickers,0))*N$4</f>
        <v>20556.10022</v>
      </c>
      <c r="O125" s="54">
        <f t="array" ref="O125">index(DailyPrices,Match($L125,PriceDates,0)+1,Match(O$3,Tickers,0))*O$4</f>
        <v>29172.73005</v>
      </c>
      <c r="P125" s="54">
        <f t="array" ref="P125">index(DailyPrices,Match($L125,PriceDates,0)+1,Match(P$3,Tickers,0))*P$4</f>
        <v>5179.398148</v>
      </c>
      <c r="Q125" s="54">
        <f t="array" ref="Q125">index(DailyPrices,Match($L125,PriceDates,0)+1,Match(Q$3,Tickers,0))*Q$4</f>
        <v>5546.835866</v>
      </c>
      <c r="R125" s="54">
        <f t="array" ref="R125">index(DailyPrices,Match($L125,PriceDates,0)+1,Match(R$3,Tickers,0))*R$4</f>
        <v>0</v>
      </c>
      <c r="S125" s="54">
        <f t="array" ref="S125">index(DailyPrices,Match($L125,PriceDates,0)+1,Match(S$3,Tickers,0))*S$4</f>
        <v>5154.139088</v>
      </c>
      <c r="T125" s="55">
        <f t="shared" si="2"/>
        <v>100622.6895</v>
      </c>
    </row>
    <row r="126">
      <c r="L126" s="53">
        <f>Prices!B134</f>
        <v>42550</v>
      </c>
      <c r="M126" s="54">
        <f t="array" ref="M126">index(DailyPrices,Match($L126,PriceDates,0)+1,Match(M$3,Tickers,0))*M$4</f>
        <v>35640.59339</v>
      </c>
      <c r="N126" s="54">
        <f t="array" ref="N126">index(DailyPrices,Match($L126,PriceDates,0)+1,Match(N$3,Tickers,0))*N$4</f>
        <v>20927.55991</v>
      </c>
      <c r="O126" s="54">
        <f t="array" ref="O126">index(DailyPrices,Match($L126,PriceDates,0)+1,Match(O$3,Tickers,0))*O$4</f>
        <v>29857.53592</v>
      </c>
      <c r="P126" s="54">
        <f t="array" ref="P126">index(DailyPrices,Match($L126,PriceDates,0)+1,Match(P$3,Tickers,0))*P$4</f>
        <v>5260.416667</v>
      </c>
      <c r="Q126" s="54">
        <f t="array" ref="Q126">index(DailyPrices,Match($L126,PriceDates,0)+1,Match(Q$3,Tickers,0))*Q$4</f>
        <v>5652.028719</v>
      </c>
      <c r="R126" s="54">
        <f t="array" ref="R126">index(DailyPrices,Match($L126,PriceDates,0)+1,Match(R$3,Tickers,0))*R$4</f>
        <v>0</v>
      </c>
      <c r="S126" s="54">
        <f t="array" ref="S126">index(DailyPrices,Match($L126,PriceDates,0)+1,Match(S$3,Tickers,0))*S$4</f>
        <v>5140.99193</v>
      </c>
      <c r="T126" s="55">
        <f t="shared" si="2"/>
        <v>102479.1265</v>
      </c>
    </row>
    <row r="127">
      <c r="L127" s="53">
        <f>Prices!B135</f>
        <v>42551</v>
      </c>
      <c r="M127" s="54">
        <f t="array" ref="M127">index(DailyPrices,Match($L127,PriceDates,0)+1,Match(M$3,Tickers,0))*M$4</f>
        <v>36129.4673</v>
      </c>
      <c r="N127" s="54">
        <f t="array" ref="N127">index(DailyPrices,Match($L127,PriceDates,0)+1,Match(N$3,Tickers,0))*N$4</f>
        <v>21185.18519</v>
      </c>
      <c r="O127" s="54">
        <f t="array" ref="O127">index(DailyPrices,Match($L127,PriceDates,0)+1,Match(O$3,Tickers,0))*O$4</f>
        <v>30157.13849</v>
      </c>
      <c r="P127" s="54">
        <f t="array" ref="P127">index(DailyPrices,Match($L127,PriceDates,0)+1,Match(P$3,Tickers,0))*P$4</f>
        <v>5352.366255</v>
      </c>
      <c r="Q127" s="54">
        <f t="array" ref="Q127">index(DailyPrices,Match($L127,PriceDates,0)+1,Match(Q$3,Tickers,0))*Q$4</f>
        <v>5697.111371</v>
      </c>
      <c r="R127" s="54">
        <f t="array" ref="R127">index(DailyPrices,Match($L127,PriceDates,0)+1,Match(R$3,Tickers,0))*R$4</f>
        <v>0</v>
      </c>
      <c r="S127" s="54">
        <f t="array" ref="S127">index(DailyPrices,Match($L127,PriceDates,0)+1,Match(S$3,Tickers,0))*S$4</f>
        <v>5145.978783</v>
      </c>
      <c r="T127" s="55">
        <f t="shared" si="2"/>
        <v>103667.2474</v>
      </c>
    </row>
    <row r="128">
      <c r="L128" s="53">
        <f>Prices!B136</f>
        <v>42552</v>
      </c>
      <c r="M128" s="54">
        <f t="array" ref="M128">index(DailyPrices,Match($L128,PriceDates,0)+1,Match(M$3,Tickers,0))*M$4</f>
        <v>36200.26972</v>
      </c>
      <c r="N128" s="54">
        <f t="array" ref="N128">index(DailyPrices,Match($L128,PriceDates,0)+1,Match(N$3,Tickers,0))*N$4</f>
        <v>21233.11547</v>
      </c>
      <c r="O128" s="54">
        <f t="array" ref="O128">index(DailyPrices,Match($L128,PriceDates,0)+1,Match(O$3,Tickers,0))*O$4</f>
        <v>30379.7004</v>
      </c>
      <c r="P128" s="54">
        <f t="array" ref="P128">index(DailyPrices,Match($L128,PriceDates,0)+1,Match(P$3,Tickers,0))*P$4</f>
        <v>5355.581276</v>
      </c>
      <c r="Q128" s="54">
        <f t="array" ref="Q128">index(DailyPrices,Match($L128,PriceDates,0)+1,Match(Q$3,Tickers,0))*Q$4</f>
        <v>5727.166472</v>
      </c>
      <c r="R128" s="54">
        <f t="array" ref="R128">index(DailyPrices,Match($L128,PriceDates,0)+1,Match(R$3,Tickers,0))*R$4</f>
        <v>0</v>
      </c>
      <c r="S128" s="54">
        <f t="array" ref="S128">index(DailyPrices,Match($L128,PriceDates,0)+1,Match(S$3,Tickers,0))*S$4</f>
        <v>5151.418986</v>
      </c>
      <c r="T128" s="55">
        <f t="shared" si="2"/>
        <v>104047.2523</v>
      </c>
    </row>
    <row r="129">
      <c r="L129" s="53">
        <f>Prices!B137</f>
        <v>42556</v>
      </c>
      <c r="M129" s="54">
        <f t="array" ref="M129">index(DailyPrices,Match($L129,PriceDates,0)+1,Match(M$3,Tickers,0))*M$4</f>
        <v>35930.54619</v>
      </c>
      <c r="N129" s="54">
        <f t="array" ref="N129">index(DailyPrices,Match($L129,PriceDates,0)+1,Match(N$3,Tickers,0))*N$4</f>
        <v>20813.72549</v>
      </c>
      <c r="O129" s="54">
        <f t="array" ref="O129">index(DailyPrices,Match($L129,PriceDates,0)+1,Match(O$3,Tickers,0))*O$4</f>
        <v>29780.49526</v>
      </c>
      <c r="P129" s="54">
        <f t="array" ref="P129">index(DailyPrices,Match($L129,PriceDates,0)+1,Match(P$3,Tickers,0))*P$4</f>
        <v>5337.57716</v>
      </c>
      <c r="Q129" s="54">
        <f t="array" ref="Q129">index(DailyPrices,Match($L129,PriceDates,0)+1,Match(Q$3,Tickers,0))*Q$4</f>
        <v>5611.955251</v>
      </c>
      <c r="R129" s="54">
        <f t="array" ref="R129">index(DailyPrices,Match($L129,PriceDates,0)+1,Match(R$3,Tickers,0))*R$4</f>
        <v>0</v>
      </c>
      <c r="S129" s="54">
        <f t="array" ref="S129">index(DailyPrices,Match($L129,PriceDates,0)+1,Match(S$3,Tickers,0))*S$4</f>
        <v>5160.032641</v>
      </c>
      <c r="T129" s="55">
        <f t="shared" si="2"/>
        <v>102634.332</v>
      </c>
    </row>
    <row r="130">
      <c r="L130" s="53">
        <f>Prices!B138</f>
        <v>42557</v>
      </c>
      <c r="M130" s="54">
        <f t="array" ref="M130">index(DailyPrices,Match($L130,PriceDates,0)+1,Match(M$3,Tickers,0))*M$4</f>
        <v>36149.69656</v>
      </c>
      <c r="N130" s="54">
        <f t="array" ref="N130">index(DailyPrices,Match($L130,PriceDates,0)+1,Match(N$3,Tickers,0))*N$4</f>
        <v>20819.71678</v>
      </c>
      <c r="O130" s="54">
        <f t="array" ref="O130">index(DailyPrices,Match($L130,PriceDates,0)+1,Match(O$3,Tickers,0))*O$4</f>
        <v>29780.49526</v>
      </c>
      <c r="P130" s="54">
        <f t="array" ref="P130">index(DailyPrices,Match($L130,PriceDates,0)+1,Match(P$3,Tickers,0))*P$4</f>
        <v>5358.153292</v>
      </c>
      <c r="Q130" s="54">
        <f t="array" ref="Q130">index(DailyPrices,Match($L130,PriceDates,0)+1,Match(Q$3,Tickers,0))*Q$4</f>
        <v>5636.166305</v>
      </c>
      <c r="R130" s="54">
        <f t="array" ref="R130">index(DailyPrices,Match($L130,PriceDates,0)+1,Match(R$3,Tickers,0))*R$4</f>
        <v>0</v>
      </c>
      <c r="S130" s="54">
        <f t="array" ref="S130">index(DailyPrices,Match($L130,PriceDates,0)+1,Match(S$3,Tickers,0))*S$4</f>
        <v>5162.752743</v>
      </c>
      <c r="T130" s="55">
        <f t="shared" si="2"/>
        <v>102906.9809</v>
      </c>
    </row>
    <row r="131">
      <c r="L131" s="53">
        <f>Prices!B139</f>
        <v>42558</v>
      </c>
      <c r="M131" s="54">
        <f t="array" ref="M131">index(DailyPrices,Match($L131,PriceDates,0)+1,Match(M$3,Tickers,0))*M$4</f>
        <v>36132.83884</v>
      </c>
      <c r="N131" s="54">
        <f t="array" ref="N131">index(DailyPrices,Match($L131,PriceDates,0)+1,Match(N$3,Tickers,0))*N$4</f>
        <v>20729.84749</v>
      </c>
      <c r="O131" s="54">
        <f t="array" ref="O131">index(DailyPrices,Match($L131,PriceDates,0)+1,Match(O$3,Tickers,0))*O$4</f>
        <v>29652.09416</v>
      </c>
      <c r="P131" s="54">
        <f t="array" ref="P131">index(DailyPrices,Match($L131,PriceDates,0)+1,Match(P$3,Tickers,0))*P$4</f>
        <v>5356.22428</v>
      </c>
      <c r="Q131" s="54">
        <f t="array" ref="Q131">index(DailyPrices,Match($L131,PriceDates,0)+1,Match(Q$3,Tickers,0))*Q$4</f>
        <v>5578.560695</v>
      </c>
      <c r="R131" s="54">
        <f t="array" ref="R131">index(DailyPrices,Match($L131,PriceDates,0)+1,Match(R$3,Tickers,0))*R$4</f>
        <v>0</v>
      </c>
      <c r="S131" s="54">
        <f t="array" ref="S131">index(DailyPrices,Match($L131,PriceDates,0)+1,Match(S$3,Tickers,0))*S$4</f>
        <v>5213.074621</v>
      </c>
      <c r="T131" s="55">
        <f t="shared" si="2"/>
        <v>102662.6401</v>
      </c>
    </row>
    <row r="132">
      <c r="L132" s="53">
        <f>Prices!B140</f>
        <v>42559</v>
      </c>
      <c r="M132" s="54">
        <f t="array" ref="M132">index(DailyPrices,Match($L132,PriceDates,0)+1,Match(M$3,Tickers,0))*M$4</f>
        <v>36695.88672</v>
      </c>
      <c r="N132" s="54">
        <f t="array" ref="N132">index(DailyPrices,Match($L132,PriceDates,0)+1,Match(N$3,Tickers,0))*N$4</f>
        <v>21017.42919</v>
      </c>
      <c r="O132" s="54">
        <f t="array" ref="O132">index(DailyPrices,Match($L132,PriceDates,0)+1,Match(O$3,Tickers,0))*O$4</f>
        <v>30311.21981</v>
      </c>
      <c r="P132" s="54">
        <f t="array" ref="P132">index(DailyPrices,Match($L132,PriceDates,0)+1,Match(P$3,Tickers,0))*P$4</f>
        <v>5432.74177</v>
      </c>
      <c r="Q132" s="54">
        <f t="array" ref="Q132">index(DailyPrices,Match($L132,PriceDates,0)+1,Match(Q$3,Tickers,0))*Q$4</f>
        <v>5652.863583</v>
      </c>
      <c r="R132" s="54">
        <f t="array" ref="R132">index(DailyPrices,Match($L132,PriceDates,0)+1,Match(R$3,Tickers,0))*R$4</f>
        <v>0</v>
      </c>
      <c r="S132" s="54">
        <f t="array" ref="S132">index(DailyPrices,Match($L132,PriceDates,0)+1,Match(S$3,Tickers,0))*S$4</f>
        <v>5158.21924</v>
      </c>
      <c r="T132" s="55">
        <f t="shared" si="2"/>
        <v>104268.3603</v>
      </c>
    </row>
    <row r="133">
      <c r="L133" s="53">
        <f>Prices!B141</f>
        <v>42562</v>
      </c>
      <c r="M133" s="54">
        <f t="array" ref="M133">index(DailyPrices,Match($L133,PriceDates,0)+1,Match(M$3,Tickers,0))*M$4</f>
        <v>36847.6062</v>
      </c>
      <c r="N133" s="54">
        <f t="array" ref="N133">index(DailyPrices,Match($L133,PriceDates,0)+1,Match(N$3,Tickers,0))*N$4</f>
        <v>21305.01089</v>
      </c>
      <c r="O133" s="54">
        <f t="array" ref="O133">index(DailyPrices,Match($L133,PriceDates,0)+1,Match(O$3,Tickers,0))*O$4</f>
        <v>30559.46194</v>
      </c>
      <c r="P133" s="54">
        <f t="array" ref="P133">index(DailyPrices,Match($L133,PriceDates,0)+1,Match(P$3,Tickers,0))*P$4</f>
        <v>5449.459877</v>
      </c>
      <c r="Q133" s="54">
        <f t="array" ref="Q133">index(DailyPrices,Match($L133,PriceDates,0)+1,Match(Q$3,Tickers,0))*Q$4</f>
        <v>5663.716814</v>
      </c>
      <c r="R133" s="54">
        <f t="array" ref="R133">index(DailyPrices,Match($L133,PriceDates,0)+1,Match(R$3,Tickers,0))*R$4</f>
        <v>0</v>
      </c>
      <c r="S133" s="54">
        <f t="array" ref="S133">index(DailyPrices,Match($L133,PriceDates,0)+1,Match(S$3,Tickers,0))*S$4</f>
        <v>5150.512286</v>
      </c>
      <c r="T133" s="55">
        <f t="shared" si="2"/>
        <v>104975.768</v>
      </c>
    </row>
    <row r="134">
      <c r="L134" s="53">
        <f>Prices!B142</f>
        <v>42563</v>
      </c>
      <c r="M134" s="54">
        <f t="array" ref="M134">index(DailyPrices,Match($L134,PriceDates,0)+1,Match(M$3,Tickers,0))*M$4</f>
        <v>37154.41672</v>
      </c>
      <c r="N134" s="54">
        <f t="array" ref="N134">index(DailyPrices,Match($L134,PriceDates,0)+1,Match(N$3,Tickers,0))*N$4</f>
        <v>21604.57516</v>
      </c>
      <c r="O134" s="54">
        <f t="array" ref="O134">index(DailyPrices,Match($L134,PriceDates,0)+1,Match(O$3,Tickers,0))*O$4</f>
        <v>31030.26597</v>
      </c>
      <c r="P134" s="54">
        <f t="array" ref="P134">index(DailyPrices,Match($L134,PriceDates,0)+1,Match(P$3,Tickers,0))*P$4</f>
        <v>5466.177984</v>
      </c>
      <c r="Q134" s="54">
        <f t="array" ref="Q134">index(DailyPrices,Match($L134,PriceDates,0)+1,Match(Q$3,Tickers,0))*Q$4</f>
        <v>5803.973952</v>
      </c>
      <c r="R134" s="54">
        <f t="array" ref="R134">index(DailyPrices,Match($L134,PriceDates,0)+1,Match(R$3,Tickers,0))*R$4</f>
        <v>0</v>
      </c>
      <c r="S134" s="54">
        <f t="array" ref="S134">index(DailyPrices,Match($L134,PriceDates,0)+1,Match(S$3,Tickers,0))*S$4</f>
        <v>5144.618732</v>
      </c>
      <c r="T134" s="55">
        <f t="shared" si="2"/>
        <v>106204.0285</v>
      </c>
    </row>
    <row r="135">
      <c r="L135" s="53">
        <f>Prices!B143</f>
        <v>42564</v>
      </c>
      <c r="M135" s="54">
        <f t="array" ref="M135">index(DailyPrices,Match($L135,PriceDates,0)+1,Match(M$3,Tickers,0))*M$4</f>
        <v>37134.18746</v>
      </c>
      <c r="N135" s="54">
        <f t="array" ref="N135">index(DailyPrices,Match($L135,PriceDates,0)+1,Match(N$3,Tickers,0))*N$4</f>
        <v>21586.60131</v>
      </c>
      <c r="O135" s="54">
        <f t="array" ref="O135">index(DailyPrices,Match($L135,PriceDates,0)+1,Match(O$3,Tickers,0))*O$4</f>
        <v>30978.90553</v>
      </c>
      <c r="P135" s="54">
        <f t="array" ref="P135">index(DailyPrices,Match($L135,PriceDates,0)+1,Match(P$3,Tickers,0))*P$4</f>
        <v>5480.324074</v>
      </c>
      <c r="Q135" s="54">
        <f t="array" ref="Q135">index(DailyPrices,Match($L135,PriceDates,0)+1,Match(Q$3,Tickers,0))*Q$4</f>
        <v>5753.882117</v>
      </c>
      <c r="R135" s="54">
        <f t="array" ref="R135">index(DailyPrices,Match($L135,PriceDates,0)+1,Match(R$3,Tickers,0))*R$4</f>
        <v>0</v>
      </c>
      <c r="S135" s="54">
        <f t="array" ref="S135">index(DailyPrices,Match($L135,PriceDates,0)+1,Match(S$3,Tickers,0))*S$4</f>
        <v>5143.712032</v>
      </c>
      <c r="T135" s="55">
        <f t="shared" si="2"/>
        <v>106077.6125</v>
      </c>
    </row>
    <row r="136">
      <c r="L136" s="53">
        <f>Prices!B144</f>
        <v>42565</v>
      </c>
      <c r="M136" s="54">
        <f t="array" ref="M136">index(DailyPrices,Match($L136,PriceDates,0)+1,Match(M$3,Tickers,0))*M$4</f>
        <v>37312.8793</v>
      </c>
      <c r="N136" s="54">
        <f t="array" ref="N136">index(DailyPrices,Match($L136,PriceDates,0)+1,Match(N$3,Tickers,0))*N$4</f>
        <v>21772.33115</v>
      </c>
      <c r="O136" s="54">
        <f t="array" ref="O136">index(DailyPrices,Match($L136,PriceDates,0)+1,Match(O$3,Tickers,0))*O$4</f>
        <v>31406.9092</v>
      </c>
      <c r="P136" s="54">
        <f t="array" ref="P136">index(DailyPrices,Match($L136,PriceDates,0)+1,Match(P$3,Tickers,0))*P$4</f>
        <v>5501.54321</v>
      </c>
      <c r="Q136" s="54">
        <f t="array" ref="Q136">index(DailyPrices,Match($L136,PriceDates,0)+1,Match(Q$3,Tickers,0))*Q$4</f>
        <v>5783.102354</v>
      </c>
      <c r="R136" s="54">
        <f t="array" ref="R136">index(DailyPrices,Match($L136,PriceDates,0)+1,Match(R$3,Tickers,0))*R$4</f>
        <v>0</v>
      </c>
      <c r="S136" s="54">
        <f t="array" ref="S136">index(DailyPrices,Match($L136,PriceDates,0)+1,Match(S$3,Tickers,0))*S$4</f>
        <v>5137.818479</v>
      </c>
      <c r="T136" s="55">
        <f t="shared" si="2"/>
        <v>106914.5837</v>
      </c>
    </row>
    <row r="137">
      <c r="L137" s="53">
        <f>Prices!B145</f>
        <v>42566</v>
      </c>
      <c r="M137" s="54">
        <f t="array" ref="M137">index(DailyPrices,Match($L137,PriceDates,0)+1,Match(M$3,Tickers,0))*M$4</f>
        <v>37272.42077</v>
      </c>
      <c r="N137" s="54">
        <f t="array" ref="N137">index(DailyPrices,Match($L137,PriceDates,0)+1,Match(N$3,Tickers,0))*N$4</f>
        <v>21664.48802</v>
      </c>
      <c r="O137" s="54">
        <f t="array" ref="O137">index(DailyPrices,Match($L137,PriceDates,0)+1,Match(O$3,Tickers,0))*O$4</f>
        <v>31295.62825</v>
      </c>
      <c r="P137" s="54">
        <f t="array" ref="P137">index(DailyPrices,Match($L137,PriceDates,0)+1,Match(P$3,Tickers,0))*P$4</f>
        <v>5490.61214</v>
      </c>
      <c r="Q137" s="54">
        <f t="array" ref="Q137">index(DailyPrices,Match($L137,PriceDates,0)+1,Match(Q$3,Tickers,0))*Q$4</f>
        <v>5779.762899</v>
      </c>
      <c r="R137" s="54">
        <f t="array" ref="R137">index(DailyPrices,Match($L137,PriceDates,0)+1,Match(R$3,Tickers,0))*R$4</f>
        <v>0</v>
      </c>
      <c r="S137" s="54">
        <f t="array" ref="S137">index(DailyPrices,Match($L137,PriceDates,0)+1,Match(S$3,Tickers,0))*S$4</f>
        <v>5132.378275</v>
      </c>
      <c r="T137" s="55">
        <f t="shared" si="2"/>
        <v>106635.2903</v>
      </c>
    </row>
    <row r="138">
      <c r="L138" s="53">
        <f>Prices!B146</f>
        <v>42569</v>
      </c>
      <c r="M138" s="54">
        <f t="array" ref="M138">index(DailyPrices,Match($L138,PriceDates,0)+1,Match(M$3,Tickers,0))*M$4</f>
        <v>37376.93864</v>
      </c>
      <c r="N138" s="54">
        <f t="array" ref="N138">index(DailyPrices,Match($L138,PriceDates,0)+1,Match(N$3,Tickers,0))*N$4</f>
        <v>21712.4183</v>
      </c>
      <c r="O138" s="54">
        <f t="array" ref="O138">index(DailyPrices,Match($L138,PriceDates,0)+1,Match(O$3,Tickers,0))*O$4</f>
        <v>31569.5506</v>
      </c>
      <c r="P138" s="54">
        <f t="array" ref="P138">index(DailyPrices,Match($L138,PriceDates,0)+1,Match(P$3,Tickers,0))*P$4</f>
        <v>5490.61214</v>
      </c>
      <c r="Q138" s="54">
        <f t="array" ref="Q138">index(DailyPrices,Match($L138,PriceDates,0)+1,Match(Q$3,Tickers,0))*Q$4</f>
        <v>5783.937218</v>
      </c>
      <c r="R138" s="54">
        <f t="array" ref="R138">index(DailyPrices,Match($L138,PriceDates,0)+1,Match(R$3,Tickers,0))*R$4</f>
        <v>0</v>
      </c>
      <c r="S138" s="54">
        <f t="array" ref="S138">index(DailyPrices,Match($L138,PriceDates,0)+1,Match(S$3,Tickers,0))*S$4</f>
        <v>5131.018225</v>
      </c>
      <c r="T138" s="55">
        <f t="shared" si="2"/>
        <v>107064.4751</v>
      </c>
    </row>
    <row r="139">
      <c r="L139" s="53">
        <f>Prices!B147</f>
        <v>42570</v>
      </c>
      <c r="M139" s="54">
        <f t="array" ref="M139">index(DailyPrices,Match($L139,PriceDates,0)+1,Match(M$3,Tickers,0))*M$4</f>
        <v>37302.76467</v>
      </c>
      <c r="N139" s="54">
        <f t="array" ref="N139">index(DailyPrices,Match($L139,PriceDates,0)+1,Match(N$3,Tickers,0))*N$4</f>
        <v>21538.67102</v>
      </c>
      <c r="O139" s="54">
        <f t="array" ref="O139">index(DailyPrices,Match($L139,PriceDates,0)+1,Match(O$3,Tickers,0))*O$4</f>
        <v>31295.62825</v>
      </c>
      <c r="P139" s="54">
        <f t="array" ref="P139">index(DailyPrices,Match($L139,PriceDates,0)+1,Match(P$3,Tickers,0))*P$4</f>
        <v>5492.541152</v>
      </c>
      <c r="Q139" s="54">
        <f t="array" ref="Q139">index(DailyPrices,Match($L139,PriceDates,0)+1,Match(Q$3,Tickers,0))*Q$4</f>
        <v>5751.377525</v>
      </c>
      <c r="R139" s="54">
        <f t="array" ref="R139">index(DailyPrices,Match($L139,PriceDates,0)+1,Match(R$3,Tickers,0))*R$4</f>
        <v>0</v>
      </c>
      <c r="S139" s="54">
        <f t="array" ref="S139">index(DailyPrices,Match($L139,PriceDates,0)+1,Match(S$3,Tickers,0))*S$4</f>
        <v>5131.924925</v>
      </c>
      <c r="T139" s="55">
        <f t="shared" si="2"/>
        <v>106512.9075</v>
      </c>
    </row>
    <row r="140">
      <c r="L140" s="53">
        <f>Prices!B148</f>
        <v>42571</v>
      </c>
      <c r="M140" s="54">
        <f t="array" ref="M140">index(DailyPrices,Match($L140,PriceDates,0)+1,Match(M$3,Tickers,0))*M$4</f>
        <v>37501.68577</v>
      </c>
      <c r="N140" s="54">
        <f t="array" ref="N140">index(DailyPrices,Match($L140,PriceDates,0)+1,Match(N$3,Tickers,0))*N$4</f>
        <v>21694.44444</v>
      </c>
      <c r="O140" s="54">
        <f t="array" ref="O140">index(DailyPrices,Match($L140,PriceDates,0)+1,Match(O$3,Tickers,0))*O$4</f>
        <v>31458.26964</v>
      </c>
      <c r="P140" s="54">
        <f t="array" ref="P140">index(DailyPrices,Match($L140,PriceDates,0)+1,Match(P$3,Tickers,0))*P$4</f>
        <v>5511.831276</v>
      </c>
      <c r="Q140" s="54">
        <f t="array" ref="Q140">index(DailyPrices,Match($L140,PriceDates,0)+1,Match(Q$3,Tickers,0))*Q$4</f>
        <v>5743.028886</v>
      </c>
      <c r="R140" s="54">
        <f t="array" ref="R140">index(DailyPrices,Match($L140,PriceDates,0)+1,Match(R$3,Tickers,0))*R$4</f>
        <v>0</v>
      </c>
      <c r="S140" s="54">
        <f t="array" ref="S140">index(DailyPrices,Match($L140,PriceDates,0)+1,Match(S$3,Tickers,0))*S$4</f>
        <v>5128.298123</v>
      </c>
      <c r="T140" s="55">
        <f t="shared" si="2"/>
        <v>107037.5581</v>
      </c>
    </row>
    <row r="141">
      <c r="L141" s="53">
        <f>Prices!B149</f>
        <v>42572</v>
      </c>
      <c r="M141" s="54">
        <f t="array" ref="M141">index(DailyPrices,Match($L141,PriceDates,0)+1,Match(M$3,Tickers,0))*M$4</f>
        <v>37353.33783</v>
      </c>
      <c r="N141" s="54">
        <f t="array" ref="N141">index(DailyPrices,Match($L141,PriceDates,0)+1,Match(N$3,Tickers,0))*N$4</f>
        <v>21640.52288</v>
      </c>
      <c r="O141" s="54">
        <f t="array" ref="O141">index(DailyPrices,Match($L141,PriceDates,0)+1,Match(O$3,Tickers,0))*O$4</f>
        <v>31372.66891</v>
      </c>
      <c r="P141" s="54">
        <f t="array" ref="P141">index(DailyPrices,Match($L141,PriceDates,0)+1,Match(P$3,Tickers,0))*P$4</f>
        <v>5480.324074</v>
      </c>
      <c r="Q141" s="54">
        <f t="array" ref="Q141">index(DailyPrices,Match($L141,PriceDates,0)+1,Match(Q$3,Tickers,0))*Q$4</f>
        <v>5686.25814</v>
      </c>
      <c r="R141" s="54">
        <f t="array" ref="R141">index(DailyPrices,Match($L141,PriceDates,0)+1,Match(R$3,Tickers,0))*R$4</f>
        <v>0</v>
      </c>
      <c r="S141" s="54">
        <f t="array" ref="S141">index(DailyPrices,Match($L141,PriceDates,0)+1,Match(S$3,Tickers,0))*S$4</f>
        <v>5129.204824</v>
      </c>
      <c r="T141" s="55">
        <f t="shared" si="2"/>
        <v>106662.3167</v>
      </c>
    </row>
    <row r="142">
      <c r="L142" s="53">
        <f>Prices!B150</f>
        <v>42573</v>
      </c>
      <c r="M142" s="54">
        <f t="array" ref="M142">index(DailyPrices,Match($L142,PriceDates,0)+1,Match(M$3,Tickers,0))*M$4</f>
        <v>37532.02967</v>
      </c>
      <c r="N142" s="54">
        <f t="array" ref="N142">index(DailyPrices,Match($L142,PriceDates,0)+1,Match(N$3,Tickers,0))*N$4</f>
        <v>21652.50545</v>
      </c>
      <c r="O142" s="54">
        <f t="array" ref="O142">index(DailyPrices,Match($L142,PriceDates,0)+1,Match(O$3,Tickers,0))*O$4</f>
        <v>31578.11067</v>
      </c>
      <c r="P142" s="54">
        <f t="array" ref="P142">index(DailyPrices,Match($L142,PriceDates,0)+1,Match(P$3,Tickers,0))*P$4</f>
        <v>5502.829218</v>
      </c>
      <c r="Q142" s="54">
        <f t="array" ref="Q142">index(DailyPrices,Match($L142,PriceDates,0)+1,Match(Q$3,Tickers,0))*Q$4</f>
        <v>5703.790282</v>
      </c>
      <c r="R142" s="54">
        <f t="array" ref="R142">index(DailyPrices,Match($L142,PriceDates,0)+1,Match(R$3,Tickers,0))*R$4</f>
        <v>0</v>
      </c>
      <c r="S142" s="54">
        <f t="array" ref="S142">index(DailyPrices,Match($L142,PriceDates,0)+1,Match(S$3,Tickers,0))*S$4</f>
        <v>5127.391423</v>
      </c>
      <c r="T142" s="55">
        <f t="shared" si="2"/>
        <v>107096.6567</v>
      </c>
    </row>
    <row r="143">
      <c r="L143" s="53">
        <f>Prices!B151</f>
        <v>42576</v>
      </c>
      <c r="M143" s="54">
        <f t="array" ref="M143">index(DailyPrices,Match($L143,PriceDates,0)+1,Match(M$3,Tickers,0))*M$4</f>
        <v>37434.25489</v>
      </c>
      <c r="N143" s="54">
        <f t="array" ref="N143">index(DailyPrices,Match($L143,PriceDates,0)+1,Match(N$3,Tickers,0))*N$4</f>
        <v>21616.55773</v>
      </c>
      <c r="O143" s="54">
        <f t="array" ref="O143">index(DailyPrices,Match($L143,PriceDates,0)+1,Match(O$3,Tickers,0))*O$4</f>
        <v>31321.30847</v>
      </c>
      <c r="P143" s="54">
        <f t="array" ref="P143">index(DailyPrices,Match($L143,PriceDates,0)+1,Match(P$3,Tickers,0))*P$4</f>
        <v>5495.113169</v>
      </c>
      <c r="Q143" s="54">
        <f t="array" ref="Q143">index(DailyPrices,Match($L143,PriceDates,0)+1,Match(Q$3,Tickers,0))*Q$4</f>
        <v>5590.248789</v>
      </c>
      <c r="R143" s="54">
        <f t="array" ref="R143">index(DailyPrices,Match($L143,PriceDates,0)+1,Match(R$3,Tickers,0))*R$4</f>
        <v>0</v>
      </c>
      <c r="S143" s="54">
        <f t="array" ref="S143">index(DailyPrices,Match($L143,PriceDates,0)+1,Match(S$3,Tickers,0))*S$4</f>
        <v>5124.671321</v>
      </c>
      <c r="T143" s="55">
        <f t="shared" si="2"/>
        <v>106582.1544</v>
      </c>
    </row>
    <row r="144">
      <c r="L144" s="53">
        <f>Prices!B152</f>
        <v>42577</v>
      </c>
      <c r="M144" s="54">
        <f t="array" ref="M144">index(DailyPrices,Match($L144,PriceDates,0)+1,Match(M$3,Tickers,0))*M$4</f>
        <v>37474.71342</v>
      </c>
      <c r="N144" s="54">
        <f t="array" ref="N144">index(DailyPrices,Match($L144,PriceDates,0)+1,Match(N$3,Tickers,0))*N$4</f>
        <v>21718.40959</v>
      </c>
      <c r="O144" s="54">
        <f t="array" ref="O144">index(DailyPrices,Match($L144,PriceDates,0)+1,Match(O$3,Tickers,0))*O$4</f>
        <v>31509.63008</v>
      </c>
      <c r="P144" s="54">
        <f t="array" ref="P144">index(DailyPrices,Match($L144,PriceDates,0)+1,Match(P$3,Tickers,0))*P$4</f>
        <v>5504.115226</v>
      </c>
      <c r="Q144" s="54">
        <f t="array" ref="Q144">index(DailyPrices,Match($L144,PriceDates,0)+1,Match(Q$3,Tickers,0))*Q$4</f>
        <v>5622.808482</v>
      </c>
      <c r="R144" s="54">
        <f t="array" ref="R144">index(DailyPrices,Match($L144,PriceDates,0)+1,Match(R$3,Tickers,0))*R$4</f>
        <v>0</v>
      </c>
      <c r="S144" s="54">
        <f t="array" ref="S144">index(DailyPrices,Match($L144,PriceDates,0)+1,Match(S$3,Tickers,0))*S$4</f>
        <v>5127.844773</v>
      </c>
      <c r="T144" s="55">
        <f t="shared" si="2"/>
        <v>106957.5216</v>
      </c>
    </row>
    <row r="145">
      <c r="L145" s="53">
        <f>Prices!B153</f>
        <v>42578</v>
      </c>
      <c r="M145" s="54">
        <f t="array" ref="M145">index(DailyPrices,Match($L145,PriceDates,0)+1,Match(M$3,Tickers,0))*M$4</f>
        <v>37430.88334</v>
      </c>
      <c r="N145" s="54">
        <f t="array" ref="N145">index(DailyPrices,Match($L145,PriceDates,0)+1,Match(N$3,Tickers,0))*N$4</f>
        <v>21814.27015</v>
      </c>
      <c r="O145" s="54">
        <f t="array" ref="O145">index(DailyPrices,Match($L145,PriceDates,0)+1,Match(O$3,Tickers,0))*O$4</f>
        <v>31552.43045</v>
      </c>
      <c r="P145" s="54">
        <f t="array" ref="P145">index(DailyPrices,Match($L145,PriceDates,0)+1,Match(P$3,Tickers,0))*P$4</f>
        <v>5462.962963</v>
      </c>
      <c r="Q145" s="54">
        <f t="array" ref="Q145">index(DailyPrices,Match($L145,PriceDates,0)+1,Match(Q$3,Tickers,0))*Q$4</f>
        <v>5567.707464</v>
      </c>
      <c r="R145" s="54">
        <f t="array" ref="R145">index(DailyPrices,Match($L145,PriceDates,0)+1,Match(R$3,Tickers,0))*R$4</f>
        <v>0</v>
      </c>
      <c r="S145" s="54">
        <f t="array" ref="S145">index(DailyPrices,Match($L145,PriceDates,0)+1,Match(S$3,Tickers,0))*S$4</f>
        <v>5134.191676</v>
      </c>
      <c r="T145" s="55">
        <f t="shared" si="2"/>
        <v>106962.446</v>
      </c>
    </row>
    <row r="146">
      <c r="L146" s="53">
        <f>Prices!B154</f>
        <v>42579</v>
      </c>
      <c r="M146" s="54">
        <f t="array" ref="M146">index(DailyPrices,Match($L146,PriceDates,0)+1,Match(M$3,Tickers,0))*M$4</f>
        <v>37478.08496</v>
      </c>
      <c r="N146" s="54">
        <f t="array" ref="N146">index(DailyPrices,Match($L146,PriceDates,0)+1,Match(N$3,Tickers,0))*N$4</f>
        <v>21814.27015</v>
      </c>
      <c r="O146" s="54">
        <f t="array" ref="O146">index(DailyPrices,Match($L146,PriceDates,0)+1,Match(O$3,Tickers,0))*O$4</f>
        <v>31535.3103</v>
      </c>
      <c r="P146" s="54">
        <f t="array" ref="P146">index(DailyPrices,Match($L146,PriceDates,0)+1,Match(P$3,Tickers,0))*P$4</f>
        <v>5471.322016</v>
      </c>
      <c r="Q146" s="54">
        <f t="array" ref="Q146">index(DailyPrices,Match($L146,PriceDates,0)+1,Match(Q$3,Tickers,0))*Q$4</f>
        <v>5568.542328</v>
      </c>
      <c r="R146" s="54">
        <f t="array" ref="R146">index(DailyPrices,Match($L146,PriceDates,0)+1,Match(R$3,Tickers,0))*R$4</f>
        <v>0</v>
      </c>
      <c r="S146" s="54">
        <f t="array" ref="S146">index(DailyPrices,Match($L146,PriceDates,0)+1,Match(S$3,Tickers,0))*S$4</f>
        <v>5136.458428</v>
      </c>
      <c r="T146" s="55">
        <f t="shared" si="2"/>
        <v>107003.9882</v>
      </c>
    </row>
    <row r="147">
      <c r="L147" s="53">
        <f>Prices!B155</f>
        <v>42580</v>
      </c>
      <c r="M147" s="54">
        <f t="array" ref="M147">index(DailyPrices,Match($L147,PriceDates,0)+1,Match(M$3,Tickers,0))*M$4</f>
        <v>37565.74511</v>
      </c>
      <c r="N147" s="54">
        <f t="array" ref="N147">index(DailyPrices,Match($L147,PriceDates,0)+1,Match(N$3,Tickers,0))*N$4</f>
        <v>22065.90414</v>
      </c>
      <c r="O147" s="54">
        <f t="array" ref="O147">index(DailyPrices,Match($L147,PriceDates,0)+1,Match(O$3,Tickers,0))*O$4</f>
        <v>31706.51177</v>
      </c>
      <c r="P147" s="54">
        <f t="array" ref="P147">index(DailyPrices,Match($L147,PriceDates,0)+1,Match(P$3,Tickers,0))*P$4</f>
        <v>5475.180041</v>
      </c>
      <c r="Q147" s="54">
        <f t="array" ref="Q147">index(DailyPrices,Match($L147,PriceDates,0)+1,Match(Q$3,Tickers,0))*Q$4</f>
        <v>5625.313074</v>
      </c>
      <c r="R147" s="54">
        <f t="array" ref="R147">index(DailyPrices,Match($L147,PriceDates,0)+1,Match(R$3,Tickers,0))*R$4</f>
        <v>0</v>
      </c>
      <c r="S147" s="54">
        <f t="array" ref="S147">index(DailyPrices,Match($L147,PriceDates,0)+1,Match(S$3,Tickers,0))*S$4</f>
        <v>5143.712032</v>
      </c>
      <c r="T147" s="55">
        <f t="shared" si="2"/>
        <v>107582.3662</v>
      </c>
    </row>
    <row r="148">
      <c r="L148" s="53">
        <f>Prices!B156</f>
        <v>42583</v>
      </c>
      <c r="M148" s="54">
        <f t="array" ref="M148">index(DailyPrices,Match($L148,PriceDates,0)+1,Match(M$3,Tickers,0))*M$4</f>
        <v>37515.17195</v>
      </c>
      <c r="N148" s="54">
        <f t="array" ref="N148">index(DailyPrices,Match($L148,PriceDates,0)+1,Match(N$3,Tickers,0))*N$4</f>
        <v>21940.08715</v>
      </c>
      <c r="O148" s="54">
        <f t="array" ref="O148">index(DailyPrices,Match($L148,PriceDates,0)+1,Match(O$3,Tickers,0))*O$4</f>
        <v>31586.67074</v>
      </c>
      <c r="P148" s="54">
        <f t="array" ref="P148">index(DailyPrices,Match($L148,PriceDates,0)+1,Match(P$3,Tickers,0))*P$4</f>
        <v>5475.180041</v>
      </c>
      <c r="Q148" s="54">
        <f t="array" ref="Q148">index(DailyPrices,Match($L148,PriceDates,0)+1,Match(Q$3,Tickers,0))*Q$4</f>
        <v>5439.973284</v>
      </c>
      <c r="R148" s="54">
        <f t="array" ref="R148">index(DailyPrices,Match($L148,PriceDates,0)+1,Match(R$3,Tickers,0))*R$4</f>
        <v>0</v>
      </c>
      <c r="S148" s="54">
        <f t="array" ref="S148">index(DailyPrices,Match($L148,PriceDates,0)+1,Match(S$3,Tickers,0))*S$4</f>
        <v>5133.284976</v>
      </c>
      <c r="T148" s="55">
        <f t="shared" si="2"/>
        <v>107090.3681</v>
      </c>
    </row>
    <row r="149">
      <c r="L149" s="53">
        <f>Prices!B157</f>
        <v>42584</v>
      </c>
      <c r="M149" s="54">
        <f t="array" ref="M149">index(DailyPrices,Match($L149,PriceDates,0)+1,Match(M$3,Tickers,0))*M$4</f>
        <v>37231.96224</v>
      </c>
      <c r="N149" s="54">
        <f t="array" ref="N149">index(DailyPrices,Match($L149,PriceDates,0)+1,Match(N$3,Tickers,0))*N$4</f>
        <v>21832.24401</v>
      </c>
      <c r="O149" s="54">
        <f t="array" ref="O149">index(DailyPrices,Match($L149,PriceDates,0)+1,Match(O$3,Tickers,0))*O$4</f>
        <v>31415.46928</v>
      </c>
      <c r="P149" s="54">
        <f t="array" ref="P149">index(DailyPrices,Match($L149,PriceDates,0)+1,Match(P$3,Tickers,0))*P$4</f>
        <v>5460.390947</v>
      </c>
      <c r="Q149" s="54">
        <f t="array" ref="Q149">index(DailyPrices,Match($L149,PriceDates,0)+1,Match(Q$3,Tickers,0))*Q$4</f>
        <v>5489.230255</v>
      </c>
      <c r="R149" s="54">
        <f t="array" ref="R149">index(DailyPrices,Match($L149,PriceDates,0)+1,Match(R$3,Tickers,0))*R$4</f>
        <v>0</v>
      </c>
      <c r="S149" s="54">
        <f t="array" ref="S149">index(DailyPrices,Match($L149,PriceDates,0)+1,Match(S$3,Tickers,0))*S$4</f>
        <v>5130.111524</v>
      </c>
      <c r="T149" s="55">
        <f t="shared" si="2"/>
        <v>106559.4082</v>
      </c>
    </row>
    <row r="150">
      <c r="L150" s="53">
        <f>Prices!B158</f>
        <v>42585</v>
      </c>
      <c r="M150" s="54">
        <f t="array" ref="M150">index(DailyPrices,Match($L150,PriceDates,0)+1,Match(M$3,Tickers,0))*M$4</f>
        <v>37370.19555</v>
      </c>
      <c r="N150" s="54">
        <f t="array" ref="N150">index(DailyPrices,Match($L150,PriceDates,0)+1,Match(N$3,Tickers,0))*N$4</f>
        <v>21748.36601</v>
      </c>
      <c r="O150" s="54">
        <f t="array" ref="O150">index(DailyPrices,Match($L150,PriceDates,0)+1,Match(O$3,Tickers,0))*O$4</f>
        <v>31586.67074</v>
      </c>
      <c r="P150" s="54">
        <f t="array" ref="P150">index(DailyPrices,Match($L150,PriceDates,0)+1,Match(P$3,Tickers,0))*P$4</f>
        <v>5457.175926</v>
      </c>
      <c r="Q150" s="54">
        <f t="array" ref="Q150">index(DailyPrices,Match($L150,PriceDates,0)+1,Match(Q$3,Tickers,0))*Q$4</f>
        <v>5595.257973</v>
      </c>
      <c r="R150" s="54">
        <f t="array" ref="R150">index(DailyPrices,Match($L150,PriceDates,0)+1,Match(R$3,Tickers,0))*R$4</f>
        <v>0</v>
      </c>
      <c r="S150" s="54">
        <f t="array" ref="S150">index(DailyPrices,Match($L150,PriceDates,0)+1,Match(S$3,Tickers,0))*S$4</f>
        <v>5131.471575</v>
      </c>
      <c r="T150" s="55">
        <f t="shared" si="2"/>
        <v>106889.1378</v>
      </c>
    </row>
    <row r="151">
      <c r="L151" s="53">
        <f>Prices!B159</f>
        <v>42586</v>
      </c>
      <c r="M151" s="54">
        <f t="array" ref="M151">index(DailyPrices,Match($L151,PriceDates,0)+1,Match(M$3,Tickers,0))*M$4</f>
        <v>37414.02562</v>
      </c>
      <c r="N151" s="54">
        <f t="array" ref="N151">index(DailyPrices,Match($L151,PriceDates,0)+1,Match(N$3,Tickers,0))*N$4</f>
        <v>21874.18301</v>
      </c>
      <c r="O151" s="54">
        <f t="array" ref="O151">index(DailyPrices,Match($L151,PriceDates,0)+1,Match(O$3,Tickers,0))*O$4</f>
        <v>31740.75206</v>
      </c>
      <c r="P151" s="54">
        <f t="array" ref="P151">index(DailyPrices,Match($L151,PriceDates,0)+1,Match(P$3,Tickers,0))*P$4</f>
        <v>5469.393004</v>
      </c>
      <c r="Q151" s="54">
        <f t="array" ref="Q151">index(DailyPrices,Match($L151,PriceDates,0)+1,Match(Q$3,Tickers,0))*Q$4</f>
        <v>5586.909334</v>
      </c>
      <c r="R151" s="54">
        <f t="array" ref="R151">index(DailyPrices,Match($L151,PriceDates,0)+1,Match(R$3,Tickers,0))*R$4</f>
        <v>0</v>
      </c>
      <c r="S151" s="54">
        <f t="array" ref="S151">index(DailyPrices,Match($L151,PriceDates,0)+1,Match(S$3,Tickers,0))*S$4</f>
        <v>5138.271829</v>
      </c>
      <c r="T151" s="55">
        <f t="shared" si="2"/>
        <v>107223.5349</v>
      </c>
    </row>
    <row r="152">
      <c r="L152" s="53">
        <f>Prices!B160</f>
        <v>42587</v>
      </c>
      <c r="M152" s="54">
        <f t="array" ref="M152">index(DailyPrices,Match($L152,PriceDates,0)+1,Match(M$3,Tickers,0))*M$4</f>
        <v>37724.20769</v>
      </c>
      <c r="N152" s="54">
        <f t="array" ref="N152">index(DailyPrices,Match($L152,PriceDates,0)+1,Match(N$3,Tickers,0))*N$4</f>
        <v>21952.06972</v>
      </c>
      <c r="O152" s="54">
        <f t="array" ref="O152">index(DailyPrices,Match($L152,PriceDates,0)+1,Match(O$3,Tickers,0))*O$4</f>
        <v>32091.71507</v>
      </c>
      <c r="P152" s="54">
        <f t="array" ref="P152">index(DailyPrices,Match($L152,PriceDates,0)+1,Match(P$3,Tickers,0))*P$4</f>
        <v>5506.044239</v>
      </c>
      <c r="Q152" s="54">
        <f t="array" ref="Q152">index(DailyPrices,Match($L152,PriceDates,0)+1,Match(Q$3,Tickers,0))*Q$4</f>
        <v>5637.836033</v>
      </c>
      <c r="R152" s="54">
        <f t="array" ref="R152">index(DailyPrices,Match($L152,PriceDates,0)+1,Match(R$3,Tickers,0))*R$4</f>
        <v>0</v>
      </c>
      <c r="S152" s="54">
        <f t="array" ref="S152">index(DailyPrices,Match($L152,PriceDates,0)+1,Match(S$3,Tickers,0))*S$4</f>
        <v>5128.298123</v>
      </c>
      <c r="T152" s="55">
        <f t="shared" si="2"/>
        <v>108040.1709</v>
      </c>
    </row>
    <row r="153">
      <c r="L153" s="53">
        <f>Prices!B161</f>
        <v>42590</v>
      </c>
      <c r="M153" s="54">
        <f t="array" ref="M153">index(DailyPrices,Match($L153,PriceDates,0)+1,Match(M$3,Tickers,0))*M$4</f>
        <v>37700.60688</v>
      </c>
      <c r="N153" s="54">
        <f t="array" ref="N153">index(DailyPrices,Match($L153,PriceDates,0)+1,Match(N$3,Tickers,0))*N$4</f>
        <v>22023.96514</v>
      </c>
      <c r="O153" s="54">
        <f t="array" ref="O153">index(DailyPrices,Match($L153,PriceDates,0)+1,Match(O$3,Tickers,0))*O$4</f>
        <v>32297.15683</v>
      </c>
      <c r="P153" s="54">
        <f t="array" ref="P153">index(DailyPrices,Match($L153,PriceDates,0)+1,Match(P$3,Tickers,0))*P$4</f>
        <v>5499.614198</v>
      </c>
      <c r="Q153" s="54">
        <f t="array" ref="Q153">index(DailyPrices,Match($L153,PriceDates,0)+1,Match(Q$3,Tickers,0))*Q$4</f>
        <v>5712.973785</v>
      </c>
      <c r="R153" s="54">
        <f t="array" ref="R153">index(DailyPrices,Match($L153,PriceDates,0)+1,Match(R$3,Tickers,0))*R$4</f>
        <v>0</v>
      </c>
      <c r="S153" s="54">
        <f t="array" ref="S153">index(DailyPrices,Match($L153,PriceDates,0)+1,Match(S$3,Tickers,0))*S$4</f>
        <v>5130.111524</v>
      </c>
      <c r="T153" s="55">
        <f t="shared" si="2"/>
        <v>108364.4284</v>
      </c>
    </row>
    <row r="154">
      <c r="L154" s="53">
        <f>Prices!B162</f>
        <v>42591</v>
      </c>
      <c r="M154" s="54">
        <f t="array" ref="M154">index(DailyPrices,Match($L154,PriceDates,0)+1,Match(M$3,Tickers,0))*M$4</f>
        <v>37734.32232</v>
      </c>
      <c r="N154" s="54">
        <f t="array" ref="N154">index(DailyPrices,Match($L154,PriceDates,0)+1,Match(N$3,Tickers,0))*N$4</f>
        <v>22203.7037</v>
      </c>
      <c r="O154" s="54">
        <f t="array" ref="O154">index(DailyPrices,Match($L154,PriceDates,0)+1,Match(O$3,Tickers,0))*O$4</f>
        <v>32511.15867</v>
      </c>
      <c r="P154" s="54">
        <f t="array" ref="P154">index(DailyPrices,Match($L154,PriceDates,0)+1,Match(P$3,Tickers,0))*P$4</f>
        <v>5502.186214</v>
      </c>
      <c r="Q154" s="54">
        <f t="array" ref="Q154">index(DailyPrices,Match($L154,PriceDates,0)+1,Match(Q$3,Tickers,0))*Q$4</f>
        <v>5682.918684</v>
      </c>
      <c r="R154" s="54">
        <f t="array" ref="R154">index(DailyPrices,Match($L154,PriceDates,0)+1,Match(R$3,Tickers,0))*R$4</f>
        <v>0</v>
      </c>
      <c r="S154" s="54">
        <f t="array" ref="S154">index(DailyPrices,Match($L154,PriceDates,0)+1,Match(S$3,Tickers,0))*S$4</f>
        <v>5134.191676</v>
      </c>
      <c r="T154" s="55">
        <f t="shared" si="2"/>
        <v>108768.4813</v>
      </c>
    </row>
    <row r="155">
      <c r="L155" s="53">
        <f>Prices!B163</f>
        <v>42592</v>
      </c>
      <c r="M155" s="54">
        <f t="array" ref="M155">index(DailyPrices,Match($L155,PriceDates,0)+1,Match(M$3,Tickers,0))*M$4</f>
        <v>37623.06136</v>
      </c>
      <c r="N155" s="54">
        <f t="array" ref="N155">index(DailyPrices,Match($L155,PriceDates,0)+1,Match(N$3,Tickers,0))*N$4</f>
        <v>22281.59041</v>
      </c>
      <c r="O155" s="54">
        <f t="array" ref="O155">index(DailyPrices,Match($L155,PriceDates,0)+1,Match(O$3,Tickers,0))*O$4</f>
        <v>32434.11801</v>
      </c>
      <c r="P155" s="54">
        <f t="array" ref="P155">index(DailyPrices,Match($L155,PriceDates,0)+1,Match(P$3,Tickers,0))*P$4</f>
        <v>5505.401235</v>
      </c>
      <c r="Q155" s="54">
        <f t="array" ref="Q155">index(DailyPrices,Match($L155,PriceDates,0)+1,Match(Q$3,Tickers,0))*Q$4</f>
        <v>5621.138754</v>
      </c>
      <c r="R155" s="54">
        <f t="array" ref="R155">index(DailyPrices,Match($L155,PriceDates,0)+1,Match(R$3,Tickers,0))*R$4</f>
        <v>0</v>
      </c>
      <c r="S155" s="54">
        <f t="array" ref="S155">index(DailyPrices,Match($L155,PriceDates,0)+1,Match(S$3,Tickers,0))*S$4</f>
        <v>5136.911778</v>
      </c>
      <c r="T155" s="55">
        <f t="shared" si="2"/>
        <v>108602.2215</v>
      </c>
    </row>
    <row r="156">
      <c r="L156" s="53">
        <f>Prices!B164</f>
        <v>42593</v>
      </c>
      <c r="M156" s="54">
        <f t="array" ref="M156">index(DailyPrices,Match($L156,PriceDates,0)+1,Match(M$3,Tickers,0))*M$4</f>
        <v>37811.86784</v>
      </c>
      <c r="N156" s="54">
        <f t="array" ref="N156">index(DailyPrices,Match($L156,PriceDates,0)+1,Match(N$3,Tickers,0))*N$4</f>
        <v>22449.34641</v>
      </c>
      <c r="O156" s="54">
        <f t="array" ref="O156">index(DailyPrices,Match($L156,PriceDates,0)+1,Match(O$3,Tickers,0))*O$4</f>
        <v>32810.76124</v>
      </c>
      <c r="P156" s="54">
        <f t="array" ref="P156">index(DailyPrices,Match($L156,PriceDates,0)+1,Match(P$3,Tickers,0))*P$4</f>
        <v>5529.192387</v>
      </c>
      <c r="Q156" s="54">
        <f t="array" ref="Q156">index(DailyPrices,Match($L156,PriceDates,0)+1,Match(Q$3,Tickers,0))*Q$4</f>
        <v>5703.790282</v>
      </c>
      <c r="R156" s="54">
        <f t="array" ref="R156">index(DailyPrices,Match($L156,PriceDates,0)+1,Match(R$3,Tickers,0))*R$4</f>
        <v>0</v>
      </c>
      <c r="S156" s="54">
        <f t="array" ref="S156">index(DailyPrices,Match($L156,PriceDates,0)+1,Match(S$3,Tickers,0))*S$4</f>
        <v>5133.284976</v>
      </c>
      <c r="T156" s="55">
        <f t="shared" si="2"/>
        <v>109438.2431</v>
      </c>
    </row>
    <row r="157">
      <c r="L157" s="53">
        <f>Prices!B165</f>
        <v>42594</v>
      </c>
      <c r="M157" s="54">
        <f t="array" ref="M157">index(DailyPrices,Match($L157,PriceDates,0)+1,Match(M$3,Tickers,0))*M$4</f>
        <v>37774.78085</v>
      </c>
      <c r="N157" s="54">
        <f t="array" ref="N157">index(DailyPrices,Match($L157,PriceDates,0)+1,Match(N$3,Tickers,0))*N$4</f>
        <v>22389.43355</v>
      </c>
      <c r="O157" s="54">
        <f t="array" ref="O157">index(DailyPrices,Match($L157,PriceDates,0)+1,Match(O$3,Tickers,0))*O$4</f>
        <v>32682.36013</v>
      </c>
      <c r="P157" s="54">
        <f t="array" ref="P157">index(DailyPrices,Match($L157,PriceDates,0)+1,Match(P$3,Tickers,0))*P$4</f>
        <v>5528.549383</v>
      </c>
      <c r="Q157" s="54">
        <f t="array" ref="Q157">index(DailyPrices,Match($L157,PriceDates,0)+1,Match(Q$3,Tickers,0))*Q$4</f>
        <v>5735.515111</v>
      </c>
      <c r="R157" s="54">
        <f t="array" ref="R157">index(DailyPrices,Match($L157,PriceDates,0)+1,Match(R$3,Tickers,0))*R$4</f>
        <v>0</v>
      </c>
      <c r="S157" s="54">
        <f t="array" ref="S157">index(DailyPrices,Match($L157,PriceDates,0)+1,Match(S$3,Tickers,0))*S$4</f>
        <v>5143.712032</v>
      </c>
      <c r="T157" s="55">
        <f t="shared" si="2"/>
        <v>109254.3511</v>
      </c>
    </row>
    <row r="158">
      <c r="L158" s="53">
        <f>Prices!B166</f>
        <v>42597</v>
      </c>
      <c r="M158" s="54">
        <f t="array" ref="M158">index(DailyPrices,Match($L158,PriceDates,0)+1,Match(M$3,Tickers,0))*M$4</f>
        <v>37913.01416</v>
      </c>
      <c r="N158" s="54">
        <f t="array" ref="N158">index(DailyPrices,Match($L158,PriceDates,0)+1,Match(N$3,Tickers,0))*N$4</f>
        <v>22485.29412</v>
      </c>
      <c r="O158" s="54">
        <f t="array" ref="O158">index(DailyPrices,Match($L158,PriceDates,0)+1,Match(O$3,Tickers,0))*O$4</f>
        <v>33041.88322</v>
      </c>
      <c r="P158" s="54">
        <f t="array" ref="P158">index(DailyPrices,Match($L158,PriceDates,0)+1,Match(P$3,Tickers,0))*P$4</f>
        <v>5537.55144</v>
      </c>
      <c r="Q158" s="54">
        <f t="array" ref="Q158">index(DailyPrices,Match($L158,PriceDates,0)+1,Match(Q$3,Tickers,0))*Q$4</f>
        <v>5781.432626</v>
      </c>
      <c r="R158" s="54">
        <f t="array" ref="R158">index(DailyPrices,Match($L158,PriceDates,0)+1,Match(R$3,Tickers,0))*R$4</f>
        <v>0</v>
      </c>
      <c r="S158" s="54">
        <f t="array" ref="S158">index(DailyPrices,Match($L158,PriceDates,0)+1,Match(S$3,Tickers,0))*S$4</f>
        <v>5137.818479</v>
      </c>
      <c r="T158" s="55">
        <f t="shared" si="2"/>
        <v>109896.994</v>
      </c>
    </row>
    <row r="159">
      <c r="L159" s="53">
        <f>Prices!B167</f>
        <v>42598</v>
      </c>
      <c r="M159" s="54">
        <f t="array" ref="M159">index(DailyPrices,Match($L159,PriceDates,0)+1,Match(M$3,Tickers,0))*M$4</f>
        <v>37697.23533</v>
      </c>
      <c r="N159" s="54">
        <f t="array" ref="N159">index(DailyPrices,Match($L159,PriceDates,0)+1,Match(N$3,Tickers,0))*N$4</f>
        <v>22431.37255</v>
      </c>
      <c r="O159" s="54">
        <f t="array" ref="O159">index(DailyPrices,Match($L159,PriceDates,0)+1,Match(O$3,Tickers,0))*O$4</f>
        <v>32870.68175</v>
      </c>
      <c r="P159" s="54">
        <f t="array" ref="P159">index(DailyPrices,Match($L159,PriceDates,0)+1,Match(P$3,Tickers,0))*P$4</f>
        <v>5498.328189</v>
      </c>
      <c r="Q159" s="54">
        <f t="array" ref="Q159">index(DailyPrices,Match($L159,PriceDates,0)+1,Match(Q$3,Tickers,0))*Q$4</f>
        <v>5790.61613</v>
      </c>
      <c r="R159" s="54">
        <f t="array" ref="R159">index(DailyPrices,Match($L159,PriceDates,0)+1,Match(R$3,Tickers,0))*R$4</f>
        <v>0</v>
      </c>
      <c r="S159" s="54">
        <f t="array" ref="S159">index(DailyPrices,Match($L159,PriceDates,0)+1,Match(S$3,Tickers,0))*S$4</f>
        <v>5141.445281</v>
      </c>
      <c r="T159" s="55">
        <f t="shared" si="2"/>
        <v>109429.6792</v>
      </c>
    </row>
    <row r="160">
      <c r="L160" s="53">
        <f>Prices!B168</f>
        <v>42599</v>
      </c>
      <c r="M160" s="54">
        <f t="array" ref="M160">index(DailyPrices,Match($L160,PriceDates,0)+1,Match(M$3,Tickers,0))*M$4</f>
        <v>37744.43695</v>
      </c>
      <c r="N160" s="54">
        <f t="array" ref="N160">index(DailyPrices,Match($L160,PriceDates,0)+1,Match(N$3,Tickers,0))*N$4</f>
        <v>22431.37255</v>
      </c>
      <c r="O160" s="54">
        <f t="array" ref="O160">index(DailyPrices,Match($L160,PriceDates,0)+1,Match(O$3,Tickers,0))*O$4</f>
        <v>32750.84072</v>
      </c>
      <c r="P160" s="54">
        <f t="array" ref="P160">index(DailyPrices,Match($L160,PriceDates,0)+1,Match(P$3,Tickers,0))*P$4</f>
        <v>5497.685185</v>
      </c>
      <c r="Q160" s="54">
        <f t="array" ref="Q160">index(DailyPrices,Match($L160,PriceDates,0)+1,Match(Q$3,Tickers,0))*Q$4</f>
        <v>5808.148272</v>
      </c>
      <c r="R160" s="54">
        <f t="array" ref="R160">index(DailyPrices,Match($L160,PriceDates,0)+1,Match(R$3,Tickers,0))*R$4</f>
        <v>0</v>
      </c>
      <c r="S160" s="54">
        <f t="array" ref="S160">index(DailyPrices,Match($L160,PriceDates,0)+1,Match(S$3,Tickers,0))*S$4</f>
        <v>5143.258682</v>
      </c>
      <c r="T160" s="55">
        <f t="shared" si="2"/>
        <v>109375.7424</v>
      </c>
    </row>
    <row r="161">
      <c r="L161" s="53">
        <f>Prices!B169</f>
        <v>42600</v>
      </c>
      <c r="M161" s="54">
        <f t="array" ref="M161">index(DailyPrices,Match($L161,PriceDates,0)+1,Match(M$3,Tickers,0))*M$4</f>
        <v>37862.441</v>
      </c>
      <c r="N161" s="54">
        <f t="array" ref="N161">index(DailyPrices,Match($L161,PriceDates,0)+1,Match(N$3,Tickers,0))*N$4</f>
        <v>22545.20697</v>
      </c>
      <c r="O161" s="54">
        <f t="array" ref="O161">index(DailyPrices,Match($L161,PriceDates,0)+1,Match(O$3,Tickers,0))*O$4</f>
        <v>33016.203</v>
      </c>
      <c r="P161" s="54">
        <f t="array" ref="P161">index(DailyPrices,Match($L161,PriceDates,0)+1,Match(P$3,Tickers,0))*P$4</f>
        <v>5509.259259</v>
      </c>
      <c r="Q161" s="54">
        <f t="array" ref="Q161">index(DailyPrices,Match($L161,PriceDates,0)+1,Match(Q$3,Tickers,0))*Q$4</f>
        <v>5927.533812</v>
      </c>
      <c r="R161" s="54">
        <f t="array" ref="R161">index(DailyPrices,Match($L161,PriceDates,0)+1,Match(R$3,Tickers,0))*R$4</f>
        <v>0</v>
      </c>
      <c r="S161" s="54">
        <f t="array" ref="S161">index(DailyPrices,Match($L161,PriceDates,0)+1,Match(S$3,Tickers,0))*S$4</f>
        <v>5150.965636</v>
      </c>
      <c r="T161" s="55">
        <f t="shared" si="2"/>
        <v>110011.6097</v>
      </c>
    </row>
    <row r="162">
      <c r="L162" s="53">
        <f>Prices!B170</f>
        <v>42601</v>
      </c>
      <c r="M162" s="54">
        <f t="array" ref="M162">index(DailyPrices,Match($L162,PriceDates,0)+1,Match(M$3,Tickers,0))*M$4</f>
        <v>37808.49629</v>
      </c>
      <c r="N162" s="54">
        <f t="array" ref="N162">index(DailyPrices,Match($L162,PriceDates,0)+1,Match(N$3,Tickers,0))*N$4</f>
        <v>22377.45098</v>
      </c>
      <c r="O162" s="54">
        <f t="array" ref="O162">index(DailyPrices,Match($L162,PriceDates,0)+1,Match(O$3,Tickers,0))*O$4</f>
        <v>32819.32131</v>
      </c>
      <c r="P162" s="54">
        <f t="array" ref="P162">index(DailyPrices,Match($L162,PriceDates,0)+1,Match(P$3,Tickers,0))*P$4</f>
        <v>5515.046296</v>
      </c>
      <c r="Q162" s="54">
        <f t="array" ref="Q162">index(DailyPrices,Match($L162,PriceDates,0)+1,Match(Q$3,Tickers,0))*Q$4</f>
        <v>5878.276841</v>
      </c>
      <c r="R162" s="54">
        <f t="array" ref="R162">index(DailyPrices,Match($L162,PriceDates,0)+1,Match(R$3,Tickers,0))*R$4</f>
        <v>0</v>
      </c>
      <c r="S162" s="54">
        <f t="array" ref="S162">index(DailyPrices,Match($L162,PriceDates,0)+1,Match(S$3,Tickers,0))*S$4</f>
        <v>5146.432133</v>
      </c>
      <c r="T162" s="55">
        <f t="shared" si="2"/>
        <v>109545.0239</v>
      </c>
    </row>
    <row r="163">
      <c r="L163" s="53">
        <f>Prices!B171</f>
        <v>42604</v>
      </c>
      <c r="M163" s="54">
        <f t="array" ref="M163">index(DailyPrices,Match($L163,PriceDates,0)+1,Match(M$3,Tickers,0))*M$4</f>
        <v>37818.61092</v>
      </c>
      <c r="N163" s="54">
        <f t="array" ref="N163">index(DailyPrices,Match($L163,PriceDates,0)+1,Match(N$3,Tickers,0))*N$4</f>
        <v>22395.42484</v>
      </c>
      <c r="O163" s="54">
        <f t="array" ref="O163">index(DailyPrices,Match($L163,PriceDates,0)+1,Match(O$3,Tickers,0))*O$4</f>
        <v>32408.43779</v>
      </c>
      <c r="P163" s="54">
        <f t="array" ref="P163">index(DailyPrices,Match($L163,PriceDates,0)+1,Match(P$3,Tickers,0))*P$4</f>
        <v>5514.403292</v>
      </c>
      <c r="Q163" s="54">
        <f t="array" ref="Q163">index(DailyPrices,Match($L163,PriceDates,0)+1,Match(Q$3,Tickers,0))*Q$4</f>
        <v>5810.652864</v>
      </c>
      <c r="R163" s="54">
        <f t="array" ref="R163">index(DailyPrices,Match($L163,PriceDates,0)+1,Match(R$3,Tickers,0))*R$4</f>
        <v>0</v>
      </c>
      <c r="S163" s="54">
        <f t="array" ref="S163">index(DailyPrices,Match($L163,PriceDates,0)+1,Match(S$3,Tickers,0))*S$4</f>
        <v>5154.139088</v>
      </c>
      <c r="T163" s="55">
        <f t="shared" si="2"/>
        <v>109101.6688</v>
      </c>
    </row>
    <row r="164">
      <c r="L164" s="53">
        <f>Prices!B172</f>
        <v>42605</v>
      </c>
      <c r="M164" s="54">
        <f t="array" ref="M164">index(DailyPrices,Match($L164,PriceDates,0)+1,Match(M$3,Tickers,0))*M$4</f>
        <v>37919.75725</v>
      </c>
      <c r="N164" s="54">
        <f t="array" ref="N164">index(DailyPrices,Match($L164,PriceDates,0)+1,Match(N$3,Tickers,0))*N$4</f>
        <v>22491.2854</v>
      </c>
      <c r="O164" s="54">
        <f t="array" ref="O164">index(DailyPrices,Match($L164,PriceDates,0)+1,Match(O$3,Tickers,0))*O$4</f>
        <v>32245.79639</v>
      </c>
      <c r="P164" s="54">
        <f t="array" ref="P164">index(DailyPrices,Match($L164,PriceDates,0)+1,Match(P$3,Tickers,0))*P$4</f>
        <v>5520.833333</v>
      </c>
      <c r="Q164" s="54">
        <f t="array" ref="Q164">index(DailyPrices,Match($L164,PriceDates,0)+1,Match(Q$3,Tickers,0))*Q$4</f>
        <v>5851.561196</v>
      </c>
      <c r="R164" s="54">
        <f t="array" ref="R164">index(DailyPrices,Match($L164,PriceDates,0)+1,Match(R$3,Tickers,0))*R$4</f>
        <v>0</v>
      </c>
      <c r="S164" s="54">
        <f t="array" ref="S164">index(DailyPrices,Match($L164,PriceDates,0)+1,Match(S$3,Tickers,0))*S$4</f>
        <v>5152.325687</v>
      </c>
      <c r="T164" s="55">
        <f t="shared" si="2"/>
        <v>109181.5593</v>
      </c>
    </row>
    <row r="165">
      <c r="L165" s="53">
        <f>Prices!B173</f>
        <v>42606</v>
      </c>
      <c r="M165" s="54">
        <f t="array" ref="M165">index(DailyPrices,Match($L165,PriceDates,0)+1,Match(M$3,Tickers,0))*M$4</f>
        <v>37707.34997</v>
      </c>
      <c r="N165" s="54">
        <f t="array" ref="N165">index(DailyPrices,Match($L165,PriceDates,0)+1,Match(N$3,Tickers,0))*N$4</f>
        <v>22425.38126</v>
      </c>
      <c r="O165" s="54">
        <f t="array" ref="O165">index(DailyPrices,Match($L165,PriceDates,0)+1,Match(O$3,Tickers,0))*O$4</f>
        <v>32339.9572</v>
      </c>
      <c r="P165" s="54">
        <f t="array" ref="P165">index(DailyPrices,Match($L165,PriceDates,0)+1,Match(P$3,Tickers,0))*P$4</f>
        <v>5502.186214</v>
      </c>
      <c r="Q165" s="54">
        <f t="array" ref="Q165">index(DailyPrices,Match($L165,PriceDates,0)+1,Match(Q$3,Tickers,0))*Q$4</f>
        <v>5828.185006</v>
      </c>
      <c r="R165" s="54">
        <f t="array" ref="R165">index(DailyPrices,Match($L165,PriceDates,0)+1,Match(R$3,Tickers,0))*R$4</f>
        <v>0</v>
      </c>
      <c r="S165" s="54">
        <f t="array" ref="S165">index(DailyPrices,Match($L165,PriceDates,0)+1,Match(S$3,Tickers,0))*S$4</f>
        <v>5150.965636</v>
      </c>
      <c r="T165" s="55">
        <f t="shared" si="2"/>
        <v>108954.0253</v>
      </c>
    </row>
    <row r="166">
      <c r="L166" s="53">
        <f>Prices!B174</f>
        <v>42607</v>
      </c>
      <c r="M166" s="54">
        <f t="array" ref="M166">index(DailyPrices,Match($L166,PriceDates,0)+1,Match(M$3,Tickers,0))*M$4</f>
        <v>37683.74916</v>
      </c>
      <c r="N166" s="54">
        <f t="array" ref="N166">index(DailyPrices,Match($L166,PriceDates,0)+1,Match(N$3,Tickers,0))*N$4</f>
        <v>22353.48584</v>
      </c>
      <c r="O166" s="54">
        <f t="array" ref="O166">index(DailyPrices,Match($L166,PriceDates,0)+1,Match(O$3,Tickers,0))*O$4</f>
        <v>32331.39713</v>
      </c>
      <c r="P166" s="54">
        <f t="array" ref="P166">index(DailyPrices,Match($L166,PriceDates,0)+1,Match(P$3,Tickers,0))*P$4</f>
        <v>5490.61214</v>
      </c>
      <c r="Q166" s="54">
        <f t="array" ref="Q166">index(DailyPrices,Match($L166,PriceDates,0)+1,Match(Q$3,Tickers,0))*Q$4</f>
        <v>5812.322591</v>
      </c>
      <c r="R166" s="54">
        <f t="array" ref="R166">index(DailyPrices,Match($L166,PriceDates,0)+1,Match(R$3,Tickers,0))*R$4</f>
        <v>0</v>
      </c>
      <c r="S166" s="54">
        <f t="array" ref="S166">index(DailyPrices,Match($L166,PriceDates,0)+1,Match(S$3,Tickers,0))*S$4</f>
        <v>5150.965636</v>
      </c>
      <c r="T166" s="55">
        <f t="shared" si="2"/>
        <v>108822.5325</v>
      </c>
    </row>
    <row r="167">
      <c r="L167" s="53">
        <f>Prices!B175</f>
        <v>42608</v>
      </c>
      <c r="M167" s="54">
        <f t="array" ref="M167">index(DailyPrices,Match($L167,PriceDates,0)+1,Match(M$3,Tickers,0))*M$4</f>
        <v>37606.20364</v>
      </c>
      <c r="N167" s="54">
        <f t="array" ref="N167">index(DailyPrices,Match($L167,PriceDates,0)+1,Match(N$3,Tickers,0))*N$4</f>
        <v>22197.71242</v>
      </c>
      <c r="O167" s="54">
        <f t="array" ref="O167">index(DailyPrices,Match($L167,PriceDates,0)+1,Match(O$3,Tickers,0))*O$4</f>
        <v>32074.59493</v>
      </c>
      <c r="P167" s="54">
        <f t="array" ref="P167">index(DailyPrices,Match($L167,PriceDates,0)+1,Match(P$3,Tickers,0))*P$4</f>
        <v>5474.537037</v>
      </c>
      <c r="Q167" s="54">
        <f t="array" ref="Q167">index(DailyPrices,Match($L167,PriceDates,0)+1,Match(Q$3,Tickers,0))*Q$4</f>
        <v>5792.285857</v>
      </c>
      <c r="R167" s="54">
        <f t="array" ref="R167">index(DailyPrices,Match($L167,PriceDates,0)+1,Match(R$3,Tickers,0))*R$4</f>
        <v>0</v>
      </c>
      <c r="S167" s="54">
        <f t="array" ref="S167">index(DailyPrices,Match($L167,PriceDates,0)+1,Match(S$3,Tickers,0))*S$4</f>
        <v>5146.885484</v>
      </c>
      <c r="T167" s="55">
        <f t="shared" si="2"/>
        <v>108292.2194</v>
      </c>
    </row>
    <row r="168">
      <c r="L168" s="53">
        <f>Prices!B176</f>
        <v>42611</v>
      </c>
      <c r="M168" s="54">
        <f t="array" ref="M168">index(DailyPrices,Match($L168,PriceDates,0)+1,Match(M$3,Tickers,0))*M$4</f>
        <v>37811.86784</v>
      </c>
      <c r="N168" s="54">
        <f t="array" ref="N168">index(DailyPrices,Match($L168,PriceDates,0)+1,Match(N$3,Tickers,0))*N$4</f>
        <v>22281.59041</v>
      </c>
      <c r="O168" s="54">
        <f t="array" ref="O168">index(DailyPrices,Match($L168,PriceDates,0)+1,Match(O$3,Tickers,0))*O$4</f>
        <v>32314.27698</v>
      </c>
      <c r="P168" s="54">
        <f t="array" ref="P168">index(DailyPrices,Match($L168,PriceDates,0)+1,Match(P$3,Tickers,0))*P$4</f>
        <v>5502.829218</v>
      </c>
      <c r="Q168" s="54">
        <f t="array" ref="Q168">index(DailyPrices,Match($L168,PriceDates,0)+1,Match(Q$3,Tickers,0))*Q$4</f>
        <v>5831.524462</v>
      </c>
      <c r="R168" s="54">
        <f t="array" ref="R168">index(DailyPrices,Match($L168,PriceDates,0)+1,Match(R$3,Tickers,0))*R$4</f>
        <v>0</v>
      </c>
      <c r="S168" s="54">
        <f t="array" ref="S168">index(DailyPrices,Match($L168,PriceDates,0)+1,Match(S$3,Tickers,0))*S$4</f>
        <v>5153.685738</v>
      </c>
      <c r="T168" s="55">
        <f t="shared" si="2"/>
        <v>108895.7746</v>
      </c>
    </row>
    <row r="169">
      <c r="L169" s="53">
        <f>Prices!B177</f>
        <v>42612</v>
      </c>
      <c r="M169" s="54">
        <f t="array" ref="M169">index(DailyPrices,Match($L169,PriceDates,0)+1,Match(M$3,Tickers,0))*M$4</f>
        <v>37751.18004</v>
      </c>
      <c r="N169" s="54">
        <f t="array" ref="N169">index(DailyPrices,Match($L169,PriceDates,0)+1,Match(N$3,Tickers,0))*N$4</f>
        <v>22233.66013</v>
      </c>
      <c r="O169" s="54">
        <f t="array" ref="O169">index(DailyPrices,Match($L169,PriceDates,0)+1,Match(O$3,Tickers,0))*O$4</f>
        <v>32262.91654</v>
      </c>
      <c r="P169" s="54">
        <f t="array" ref="P169">index(DailyPrices,Match($L169,PriceDates,0)+1,Match(P$3,Tickers,0))*P$4</f>
        <v>5484.825103</v>
      </c>
      <c r="Q169" s="54">
        <f t="array" ref="Q169">index(DailyPrices,Match($L169,PriceDates,0)+1,Match(Q$3,Tickers,0))*Q$4</f>
        <v>5811.487728</v>
      </c>
      <c r="R169" s="54">
        <f t="array" ref="R169">index(DailyPrices,Match($L169,PriceDates,0)+1,Match(R$3,Tickers,0))*R$4</f>
        <v>0</v>
      </c>
      <c r="S169" s="54">
        <f t="array" ref="S169">index(DailyPrices,Match($L169,PriceDates,0)+1,Match(S$3,Tickers,0))*S$4</f>
        <v>5151.418986</v>
      </c>
      <c r="T169" s="55">
        <f t="shared" si="2"/>
        <v>108695.4885</v>
      </c>
    </row>
    <row r="170">
      <c r="L170" s="53">
        <f>Prices!B178</f>
        <v>42613</v>
      </c>
      <c r="M170" s="54">
        <f t="array" ref="M170">index(DailyPrices,Match($L170,PriceDates,0)+1,Match(M$3,Tickers,0))*M$4</f>
        <v>37643.29063</v>
      </c>
      <c r="N170" s="54">
        <f t="array" ref="N170">index(DailyPrices,Match($L170,PriceDates,0)+1,Match(N$3,Tickers,0))*N$4</f>
        <v>22155.77342</v>
      </c>
      <c r="O170" s="54">
        <f t="array" ref="O170">index(DailyPrices,Match($L170,PriceDates,0)+1,Match(O$3,Tickers,0))*O$4</f>
        <v>31954.7539</v>
      </c>
      <c r="P170" s="54">
        <f t="array" ref="P170">index(DailyPrices,Match($L170,PriceDates,0)+1,Match(P$3,Tickers,0))*P$4</f>
        <v>5475.823045</v>
      </c>
      <c r="Q170" s="54">
        <f t="array" ref="Q170">index(DailyPrices,Match($L170,PriceDates,0)+1,Match(Q$3,Tickers,0))*Q$4</f>
        <v>5719.652697</v>
      </c>
      <c r="R170" s="54">
        <f t="array" ref="R170">index(DailyPrices,Match($L170,PriceDates,0)+1,Match(R$3,Tickers,0))*R$4</f>
        <v>0</v>
      </c>
      <c r="S170" s="54">
        <f t="array" ref="S170">index(DailyPrices,Match($L170,PriceDates,0)+1,Match(S$3,Tickers,0))*S$4</f>
        <v>5150.058936</v>
      </c>
      <c r="T170" s="55">
        <f t="shared" si="2"/>
        <v>108099.3526</v>
      </c>
    </row>
    <row r="171">
      <c r="L171" s="53">
        <f>Prices!B179</f>
        <v>42614</v>
      </c>
      <c r="M171" s="54">
        <f t="array" ref="M171">index(DailyPrices,Match($L171,PriceDates,0)+1,Match(M$3,Tickers,0))*M$4</f>
        <v>37663.51989</v>
      </c>
      <c r="N171" s="54">
        <f t="array" ref="N171">index(DailyPrices,Match($L171,PriceDates,0)+1,Match(N$3,Tickers,0))*N$4</f>
        <v>22341.50327</v>
      </c>
      <c r="O171" s="54">
        <f t="array" ref="O171">index(DailyPrices,Match($L171,PriceDates,0)+1,Match(O$3,Tickers,0))*O$4</f>
        <v>32125.95537</v>
      </c>
      <c r="P171" s="54">
        <f t="array" ref="P171">index(DailyPrices,Match($L171,PriceDates,0)+1,Match(P$3,Tickers,0))*P$4</f>
        <v>5478.395062</v>
      </c>
      <c r="Q171" s="54">
        <f t="array" ref="Q171">index(DailyPrices,Match($L171,PriceDates,0)+1,Match(Q$3,Tickers,0))*Q$4</f>
        <v>5702.955418</v>
      </c>
      <c r="R171" s="54">
        <f t="array" ref="R171">index(DailyPrices,Match($L171,PriceDates,0)+1,Match(R$3,Tickers,0))*R$4</f>
        <v>0</v>
      </c>
      <c r="S171" s="54">
        <f t="array" ref="S171">index(DailyPrices,Match($L171,PriceDates,0)+1,Match(S$3,Tickers,0))*S$4</f>
        <v>5138.271829</v>
      </c>
      <c r="T171" s="55">
        <f t="shared" si="2"/>
        <v>108450.6008</v>
      </c>
    </row>
    <row r="172">
      <c r="L172" s="53">
        <f>Prices!B180</f>
        <v>42615</v>
      </c>
      <c r="M172" s="54">
        <f t="array" ref="M172">index(DailyPrices,Match($L172,PriceDates,0)+1,Match(M$3,Tickers,0))*M$4</f>
        <v>37673.63452</v>
      </c>
      <c r="N172" s="54">
        <f t="array" ref="N172">index(DailyPrices,Match($L172,PriceDates,0)+1,Match(N$3,Tickers,0))*N$4</f>
        <v>22461.32898</v>
      </c>
      <c r="O172" s="54">
        <f t="array" ref="O172">index(DailyPrices,Match($L172,PriceDates,0)+1,Match(O$3,Tickers,0))*O$4</f>
        <v>32228.67625</v>
      </c>
      <c r="P172" s="54">
        <f t="array" ref="P172">index(DailyPrices,Match($L172,PriceDates,0)+1,Match(P$3,Tickers,0))*P$4</f>
        <v>5481.610082</v>
      </c>
      <c r="Q172" s="54">
        <f t="array" ref="Q172">index(DailyPrices,Match($L172,PriceDates,0)+1,Match(Q$3,Tickers,0))*Q$4</f>
        <v>5732.175655</v>
      </c>
      <c r="R172" s="54">
        <f t="array" ref="R172">index(DailyPrices,Match($L172,PriceDates,0)+1,Match(R$3,Tickers,0))*R$4</f>
        <v>0</v>
      </c>
      <c r="S172" s="54">
        <f t="array" ref="S172">index(DailyPrices,Match($L172,PriceDates,0)+1,Match(S$3,Tickers,0))*S$4</f>
        <v>5131.924925</v>
      </c>
      <c r="T172" s="55">
        <f t="shared" si="2"/>
        <v>108709.3504</v>
      </c>
    </row>
    <row r="173">
      <c r="L173" s="53">
        <f>Prices!B181</f>
        <v>42619</v>
      </c>
      <c r="M173" s="54">
        <f t="array" ref="M173">index(DailyPrices,Match($L173,PriceDates,0)+1,Match(M$3,Tickers,0))*M$4</f>
        <v>37778.15239</v>
      </c>
      <c r="N173" s="54">
        <f t="array" ref="N173">index(DailyPrices,Match($L173,PriceDates,0)+1,Match(N$3,Tickers,0))*N$4</f>
        <v>22677.01525</v>
      </c>
      <c r="O173" s="54">
        <f t="array" ref="O173">index(DailyPrices,Match($L173,PriceDates,0)+1,Match(O$3,Tickers,0))*O$4</f>
        <v>32785.08101</v>
      </c>
      <c r="P173" s="54">
        <f t="array" ref="P173">index(DailyPrices,Match($L173,PriceDates,0)+1,Match(P$3,Tickers,0))*P$4</f>
        <v>5483.539095</v>
      </c>
      <c r="Q173" s="54">
        <f t="array" ref="Q173">index(DailyPrices,Match($L173,PriceDates,0)+1,Match(Q$3,Tickers,0))*Q$4</f>
        <v>5819.001503</v>
      </c>
      <c r="R173" s="54">
        <f t="array" ref="R173">index(DailyPrices,Match($L173,PriceDates,0)+1,Match(R$3,Tickers,0))*R$4</f>
        <v>0</v>
      </c>
      <c r="S173" s="54">
        <f t="array" ref="S173">index(DailyPrices,Match($L173,PriceDates,0)+1,Match(S$3,Tickers,0))*S$4</f>
        <v>5136.458428</v>
      </c>
      <c r="T173" s="55">
        <f t="shared" si="2"/>
        <v>109679.2477</v>
      </c>
    </row>
    <row r="174">
      <c r="L174" s="53">
        <f>Prices!B182</f>
        <v>42620</v>
      </c>
      <c r="M174" s="54">
        <f t="array" ref="M174">index(DailyPrices,Match($L174,PriceDates,0)+1,Match(M$3,Tickers,0))*M$4</f>
        <v>37828.72556</v>
      </c>
      <c r="N174" s="54">
        <f t="array" ref="N174">index(DailyPrices,Match($L174,PriceDates,0)+1,Match(N$3,Tickers,0))*N$4</f>
        <v>22677.01525</v>
      </c>
      <c r="O174" s="54">
        <f t="array" ref="O174">index(DailyPrices,Match($L174,PriceDates,0)+1,Match(O$3,Tickers,0))*O$4</f>
        <v>32742.28065</v>
      </c>
      <c r="P174" s="54">
        <f t="array" ref="P174">index(DailyPrices,Match($L174,PriceDates,0)+1,Match(P$3,Tickers,0))*P$4</f>
        <v>5465.534979</v>
      </c>
      <c r="Q174" s="54">
        <f t="array" ref="Q174">index(DailyPrices,Match($L174,PriceDates,0)+1,Match(Q$3,Tickers,0))*Q$4</f>
        <v>5852.396059</v>
      </c>
      <c r="R174" s="54">
        <f t="array" ref="R174">index(DailyPrices,Match($L174,PriceDates,0)+1,Match(R$3,Tickers,0))*R$4</f>
        <v>0</v>
      </c>
      <c r="S174" s="54">
        <f t="array" ref="S174">index(DailyPrices,Match($L174,PriceDates,0)+1,Match(S$3,Tickers,0))*S$4</f>
        <v>5136.458428</v>
      </c>
      <c r="T174" s="55">
        <f t="shared" si="2"/>
        <v>109702.4109</v>
      </c>
    </row>
    <row r="175">
      <c r="L175" s="53">
        <f>Prices!B183</f>
        <v>42621</v>
      </c>
      <c r="M175" s="54">
        <f t="array" ref="M175">index(DailyPrices,Match($L175,PriceDates,0)+1,Match(M$3,Tickers,0))*M$4</f>
        <v>37730.95078</v>
      </c>
      <c r="N175" s="54">
        <f t="array" ref="N175">index(DailyPrices,Match($L175,PriceDates,0)+1,Match(N$3,Tickers,0))*N$4</f>
        <v>22629.08497</v>
      </c>
      <c r="O175" s="54">
        <f t="array" ref="O175">index(DailyPrices,Match($L175,PriceDates,0)+1,Match(O$3,Tickers,0))*O$4</f>
        <v>32673.80006</v>
      </c>
      <c r="P175" s="54">
        <f t="array" ref="P175">index(DailyPrices,Match($L175,PriceDates,0)+1,Match(P$3,Tickers,0))*P$4</f>
        <v>5439.814815</v>
      </c>
      <c r="Q175" s="54">
        <f t="array" ref="Q175">index(DailyPrices,Match($L175,PriceDates,0)+1,Match(Q$3,Tickers,0))*Q$4</f>
        <v>5961.763233</v>
      </c>
      <c r="R175" s="54">
        <f t="array" ref="R175">index(DailyPrices,Match($L175,PriceDates,0)+1,Match(R$3,Tickers,0))*R$4</f>
        <v>0</v>
      </c>
      <c r="S175" s="54">
        <f t="array" ref="S175">index(DailyPrices,Match($L175,PriceDates,0)+1,Match(S$3,Tickers,0))*S$4</f>
        <v>5129.658174</v>
      </c>
      <c r="T175" s="55">
        <f t="shared" si="2"/>
        <v>109565.072</v>
      </c>
    </row>
    <row r="176">
      <c r="L176" s="53">
        <f>Prices!B184</f>
        <v>42622</v>
      </c>
      <c r="M176" s="54">
        <f t="array" ref="M176">index(DailyPrices,Match($L176,PriceDates,0)+1,Match(M$3,Tickers,0))*M$4</f>
        <v>36793.6615</v>
      </c>
      <c r="N176" s="54">
        <f t="array" ref="N176">index(DailyPrices,Match($L176,PriceDates,0)+1,Match(N$3,Tickers,0))*N$4</f>
        <v>22155.77342</v>
      </c>
      <c r="O176" s="54">
        <f t="array" ref="O176">index(DailyPrices,Match($L176,PriceDates,0)+1,Match(O$3,Tickers,0))*O$4</f>
        <v>31638.03118</v>
      </c>
      <c r="P176" s="54">
        <f t="array" ref="P176">index(DailyPrices,Match($L176,PriceDates,0)+1,Match(P$3,Tickers,0))*P$4</f>
        <v>5304.140947</v>
      </c>
      <c r="Q176" s="54">
        <f t="array" ref="Q176">index(DailyPrices,Match($L176,PriceDates,0)+1,Match(Q$3,Tickers,0))*Q$4</f>
        <v>5783.937218</v>
      </c>
      <c r="R176" s="54">
        <f t="array" ref="R176">index(DailyPrices,Match($L176,PriceDates,0)+1,Match(R$3,Tickers,0))*R$4</f>
        <v>0</v>
      </c>
      <c r="S176" s="54">
        <f t="array" ref="S176">index(DailyPrices,Match($L176,PriceDates,0)+1,Match(S$3,Tickers,0))*S$4</f>
        <v>5120.591169</v>
      </c>
      <c r="T176" s="55">
        <f t="shared" si="2"/>
        <v>106796.1354</v>
      </c>
    </row>
    <row r="177">
      <c r="L177" s="53">
        <f>Prices!B185</f>
        <v>42625</v>
      </c>
      <c r="M177" s="54">
        <f t="array" ref="M177">index(DailyPrices,Match($L177,PriceDates,0)+1,Match(M$3,Tickers,0))*M$4</f>
        <v>37306.13621</v>
      </c>
      <c r="N177" s="54">
        <f t="array" ref="N177">index(DailyPrices,Match($L177,PriceDates,0)+1,Match(N$3,Tickers,0))*N$4</f>
        <v>22323.52941</v>
      </c>
      <c r="O177" s="54">
        <f t="array" ref="O177">index(DailyPrices,Match($L177,PriceDates,0)+1,Match(O$3,Tickers,0))*O$4</f>
        <v>31903.39346</v>
      </c>
      <c r="P177" s="54">
        <f t="array" ref="P177">index(DailyPrices,Match($L177,PriceDates,0)+1,Match(P$3,Tickers,0))*P$4</f>
        <v>5376.157407</v>
      </c>
      <c r="Q177" s="54">
        <f t="array" ref="Q177">index(DailyPrices,Match($L177,PriceDates,0)+1,Match(Q$3,Tickers,0))*Q$4</f>
        <v>5841.542829</v>
      </c>
      <c r="R177" s="54">
        <f t="array" ref="R177">index(DailyPrices,Match($L177,PriceDates,0)+1,Match(R$3,Tickers,0))*R$4</f>
        <v>0</v>
      </c>
      <c r="S177" s="54">
        <f t="array" ref="S177">index(DailyPrices,Match($L177,PriceDates,0)+1,Match(S$3,Tickers,0))*S$4</f>
        <v>5116.511016</v>
      </c>
      <c r="T177" s="55">
        <f t="shared" si="2"/>
        <v>107867.2703</v>
      </c>
    </row>
    <row r="178">
      <c r="L178" s="53">
        <f>Prices!B186</f>
        <v>42626</v>
      </c>
      <c r="M178" s="54">
        <f t="array" ref="M178">index(DailyPrices,Match($L178,PriceDates,0)+1,Match(M$3,Tickers,0))*M$4</f>
        <v>36722.85907</v>
      </c>
      <c r="N178" s="54">
        <f t="array" ref="N178">index(DailyPrices,Match($L178,PriceDates,0)+1,Match(N$3,Tickers,0))*N$4</f>
        <v>21856.20915</v>
      </c>
      <c r="O178" s="54">
        <f t="array" ref="O178">index(DailyPrices,Match($L178,PriceDates,0)+1,Match(O$3,Tickers,0))*O$4</f>
        <v>31107.30663</v>
      </c>
      <c r="P178" s="54">
        <f t="array" ref="P178">index(DailyPrices,Match($L178,PriceDates,0)+1,Match(P$3,Tickers,0))*P$4</f>
        <v>5305.426955</v>
      </c>
      <c r="Q178" s="54">
        <f t="array" ref="Q178">index(DailyPrices,Match($L178,PriceDates,0)+1,Match(Q$3,Tickers,0))*Q$4</f>
        <v>5674.570045</v>
      </c>
      <c r="R178" s="54">
        <f t="array" ref="R178">index(DailyPrices,Match($L178,PriceDates,0)+1,Match(R$3,Tickers,0))*R$4</f>
        <v>0</v>
      </c>
      <c r="S178" s="54">
        <f t="array" ref="S178">index(DailyPrices,Match($L178,PriceDates,0)+1,Match(S$3,Tickers,0))*S$4</f>
        <v>5106.08396</v>
      </c>
      <c r="T178" s="55">
        <f t="shared" si="2"/>
        <v>105772.4558</v>
      </c>
    </row>
    <row r="179">
      <c r="L179" s="53">
        <f>Prices!B187</f>
        <v>42627</v>
      </c>
      <c r="M179" s="54">
        <f t="array" ref="M179">index(DailyPrices,Match($L179,PriceDates,0)+1,Match(M$3,Tickers,0))*M$4</f>
        <v>36726.23061</v>
      </c>
      <c r="N179" s="54">
        <f t="array" ref="N179">index(DailyPrices,Match($L179,PriceDates,0)+1,Match(N$3,Tickers,0))*N$4</f>
        <v>21844.22658</v>
      </c>
      <c r="O179" s="54">
        <f t="array" ref="O179">index(DailyPrices,Match($L179,PriceDates,0)+1,Match(O$3,Tickers,0))*O$4</f>
        <v>31218.58759</v>
      </c>
      <c r="P179" s="54">
        <f t="array" ref="P179">index(DailyPrices,Match($L179,PriceDates,0)+1,Match(P$3,Tickers,0))*P$4</f>
        <v>5293.852881</v>
      </c>
      <c r="Q179" s="54">
        <f t="array" ref="Q179">index(DailyPrices,Match($L179,PriceDates,0)+1,Match(Q$3,Tickers,0))*Q$4</f>
        <v>5606.946068</v>
      </c>
      <c r="R179" s="54">
        <f t="array" ref="R179">index(DailyPrices,Match($L179,PriceDates,0)+1,Match(R$3,Tickers,0))*R$4</f>
        <v>0</v>
      </c>
      <c r="S179" s="54">
        <f t="array" ref="S179">index(DailyPrices,Match($L179,PriceDates,0)+1,Match(S$3,Tickers,0))*S$4</f>
        <v>5103.817209</v>
      </c>
      <c r="T179" s="55">
        <f t="shared" si="2"/>
        <v>105793.6609</v>
      </c>
    </row>
    <row r="180">
      <c r="L180" s="53">
        <f>Prices!B188</f>
        <v>42628</v>
      </c>
      <c r="M180" s="54">
        <f t="array" ref="M180">index(DailyPrices,Match($L180,PriceDates,0)+1,Match(M$3,Tickers,0))*M$4</f>
        <v>37103.84356</v>
      </c>
      <c r="N180" s="54">
        <f t="array" ref="N180">index(DailyPrices,Match($L180,PriceDates,0)+1,Match(N$3,Tickers,0))*N$4</f>
        <v>22035.94771</v>
      </c>
      <c r="O180" s="54">
        <f t="array" ref="O180">index(DailyPrices,Match($L180,PriceDates,0)+1,Match(O$3,Tickers,0))*O$4</f>
        <v>31715.07184</v>
      </c>
      <c r="P180" s="54">
        <f t="array" ref="P180">index(DailyPrices,Match($L180,PriceDates,0)+1,Match(P$3,Tickers,0))*P$4</f>
        <v>5338.220165</v>
      </c>
      <c r="Q180" s="54">
        <f t="array" ref="Q180">index(DailyPrices,Match($L180,PriceDates,0)+1,Match(Q$3,Tickers,0))*Q$4</f>
        <v>5677.074637</v>
      </c>
      <c r="R180" s="54">
        <f t="array" ref="R180">index(DailyPrices,Match($L180,PriceDates,0)+1,Match(R$3,Tickers,0))*R$4</f>
        <v>0</v>
      </c>
      <c r="S180" s="54">
        <f t="array" ref="S180">index(DailyPrices,Match($L180,PriceDates,0)+1,Match(S$3,Tickers,0))*S$4</f>
        <v>5103.817209</v>
      </c>
      <c r="T180" s="55">
        <f t="shared" si="2"/>
        <v>106973.9751</v>
      </c>
    </row>
    <row r="181">
      <c r="L181" s="53">
        <f>Prices!B189</f>
        <v>42629</v>
      </c>
      <c r="M181" s="54">
        <f t="array" ref="M181">index(DailyPrices,Match($L181,PriceDates,0)+1,Match(M$3,Tickers,0))*M$4</f>
        <v>36955.49562</v>
      </c>
      <c r="N181" s="54">
        <f t="array" ref="N181">index(DailyPrices,Match($L181,PriceDates,0)+1,Match(N$3,Tickers,0))*N$4</f>
        <v>21766.33987</v>
      </c>
      <c r="O181" s="54">
        <f t="array" ref="O181">index(DailyPrices,Match($L181,PriceDates,0)+1,Match(O$3,Tickers,0))*O$4</f>
        <v>31501.07001</v>
      </c>
      <c r="P181" s="54">
        <f t="array" ref="P181">index(DailyPrices,Match($L181,PriceDates,0)+1,Match(P$3,Tickers,0))*P$4</f>
        <v>5319.573045</v>
      </c>
      <c r="Q181" s="54">
        <f t="array" ref="Q181">index(DailyPrices,Match($L181,PriceDates,0)+1,Match(Q$3,Tickers,0))*Q$4</f>
        <v>5631.157121</v>
      </c>
      <c r="R181" s="54">
        <f t="array" ref="R181">index(DailyPrices,Match($L181,PriceDates,0)+1,Match(R$3,Tickers,0))*R$4</f>
        <v>0</v>
      </c>
      <c r="S181" s="54">
        <f t="array" ref="S181">index(DailyPrices,Match($L181,PriceDates,0)+1,Match(S$3,Tickers,0))*S$4</f>
        <v>5105.17726</v>
      </c>
      <c r="T181" s="55">
        <f t="shared" si="2"/>
        <v>106278.8129</v>
      </c>
    </row>
    <row r="182">
      <c r="L182" s="53">
        <f>Prices!B190</f>
        <v>42632</v>
      </c>
      <c r="M182" s="54">
        <f t="array" ref="M182">index(DailyPrices,Match($L182,PriceDates,0)+1,Match(M$3,Tickers,0))*M$4</f>
        <v>37009.44032</v>
      </c>
      <c r="N182" s="54">
        <f t="array" ref="N182">index(DailyPrices,Match($L182,PriceDates,0)+1,Match(N$3,Tickers,0))*N$4</f>
        <v>21910.13072</v>
      </c>
      <c r="O182" s="54">
        <f t="array" ref="O182">index(DailyPrices,Match($L182,PriceDates,0)+1,Match(O$3,Tickers,0))*O$4</f>
        <v>31766.43228</v>
      </c>
      <c r="P182" s="54">
        <f t="array" ref="P182">index(DailyPrices,Match($L182,PriceDates,0)+1,Match(P$3,Tickers,0))*P$4</f>
        <v>5330.504115</v>
      </c>
      <c r="Q182" s="54">
        <f t="array" ref="Q182">index(DailyPrices,Match($L182,PriceDates,0)+1,Match(Q$3,Tickers,0))*Q$4</f>
        <v>5627.817666</v>
      </c>
      <c r="R182" s="54">
        <f t="array" ref="R182">index(DailyPrices,Match($L182,PriceDates,0)+1,Match(R$3,Tickers,0))*R$4</f>
        <v>0</v>
      </c>
      <c r="S182" s="54">
        <f t="array" ref="S182">index(DailyPrices,Match($L182,PriceDates,0)+1,Match(S$3,Tickers,0))*S$4</f>
        <v>5100.190407</v>
      </c>
      <c r="T182" s="55">
        <f t="shared" si="2"/>
        <v>106744.5155</v>
      </c>
    </row>
    <row r="183">
      <c r="L183" s="53">
        <f>Prices!B191</f>
        <v>42633</v>
      </c>
      <c r="M183" s="54">
        <f t="array" ref="M183">index(DailyPrices,Match($L183,PriceDates,0)+1,Match(M$3,Tickers,0))*M$4</f>
        <v>36992.5826</v>
      </c>
      <c r="N183" s="54">
        <f t="array" ref="N183">index(DailyPrices,Match($L183,PriceDates,0)+1,Match(N$3,Tickers,0))*N$4</f>
        <v>22005.99129</v>
      </c>
      <c r="O183" s="54">
        <f t="array" ref="O183">index(DailyPrices,Match($L183,PriceDates,0)+1,Match(O$3,Tickers,0))*O$4</f>
        <v>31774.99236</v>
      </c>
      <c r="P183" s="54">
        <f t="array" ref="P183">index(DailyPrices,Match($L183,PriceDates,0)+1,Match(P$3,Tickers,0))*P$4</f>
        <v>5336.291152</v>
      </c>
      <c r="Q183" s="54">
        <f t="array" ref="Q183">index(DailyPrices,Match($L183,PriceDates,0)+1,Match(Q$3,Tickers,0))*Q$4</f>
        <v>5586.909334</v>
      </c>
      <c r="R183" s="54">
        <f t="array" ref="R183">index(DailyPrices,Match($L183,PriceDates,0)+1,Match(R$3,Tickers,0))*R$4</f>
        <v>0</v>
      </c>
      <c r="S183" s="54">
        <f t="array" ref="S183">index(DailyPrices,Match($L183,PriceDates,0)+1,Match(S$3,Tickers,0))*S$4</f>
        <v>5104.270559</v>
      </c>
      <c r="T183" s="55">
        <f t="shared" si="2"/>
        <v>106801.0373</v>
      </c>
    </row>
    <row r="184">
      <c r="L184" s="53">
        <f>Prices!B192</f>
        <v>42634</v>
      </c>
      <c r="M184" s="54">
        <f t="array" ref="M184">index(DailyPrices,Match($L184,PriceDates,0)+1,Match(M$3,Tickers,0))*M$4</f>
        <v>37417.39717</v>
      </c>
      <c r="N184" s="54">
        <f t="array" ref="N184">index(DailyPrices,Match($L184,PriceDates,0)+1,Match(N$3,Tickers,0))*N$4</f>
        <v>22425.38126</v>
      </c>
      <c r="O184" s="54">
        <f t="array" ref="O184">index(DailyPrices,Match($L184,PriceDates,0)+1,Match(O$3,Tickers,0))*O$4</f>
        <v>32545.39896</v>
      </c>
      <c r="P184" s="54">
        <f t="array" ref="P184">index(DailyPrices,Match($L184,PriceDates,0)+1,Match(P$3,Tickers,0))*P$4</f>
        <v>5399.305556</v>
      </c>
      <c r="Q184" s="54">
        <f t="array" ref="Q184">index(DailyPrices,Match($L184,PriceDates,0)+1,Match(Q$3,Tickers,0))*Q$4</f>
        <v>5716.313241</v>
      </c>
      <c r="R184" s="54">
        <f t="array" ref="R184">index(DailyPrices,Match($L184,PriceDates,0)+1,Match(R$3,Tickers,0))*R$4</f>
        <v>0</v>
      </c>
      <c r="S184" s="54">
        <f t="array" ref="S184">index(DailyPrices,Match($L184,PriceDates,0)+1,Match(S$3,Tickers,0))*S$4</f>
        <v>5102.910509</v>
      </c>
      <c r="T184" s="55">
        <f t="shared" si="2"/>
        <v>108606.7067</v>
      </c>
    </row>
    <row r="185">
      <c r="L185" s="53">
        <f>Prices!B193</f>
        <v>42635</v>
      </c>
      <c r="M185" s="54">
        <f t="array" ref="M185">index(DailyPrices,Match($L185,PriceDates,0)+1,Match(M$3,Tickers,0))*M$4</f>
        <v>37690.49225</v>
      </c>
      <c r="N185" s="54">
        <f t="array" ref="N185">index(DailyPrices,Match($L185,PriceDates,0)+1,Match(N$3,Tickers,0))*N$4</f>
        <v>22647.05882</v>
      </c>
      <c r="O185" s="54">
        <f t="array" ref="O185">index(DailyPrices,Match($L185,PriceDates,0)+1,Match(O$3,Tickers,0))*O$4</f>
        <v>32690.92021</v>
      </c>
      <c r="P185" s="54">
        <f t="array" ref="P185">index(DailyPrices,Match($L185,PriceDates,0)+1,Match(P$3,Tickers,0))*P$4</f>
        <v>5432.098765</v>
      </c>
      <c r="Q185" s="54">
        <f t="array" ref="Q185">index(DailyPrices,Match($L185,PriceDates,0)+1,Match(Q$3,Tickers,0))*Q$4</f>
        <v>5722.992152</v>
      </c>
      <c r="R185" s="54">
        <f t="array" ref="R185">index(DailyPrices,Match($L185,PriceDates,0)+1,Match(R$3,Tickers,0))*R$4</f>
        <v>0</v>
      </c>
      <c r="S185" s="54">
        <f t="array" ref="S185">index(DailyPrices,Match($L185,PriceDates,0)+1,Match(S$3,Tickers,0))*S$4</f>
        <v>5109.710763</v>
      </c>
      <c r="T185" s="55">
        <f t="shared" si="2"/>
        <v>109293.273</v>
      </c>
    </row>
    <row r="186">
      <c r="L186" s="53">
        <f>Prices!B194</f>
        <v>42636</v>
      </c>
      <c r="M186" s="54">
        <f t="array" ref="M186">index(DailyPrices,Match($L186,PriceDates,0)+1,Match(M$3,Tickers,0))*M$4</f>
        <v>37474.71342</v>
      </c>
      <c r="N186" s="54">
        <f t="array" ref="N186">index(DailyPrices,Match($L186,PriceDates,0)+1,Match(N$3,Tickers,0))*N$4</f>
        <v>22431.37255</v>
      </c>
      <c r="O186" s="54">
        <f t="array" ref="O186">index(DailyPrices,Match($L186,PriceDates,0)+1,Match(O$3,Tickers,0))*O$4</f>
        <v>32262.91654</v>
      </c>
      <c r="P186" s="54">
        <f t="array" ref="P186">index(DailyPrices,Match($L186,PriceDates,0)+1,Match(P$3,Tickers,0))*P$4</f>
        <v>5399.305556</v>
      </c>
      <c r="Q186" s="54">
        <f t="array" ref="Q186">index(DailyPrices,Match($L186,PriceDates,0)+1,Match(Q$3,Tickers,0))*Q$4</f>
        <v>5647.019536</v>
      </c>
      <c r="R186" s="54">
        <f t="array" ref="R186">index(DailyPrices,Match($L186,PriceDates,0)+1,Match(R$3,Tickers,0))*R$4</f>
        <v>0</v>
      </c>
      <c r="S186" s="54">
        <f t="array" ref="S186">index(DailyPrices,Match($L186,PriceDates,0)+1,Match(S$3,Tickers,0))*S$4</f>
        <v>5099.737057</v>
      </c>
      <c r="T186" s="55">
        <f t="shared" si="2"/>
        <v>108315.0647</v>
      </c>
    </row>
    <row r="187">
      <c r="L187" s="53">
        <f>Prices!B195</f>
        <v>42639</v>
      </c>
      <c r="M187" s="54">
        <f t="array" ref="M187">index(DailyPrices,Match($L187,PriceDates,0)+1,Match(M$3,Tickers,0))*M$4</f>
        <v>37178.01753</v>
      </c>
      <c r="N187" s="54">
        <f t="array" ref="N187">index(DailyPrices,Match($L187,PriceDates,0)+1,Match(N$3,Tickers,0))*N$4</f>
        <v>22233.66013</v>
      </c>
      <c r="O187" s="54">
        <f t="array" ref="O187">index(DailyPrices,Match($L187,PriceDates,0)+1,Match(O$3,Tickers,0))*O$4</f>
        <v>31869.15316</v>
      </c>
      <c r="P187" s="54">
        <f t="array" ref="P187">index(DailyPrices,Match($L187,PriceDates,0)+1,Match(P$3,Tickers,0))*P$4</f>
        <v>5357.510288</v>
      </c>
      <c r="Q187" s="54">
        <f t="array" ref="Q187">index(DailyPrices,Match($L187,PriceDates,0)+1,Match(Q$3,Tickers,0))*Q$4</f>
        <v>5621.973618</v>
      </c>
      <c r="R187" s="54">
        <f t="array" ref="R187">index(DailyPrices,Match($L187,PriceDates,0)+1,Match(R$3,Tickers,0))*R$4</f>
        <v>0</v>
      </c>
      <c r="S187" s="54">
        <f t="array" ref="S187">index(DailyPrices,Match($L187,PriceDates,0)+1,Match(S$3,Tickers,0))*S$4</f>
        <v>5101.550458</v>
      </c>
      <c r="T187" s="55">
        <f t="shared" si="2"/>
        <v>107361.8652</v>
      </c>
    </row>
    <row r="188">
      <c r="L188" s="53">
        <f>Prices!B196</f>
        <v>42640</v>
      </c>
      <c r="M188" s="54">
        <f t="array" ref="M188">index(DailyPrices,Match($L188,PriceDates,0)+1,Match(M$3,Tickers,0))*M$4</f>
        <v>37390.42481</v>
      </c>
      <c r="N188" s="54">
        <f t="array" ref="N188">index(DailyPrices,Match($L188,PriceDates,0)+1,Match(N$3,Tickers,0))*N$4</f>
        <v>22341.50327</v>
      </c>
      <c r="O188" s="54">
        <f t="array" ref="O188">index(DailyPrices,Match($L188,PriceDates,0)+1,Match(O$3,Tickers,0))*O$4</f>
        <v>32202.99603</v>
      </c>
      <c r="P188" s="54">
        <f t="array" ref="P188">index(DailyPrices,Match($L188,PriceDates,0)+1,Match(P$3,Tickers,0))*P$4</f>
        <v>5394.161523</v>
      </c>
      <c r="Q188" s="54">
        <f t="array" ref="Q188">index(DailyPrices,Match($L188,PriceDates,0)+1,Match(Q$3,Tickers,0))*Q$4</f>
        <v>5584.404742</v>
      </c>
      <c r="R188" s="54">
        <f t="array" ref="R188">index(DailyPrices,Match($L188,PriceDates,0)+1,Match(R$3,Tickers,0))*R$4</f>
        <v>0</v>
      </c>
      <c r="S188" s="54">
        <f t="array" ref="S188">index(DailyPrices,Match($L188,PriceDates,0)+1,Match(S$3,Tickers,0))*S$4</f>
        <v>5107.444011</v>
      </c>
      <c r="T188" s="55">
        <f t="shared" si="2"/>
        <v>108020.9344</v>
      </c>
    </row>
    <row r="189">
      <c r="L189" s="53">
        <f>Prices!B197</f>
        <v>42641</v>
      </c>
      <c r="M189" s="54">
        <f t="array" ref="M189">index(DailyPrices,Match($L189,PriceDates,0)+1,Match(M$3,Tickers,0))*M$4</f>
        <v>37609.57519</v>
      </c>
      <c r="N189" s="54">
        <f t="array" ref="N189">index(DailyPrices,Match($L189,PriceDates,0)+1,Match(N$3,Tickers,0))*N$4</f>
        <v>22539.21569</v>
      </c>
      <c r="O189" s="54">
        <f t="array" ref="O189">index(DailyPrices,Match($L189,PriceDates,0)+1,Match(O$3,Tickers,0))*O$4</f>
        <v>32519.71874</v>
      </c>
      <c r="P189" s="54">
        <f t="array" ref="P189">index(DailyPrices,Match($L189,PriceDates,0)+1,Match(P$3,Tickers,0))*P$4</f>
        <v>5401.234568</v>
      </c>
      <c r="Q189" s="54">
        <f t="array" ref="Q189">index(DailyPrices,Match($L189,PriceDates,0)+1,Match(Q$3,Tickers,0))*Q$4</f>
        <v>5825.680414</v>
      </c>
      <c r="R189" s="54">
        <f t="array" ref="R189">index(DailyPrices,Match($L189,PriceDates,0)+1,Match(R$3,Tickers,0))*R$4</f>
        <v>0</v>
      </c>
      <c r="S189" s="54">
        <f t="array" ref="S189">index(DailyPrices,Match($L189,PriceDates,0)+1,Match(S$3,Tickers,0))*S$4</f>
        <v>5108.350712</v>
      </c>
      <c r="T189" s="55">
        <f t="shared" si="2"/>
        <v>109003.7753</v>
      </c>
    </row>
    <row r="190">
      <c r="L190" s="53">
        <f>Prices!B198</f>
        <v>42642</v>
      </c>
      <c r="M190" s="54">
        <f t="array" ref="M190">index(DailyPrices,Match($L190,PriceDates,0)+1,Match(M$3,Tickers,0))*M$4</f>
        <v>37242.07687</v>
      </c>
      <c r="N190" s="54">
        <f t="array" ref="N190">index(DailyPrices,Match($L190,PriceDates,0)+1,Match(N$3,Tickers,0))*N$4</f>
        <v>22263.61656</v>
      </c>
      <c r="O190" s="54">
        <f t="array" ref="O190">index(DailyPrices,Match($L190,PriceDates,0)+1,Match(O$3,Tickers,0))*O$4</f>
        <v>31980.43412</v>
      </c>
      <c r="P190" s="54">
        <f t="array" ref="P190">index(DailyPrices,Match($L190,PriceDates,0)+1,Match(P$3,Tickers,0))*P$4</f>
        <v>5356.867284</v>
      </c>
      <c r="Q190" s="54">
        <f t="array" ref="Q190">index(DailyPrices,Match($L190,PriceDates,0)+1,Match(Q$3,Tickers,0))*Q$4</f>
        <v>5815.662047</v>
      </c>
      <c r="R190" s="54">
        <f t="array" ref="R190">index(DailyPrices,Match($L190,PriceDates,0)+1,Match(R$3,Tickers,0))*R$4</f>
        <v>0</v>
      </c>
      <c r="S190" s="54">
        <f t="array" ref="S190">index(DailyPrices,Match($L190,PriceDates,0)+1,Match(S$3,Tickers,0))*S$4</f>
        <v>5107.897362</v>
      </c>
      <c r="T190" s="55">
        <f t="shared" si="2"/>
        <v>107766.5542</v>
      </c>
    </row>
    <row r="191">
      <c r="L191" s="53">
        <f>Prices!B199</f>
        <v>42643</v>
      </c>
      <c r="M191" s="54">
        <f t="array" ref="M191">index(DailyPrices,Match($L191,PriceDates,0)+1,Match(M$3,Tickers,0))*M$4</f>
        <v>37535.40121</v>
      </c>
      <c r="N191" s="54">
        <f t="array" ref="N191">index(DailyPrices,Match($L191,PriceDates,0)+1,Match(N$3,Tickers,0))*N$4</f>
        <v>22413.39869</v>
      </c>
      <c r="O191" s="54">
        <f t="array" ref="O191">index(DailyPrices,Match($L191,PriceDates,0)+1,Match(O$3,Tickers,0))*O$4</f>
        <v>32211.5561</v>
      </c>
      <c r="P191" s="54">
        <f t="array" ref="P191">index(DailyPrices,Match($L191,PriceDates,0)+1,Match(P$3,Tickers,0))*P$4</f>
        <v>5396.733539</v>
      </c>
      <c r="Q191" s="54">
        <f t="array" ref="Q191">index(DailyPrices,Match($L191,PriceDates,0)+1,Match(Q$3,Tickers,0))*Q$4</f>
        <v>5894.974119</v>
      </c>
      <c r="R191" s="54">
        <f t="array" ref="R191">index(DailyPrices,Match($L191,PriceDates,0)+1,Match(R$3,Tickers,0))*R$4</f>
        <v>0</v>
      </c>
      <c r="S191" s="54">
        <f t="array" ref="S191">index(DailyPrices,Match($L191,PriceDates,0)+1,Match(S$3,Tickers,0))*S$4</f>
        <v>5102.457158</v>
      </c>
      <c r="T191" s="55">
        <f t="shared" si="2"/>
        <v>108554.5208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J1" s="1" t="s">
        <v>1</v>
      </c>
      <c r="K1" t="b">
        <f>R18/R4-1=H23</f>
        <v>0</v>
      </c>
      <c r="L1" s="2"/>
      <c r="M1" s="2"/>
    </row>
    <row r="2"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L2" s="20"/>
    </row>
    <row r="3">
      <c r="A3" s="3" t="s">
        <v>82</v>
      </c>
      <c r="B3" s="60" t="s">
        <v>83</v>
      </c>
      <c r="C3" s="60" t="s">
        <v>6</v>
      </c>
      <c r="D3" s="60" t="s">
        <v>84</v>
      </c>
      <c r="E3" s="60" t="s">
        <v>85</v>
      </c>
      <c r="F3" s="60" t="s">
        <v>86</v>
      </c>
      <c r="G3" s="60" t="s">
        <v>61</v>
      </c>
      <c r="H3" s="1" t="s">
        <v>66</v>
      </c>
      <c r="L3" s="60" t="s">
        <v>83</v>
      </c>
      <c r="M3" s="60" t="s">
        <v>6</v>
      </c>
      <c r="N3" s="60" t="s">
        <v>84</v>
      </c>
      <c r="O3" s="60" t="s">
        <v>85</v>
      </c>
      <c r="P3" s="60" t="s">
        <v>86</v>
      </c>
      <c r="Q3" s="60" t="s">
        <v>61</v>
      </c>
      <c r="R3" s="1" t="s">
        <v>67</v>
      </c>
    </row>
    <row r="4">
      <c r="A4" s="4">
        <v>5.1</v>
      </c>
      <c r="B4" s="61">
        <v>20.0</v>
      </c>
      <c r="C4" s="61">
        <v>40.0</v>
      </c>
      <c r="D4" s="61">
        <v>9.0</v>
      </c>
      <c r="E4" s="61">
        <v>11.0</v>
      </c>
      <c r="F4" s="61">
        <v>15.0</v>
      </c>
      <c r="G4" s="61">
        <v>5.0</v>
      </c>
      <c r="H4" s="9">
        <f t="shared" ref="H4:H8" si="1">sumproduct(B4:G4,B$10:G$10)/sum(B4:G4)</f>
        <v>0.05623251425</v>
      </c>
      <c r="J4" s="21" t="s">
        <v>44</v>
      </c>
      <c r="K4" s="23">
        <f>Prices!B10</f>
        <v>42369</v>
      </c>
      <c r="L4" s="10">
        <f t="array" ref="L4">$R4/100/index(DailyPrices,2,Match(L$3,Tickers,0))*index($B4:$G8,match("x",$I4:$I8,0),match(L3,$B3:$G3,0))</f>
        <v>176.4602082</v>
      </c>
      <c r="M4" s="10">
        <f t="array" ref="M4">$R4/100/index(DailyPrices,2,Match(M$3,Tickers,0))*index($B4:$G8,match("x",$I4:$I8,0),match(M3,$B3:$G3,0))</f>
        <v>225.4657648</v>
      </c>
      <c r="N4" s="10">
        <f t="array" ref="N4">$R4/100/index(DailyPrices,2,Match(N$3,Tickers,0))*index($B4:$G8,match("x",$I4:$I8,0),match(N3,$B3:$G3,0))</f>
        <v>171.7281273</v>
      </c>
      <c r="O4" s="10">
        <f t="array" ref="O4">$R4/100/index(DailyPrices,2,Match(O$3,Tickers,0))*index($B4:$G8,match("x",$I4:$I8,0),match(O3,$B3:$G3,0))</f>
        <v>200.6772858</v>
      </c>
      <c r="P4" s="10">
        <f t="array" ref="P4">$R4/100/index(DailyPrices,2,Match(P$3,Tickers,0))*index($B4:$G8,match("x",$I4:$I8,0),match(P3,$B3:$G3,0))</f>
        <v>85.59353769</v>
      </c>
      <c r="Q4" s="10">
        <f t="array" ref="Q4">$R4/100/index(DailyPrices,2,Match(Q$3,Tickers,0))*index($B4:$G8,match("x",$I4:$I8,0),match(Q3,$B3:$G3,0))</f>
        <v>305.7169061</v>
      </c>
      <c r="R4" s="20">
        <v>100000.0</v>
      </c>
    </row>
    <row r="5">
      <c r="A5" s="4">
        <v>6.2</v>
      </c>
      <c r="B5" s="61">
        <v>23.0</v>
      </c>
      <c r="C5" s="61">
        <v>26.0</v>
      </c>
      <c r="D5" s="61">
        <v>15.0</v>
      </c>
      <c r="E5" s="61">
        <v>14.0</v>
      </c>
      <c r="F5" s="61">
        <v>14.0</v>
      </c>
      <c r="G5" s="61">
        <v>8.0</v>
      </c>
      <c r="H5" s="9">
        <f t="shared" si="1"/>
        <v>0.07033526641</v>
      </c>
      <c r="K5" s="42">
        <f>Prices!B11</f>
        <v>42373</v>
      </c>
      <c r="L5" s="33">
        <f t="array" ref="L5">index(DailyPrices,Match($K5,PriceDates,0)+1,Match(L$3,Tickers,0))*L$4</f>
        <v>19989.41239</v>
      </c>
      <c r="M5" s="33">
        <f t="array" ref="M5">index(DailyPrices,Match($K5,PriceDates,0)+1,Match(M$3,Tickers,0))*M$4</f>
        <v>19024.80123</v>
      </c>
      <c r="N5" s="33">
        <f t="array" ref="N5">index(DailyPrices,Match($K5,PriceDates,0)+1,Match(N$3,Tickers,0))*N$4</f>
        <v>18697.7585</v>
      </c>
      <c r="O5" s="33">
        <f t="array" ref="O5">index(DailyPrices,Match($K5,PriceDates,0)+1,Match(O$3,Tickers,0))*O$4</f>
        <v>15807.34981</v>
      </c>
      <c r="P5" s="33">
        <f t="array" ref="P5">index(DailyPrices,Match($K5,PriceDates,0)+1,Match(P$3,Tickers,0))*P$4</f>
        <v>15775.74493</v>
      </c>
      <c r="Q5" s="33">
        <f t="array" ref="Q5">index(DailyPrices,Match($K5,PriceDates,0)+1,Match(Q$3,Tickers,0))*Q$4</f>
        <v>9715.683277</v>
      </c>
      <c r="R5" s="15">
        <f t="shared" ref="R5:R185" si="2">sum(L5:Q5)</f>
        <v>99010.75013</v>
      </c>
    </row>
    <row r="6">
      <c r="A6" s="4">
        <v>7.2</v>
      </c>
      <c r="B6" s="61">
        <v>20.0</v>
      </c>
      <c r="C6" s="61">
        <v>19.0</v>
      </c>
      <c r="D6" s="61">
        <v>19.0</v>
      </c>
      <c r="E6" s="61">
        <v>16.0</v>
      </c>
      <c r="F6" s="61">
        <v>16.0</v>
      </c>
      <c r="G6" s="61">
        <v>10.0</v>
      </c>
      <c r="H6" s="9">
        <f t="shared" si="1"/>
        <v>0.07741434077</v>
      </c>
      <c r="I6" s="1" t="s">
        <v>68</v>
      </c>
      <c r="K6" s="42">
        <f>Prices!B12</f>
        <v>42374</v>
      </c>
      <c r="L6" s="33">
        <f t="array" ref="L6">index(DailyPrices,Match($K6,PriceDates,0)+1,Match(L$3,Tickers,0))*L$4</f>
        <v>20000</v>
      </c>
      <c r="M6" s="33">
        <f t="array" ref="M6">index(DailyPrices,Match($K6,PriceDates,0)+1,Match(M$3,Tickers,0))*M$4</f>
        <v>19013.52795</v>
      </c>
      <c r="N6" s="33">
        <f t="array" ref="N6">index(DailyPrices,Match($K6,PriceDates,0)+1,Match(N$3,Tickers,0))*N$4</f>
        <v>18708.06218</v>
      </c>
      <c r="O6" s="33">
        <f t="array" ref="O6">index(DailyPrices,Match($K6,PriceDates,0)+1,Match(O$3,Tickers,0))*O$4</f>
        <v>16112.37928</v>
      </c>
      <c r="P6" s="33">
        <f t="array" ref="P6">index(DailyPrices,Match($K6,PriceDates,0)+1,Match(P$3,Tickers,0))*P$4</f>
        <v>15803.9908</v>
      </c>
      <c r="Q6" s="33">
        <f t="array" ref="Q6">index(DailyPrices,Match($K6,PriceDates,0)+1,Match(Q$3,Tickers,0))*Q$4</f>
        <v>9737.083461</v>
      </c>
      <c r="R6" s="15">
        <f t="shared" si="2"/>
        <v>99375.04367</v>
      </c>
    </row>
    <row r="7">
      <c r="A7" s="1">
        <v>8.2</v>
      </c>
      <c r="B7" s="61">
        <v>13.0</v>
      </c>
      <c r="C7" s="61">
        <v>13.0</v>
      </c>
      <c r="D7" s="61">
        <v>25.0</v>
      </c>
      <c r="E7" s="61">
        <v>22.0</v>
      </c>
      <c r="F7" s="61">
        <v>13.0</v>
      </c>
      <c r="G7" s="61">
        <v>14.0</v>
      </c>
      <c r="H7" s="9">
        <f t="shared" si="1"/>
        <v>0.08668465853</v>
      </c>
      <c r="I7" s="1"/>
      <c r="K7" s="42">
        <f>Prices!B13</f>
        <v>42375</v>
      </c>
      <c r="L7" s="33">
        <f t="array" ref="L7">index(DailyPrices,Match($K7,PriceDates,0)+1,Match(L$3,Tickers,0))*L$4</f>
        <v>20079.40709</v>
      </c>
      <c r="M7" s="33">
        <f t="array" ref="M7">index(DailyPrices,Match($K7,PriceDates,0)+1,Match(M$3,Tickers,0))*M$4</f>
        <v>19024.80123</v>
      </c>
      <c r="N7" s="33">
        <f t="array" ref="N7">index(DailyPrices,Match($K7,PriceDates,0)+1,Match(N$3,Tickers,0))*N$4</f>
        <v>18428.14534</v>
      </c>
      <c r="O7" s="33">
        <f t="array" ref="O7">index(DailyPrices,Match($K7,PriceDates,0)+1,Match(O$3,Tickers,0))*O$4</f>
        <v>16068.23028</v>
      </c>
      <c r="P7" s="33">
        <f t="array" ref="P7">index(DailyPrices,Match($K7,PriceDates,0)+1,Match(P$3,Tickers,0))*P$4</f>
        <v>15603.70192</v>
      </c>
      <c r="Q7" s="33">
        <f t="array" ref="Q7">index(DailyPrices,Match($K7,PriceDates,0)+1,Match(Q$3,Tickers,0))*Q$4</f>
        <v>9562.824824</v>
      </c>
      <c r="R7" s="15">
        <f t="shared" si="2"/>
        <v>98767.11069</v>
      </c>
    </row>
    <row r="8">
      <c r="A8" s="4">
        <v>9.2</v>
      </c>
      <c r="B8" s="61">
        <v>6.0</v>
      </c>
      <c r="C8" s="61">
        <v>5.0</v>
      </c>
      <c r="D8" s="61">
        <v>25.0</v>
      </c>
      <c r="E8" s="61">
        <v>30.0</v>
      </c>
      <c r="F8" s="61">
        <v>14.0</v>
      </c>
      <c r="G8" s="61">
        <v>20.0</v>
      </c>
      <c r="H8" s="9">
        <f t="shared" si="1"/>
        <v>0.09680910156</v>
      </c>
      <c r="K8" s="42">
        <f>Prices!B14</f>
        <v>42376</v>
      </c>
      <c r="L8" s="33">
        <f t="array" ref="L8">index(DailyPrices,Match($K8,PriceDates,0)+1,Match(L$3,Tickers,0))*L$4</f>
        <v>20095.28851</v>
      </c>
      <c r="M8" s="33">
        <f t="array" ref="M8">index(DailyPrices,Match($K8,PriceDates,0)+1,Match(M$3,Tickers,0))*M$4</f>
        <v>19031.56521</v>
      </c>
      <c r="N8" s="33">
        <f t="array" ref="N8">index(DailyPrices,Match($K8,PriceDates,0)+1,Match(N$3,Tickers,0))*N$4</f>
        <v>17931.85105</v>
      </c>
      <c r="O8" s="33">
        <f t="array" ref="O8">index(DailyPrices,Match($K8,PriceDates,0)+1,Match(O$3,Tickers,0))*O$4</f>
        <v>15755.17371</v>
      </c>
      <c r="P8" s="33">
        <f t="array" ref="P8">index(DailyPrices,Match($K8,PriceDates,0)+1,Match(P$3,Tickers,0))*P$4</f>
        <v>15223.66661</v>
      </c>
      <c r="Q8" s="33">
        <f t="array" ref="Q8">index(DailyPrices,Match($K8,PriceDates,0)+1,Match(Q$3,Tickers,0))*Q$4</f>
        <v>9254.050749</v>
      </c>
      <c r="R8" s="15">
        <f t="shared" si="2"/>
        <v>97291.59584</v>
      </c>
    </row>
    <row r="9">
      <c r="A9" s="5"/>
      <c r="B9" s="41"/>
      <c r="C9" s="41"/>
      <c r="D9" s="41"/>
      <c r="E9" s="41"/>
      <c r="F9" s="41"/>
      <c r="G9" s="41"/>
      <c r="H9" s="9"/>
      <c r="K9" s="42">
        <f>Prices!B15</f>
        <v>42377</v>
      </c>
      <c r="L9" s="33">
        <f t="array" ref="L9">index(DailyPrices,Match($K9,PriceDates,0)+1,Match(L$3,Tickers,0))*L$4</f>
        <v>20111.16993</v>
      </c>
      <c r="M9" s="33">
        <f t="array" ref="M9">index(DailyPrices,Match($K9,PriceDates,0)+1,Match(M$3,Tickers,0))*M$4</f>
        <v>19045.09315</v>
      </c>
      <c r="N9" s="33">
        <f t="array" ref="N9">index(DailyPrices,Match($K9,PriceDates,0)+1,Match(N$3,Tickers,0))*N$4</f>
        <v>17682.84526</v>
      </c>
      <c r="O9" s="33">
        <f t="array" ref="O9">index(DailyPrices,Match($K9,PriceDates,0)+1,Match(O$3,Tickers,0))*O$4</f>
        <v>15544.46256</v>
      </c>
      <c r="P9" s="33">
        <f t="array" ref="P9">index(DailyPrices,Match($K9,PriceDates,0)+1,Match(P$3,Tickers,0))*P$4</f>
        <v>15061.89483</v>
      </c>
      <c r="Q9" s="33">
        <f t="array" ref="Q9">index(DailyPrices,Match($K9,PriceDates,0)+1,Match(Q$3,Tickers,0))*Q$4</f>
        <v>9171.507184</v>
      </c>
      <c r="R9" s="15">
        <f t="shared" si="2"/>
        <v>96616.97292</v>
      </c>
    </row>
    <row r="10">
      <c r="A10" s="1" t="s">
        <v>69</v>
      </c>
      <c r="B10" s="9">
        <f t="array" ref="B10">index(YTDReturns,4,Match(B3,Tickers,0))</f>
        <v>0.08399505911</v>
      </c>
      <c r="C10" s="9">
        <f t="array" ref="C10">index(YTDReturns,4,Match(C3,Tickers,0))</f>
        <v>0.008543965824</v>
      </c>
      <c r="D10" s="9">
        <f t="array" ref="D10">index(YTDReturns,4,Match(D3,Tickers,0))</f>
        <v>0.1043022415</v>
      </c>
      <c r="E10" s="9">
        <f t="array" ref="E10">index(YTDReturns,4,Match(E3,Tickers,0))</f>
        <v>0.08792173586</v>
      </c>
      <c r="F10" s="9">
        <f t="array" ref="F10">index(YTDReturns,4,Match(F3,Tickers,0))</f>
        <v>0.0629112502</v>
      </c>
      <c r="G10" s="9">
        <f t="array" ref="G10">index(YTDReturns,4,Match(G3,Tickers,0))</f>
        <v>0.1504127178</v>
      </c>
      <c r="H10" s="9"/>
      <c r="K10" s="42">
        <f>Prices!B16</f>
        <v>42380</v>
      </c>
      <c r="L10" s="33">
        <f t="array" ref="L10">index(DailyPrices,Match($K10,PriceDates,0)+1,Match(L$3,Tickers,0))*L$4</f>
        <v>20045.87965</v>
      </c>
      <c r="M10" s="33">
        <f t="array" ref="M10">index(DailyPrices,Match($K10,PriceDates,0)+1,Match(M$3,Tickers,0))*M$4</f>
        <v>19051.85713</v>
      </c>
      <c r="N10" s="33">
        <f t="array" ref="N10">index(DailyPrices,Match($K10,PriceDates,0)+1,Match(N$3,Tickers,0))*N$4</f>
        <v>17596.9812</v>
      </c>
      <c r="O10" s="33">
        <f t="array" ref="O10">index(DailyPrices,Match($K10,PriceDates,0)+1,Match(O$3,Tickers,0))*O$4</f>
        <v>15632.76057</v>
      </c>
      <c r="P10" s="33">
        <f t="array" ref="P10">index(DailyPrices,Match($K10,PriceDates,0)+1,Match(P$3,Tickers,0))*P$4</f>
        <v>15063.6067</v>
      </c>
      <c r="Q10" s="33">
        <f t="array" ref="Q10">index(DailyPrices,Match($K10,PriceDates,0)+1,Match(Q$3,Tickers,0))*Q$4</f>
        <v>9131.763987</v>
      </c>
      <c r="R10" s="15">
        <f t="shared" si="2"/>
        <v>96522.84923</v>
      </c>
    </row>
    <row r="11">
      <c r="A11" s="1" t="s">
        <v>57</v>
      </c>
      <c r="B11" s="9">
        <f t="array" ref="B11">index(YTDReturns,5,Match(B3,Tickers,0))</f>
        <v>0.004058584789</v>
      </c>
      <c r="C11" s="9">
        <f t="array" ref="C11">index(YTDReturns,5,Match(C3,Tickers,0))</f>
        <v>0.009255962976</v>
      </c>
      <c r="D11" s="9">
        <f t="array" ref="D11">index(YTDReturns,5,Match(D3,Tickers,0))</f>
        <v>-0.1428054953</v>
      </c>
      <c r="E11" s="9">
        <f t="array" ref="E11">index(YTDReturns,5,Match(E3,Tickers,0))</f>
        <v>-0.1035996488</v>
      </c>
      <c r="F11" s="9">
        <f t="array" ref="F11">index(YTDReturns,5,Match(F3,Tickers,0))</f>
        <v>-0.1019633018</v>
      </c>
      <c r="G11" s="9">
        <f t="array" ref="G11">index(YTDReturns,5,Match(G3,Tickers,0))</f>
        <v>-0.1088352186</v>
      </c>
      <c r="H11" s="9"/>
      <c r="K11" s="42">
        <f>Prices!B17</f>
        <v>42381</v>
      </c>
      <c r="L11" s="33">
        <f t="array" ref="L11">index(DailyPrices,Match($K11,PriceDates,0)+1,Match(L$3,Tickers,0))*L$4</f>
        <v>20091.75931</v>
      </c>
      <c r="M11" s="33">
        <f t="array" ref="M11">index(DailyPrices,Match($K11,PriceDates,0)+1,Match(M$3,Tickers,0))*M$4</f>
        <v>19054.11178</v>
      </c>
      <c r="N11" s="33">
        <f t="array" ref="N11">index(DailyPrices,Match($K11,PriceDates,0)+1,Match(N$3,Tickers,0))*N$4</f>
        <v>17646.78236</v>
      </c>
      <c r="O11" s="33">
        <f t="array" ref="O11">index(DailyPrices,Match($K11,PriceDates,0)+1,Match(O$3,Tickers,0))*O$4</f>
        <v>15528.40838</v>
      </c>
      <c r="P11" s="33">
        <f t="array" ref="P11">index(DailyPrices,Match($K11,PriceDates,0)+1,Match(P$3,Tickers,0))*P$4</f>
        <v>15188.57326</v>
      </c>
      <c r="Q11" s="33">
        <f t="array" ref="Q11">index(DailyPrices,Match($K11,PriceDates,0)+1,Match(Q$3,Tickers,0))*Q$4</f>
        <v>9165.392846</v>
      </c>
      <c r="R11" s="15">
        <f t="shared" si="2"/>
        <v>96675.02794</v>
      </c>
    </row>
    <row r="12">
      <c r="A12" s="5"/>
      <c r="B12" s="41"/>
      <c r="C12" s="41"/>
      <c r="D12" s="41"/>
      <c r="E12" s="41"/>
      <c r="F12" s="41"/>
      <c r="G12" s="41"/>
      <c r="H12" s="9"/>
      <c r="K12" s="42">
        <f>Prices!B18</f>
        <v>42382</v>
      </c>
      <c r="L12" s="33">
        <f t="array" ref="L12">index(DailyPrices,Match($K12,PriceDates,0)+1,Match(L$3,Tickers,0))*L$4</f>
        <v>20153.52038</v>
      </c>
      <c r="M12" s="33">
        <f t="array" ref="M12">index(DailyPrices,Match($K12,PriceDates,0)+1,Match(M$3,Tickers,0))*M$4</f>
        <v>19065.38507</v>
      </c>
      <c r="N12" s="33">
        <f t="array" ref="N12">index(DailyPrices,Match($K12,PriceDates,0)+1,Match(N$3,Tickers,0))*N$4</f>
        <v>17119.57701</v>
      </c>
      <c r="O12" s="33">
        <f t="array" ref="O12">index(DailyPrices,Match($K12,PriceDates,0)+1,Match(O$3,Tickers,0))*O$4</f>
        <v>15305.65659</v>
      </c>
      <c r="P12" s="33">
        <f t="array" ref="P12">index(DailyPrices,Match($K12,PriceDates,0)+1,Match(P$3,Tickers,0))*P$4</f>
        <v>14817.09731</v>
      </c>
      <c r="Q12" s="33">
        <f t="array" ref="Q12">index(DailyPrices,Match($K12,PriceDates,0)+1,Match(Q$3,Tickers,0))*Q$4</f>
        <v>9061.449098</v>
      </c>
      <c r="R12" s="15">
        <f t="shared" si="2"/>
        <v>95522.68546</v>
      </c>
    </row>
    <row r="13">
      <c r="B13" s="9">
        <f t="shared" ref="B13:B17" si="3">SUMPRODUCT(B4:G4,B$11:G$11)/sum(B4:G4)</f>
        <v>-0.04047060999</v>
      </c>
      <c r="K13" s="42">
        <f>Prices!B19</f>
        <v>42383</v>
      </c>
      <c r="L13" s="33">
        <f t="array" ref="L13">index(DailyPrices,Match($K13,PriceDates,0)+1,Match(L$3,Tickers,0))*L$4</f>
        <v>20052.93806</v>
      </c>
      <c r="M13" s="33">
        <f t="array" ref="M13">index(DailyPrices,Match($K13,PriceDates,0)+1,Match(M$3,Tickers,0))*M$4</f>
        <v>19069.89439</v>
      </c>
      <c r="N13" s="33">
        <f t="array" ref="N13">index(DailyPrices,Match($K13,PriceDates,0)+1,Match(N$3,Tickers,0))*N$4</f>
        <v>17322.2162</v>
      </c>
      <c r="O13" s="33">
        <f t="array" ref="O13">index(DailyPrices,Match($K13,PriceDates,0)+1,Match(O$3,Tickers,0))*O$4</f>
        <v>15269.53468</v>
      </c>
      <c r="P13" s="33">
        <f t="array" ref="P13">index(DailyPrices,Match($K13,PriceDates,0)+1,Match(P$3,Tickers,0))*P$4</f>
        <v>15057.61515</v>
      </c>
      <c r="Q13" s="33">
        <f t="array" ref="Q13">index(DailyPrices,Match($K13,PriceDates,0)+1,Match(Q$3,Tickers,0))*Q$4</f>
        <v>9177.621522</v>
      </c>
      <c r="R13" s="15">
        <f t="shared" si="2"/>
        <v>95949.82</v>
      </c>
    </row>
    <row r="14">
      <c r="B14" s="9">
        <f t="shared" si="3"/>
        <v>-0.05556642999</v>
      </c>
      <c r="K14" s="42">
        <f>Prices!B20</f>
        <v>42384</v>
      </c>
      <c r="L14" s="33">
        <f t="array" ref="L14">index(DailyPrices,Match($K14,PriceDates,0)+1,Match(L$3,Tickers,0))*L$4</f>
        <v>20022.93983</v>
      </c>
      <c r="M14" s="33">
        <f t="array" ref="M14">index(DailyPrices,Match($K14,PriceDates,0)+1,Match(M$3,Tickers,0))*M$4</f>
        <v>19085.67699</v>
      </c>
      <c r="N14" s="33">
        <f t="array" ref="N14">index(DailyPrices,Match($K14,PriceDates,0)+1,Match(N$3,Tickers,0))*N$4</f>
        <v>17038.86479</v>
      </c>
      <c r="O14" s="33">
        <f t="array" ref="O14">index(DailyPrices,Match($K14,PriceDates,0)+1,Match(O$3,Tickers,0))*O$4</f>
        <v>15165.18249</v>
      </c>
      <c r="P14" s="33">
        <f t="array" ref="P14">index(DailyPrices,Match($K14,PriceDates,0)+1,Match(P$3,Tickers,0))*P$4</f>
        <v>14734.92751</v>
      </c>
      <c r="Q14" s="33">
        <f t="array" ref="Q14">index(DailyPrices,Match($K14,PriceDates,0)+1,Match(Q$3,Tickers,0))*Q$4</f>
        <v>8792.418221</v>
      </c>
      <c r="R14" s="15">
        <f t="shared" si="2"/>
        <v>94840.00983</v>
      </c>
    </row>
    <row r="15">
      <c r="B15" s="9">
        <f t="shared" si="3"/>
        <v>-0.06833628814</v>
      </c>
      <c r="K15" s="42">
        <f>Prices!B21</f>
        <v>42388</v>
      </c>
      <c r="L15" s="33">
        <f t="array" ref="L15">index(DailyPrices,Match($K15,PriceDates,0)+1,Match(L$3,Tickers,0))*L$4</f>
        <v>19932.94512</v>
      </c>
      <c r="M15" s="33">
        <f t="array" ref="M15">index(DailyPrices,Match($K15,PriceDates,0)+1,Match(M$3,Tickers,0))*M$4</f>
        <v>19083.42233</v>
      </c>
      <c r="N15" s="33">
        <f t="array" ref="N15">index(DailyPrices,Match($K15,PriceDates,0)+1,Match(N$3,Tickers,0))*N$4</f>
        <v>16860.26753</v>
      </c>
      <c r="O15" s="33">
        <f t="array" ref="O15">index(DailyPrices,Match($K15,PriceDates,0)+1,Match(O$3,Tickers,0))*O$4</f>
        <v>15245.45341</v>
      </c>
      <c r="P15" s="33">
        <f t="array" ref="P15">index(DailyPrices,Match($K15,PriceDates,0)+1,Match(P$3,Tickers,0))*P$4</f>
        <v>14751.19029</v>
      </c>
      <c r="Q15" s="33">
        <f t="array" ref="Q15">index(DailyPrices,Match($K15,PriceDates,0)+1,Match(Q$3,Tickers,0))*Q$4</f>
        <v>8914.704983</v>
      </c>
      <c r="R15" s="15">
        <f t="shared" si="2"/>
        <v>94787.98366</v>
      </c>
    </row>
    <row r="16">
      <c r="B16" s="9">
        <f t="shared" si="3"/>
        <v>-0.08525456519</v>
      </c>
      <c r="K16" s="42">
        <f>Prices!B22</f>
        <v>42389</v>
      </c>
      <c r="L16" s="33">
        <f t="array" ref="L16">index(DailyPrices,Match($K16,PriceDates,0)+1,Match(L$3,Tickers,0))*L$4</f>
        <v>19962.94336</v>
      </c>
      <c r="M16" s="33">
        <f t="array" ref="M16">index(DailyPrices,Match($K16,PriceDates,0)+1,Match(M$3,Tickers,0))*M$4</f>
        <v>19096.95028</v>
      </c>
      <c r="N16" s="33">
        <f t="array" ref="N16">index(DailyPrices,Match($K16,PriceDates,0)+1,Match(N$3,Tickers,0))*N$4</f>
        <v>16827.63919</v>
      </c>
      <c r="O16" s="33">
        <f t="array" ref="O16">index(DailyPrices,Match($K16,PriceDates,0)+1,Match(O$3,Tickers,0))*O$4</f>
        <v>14836.07174</v>
      </c>
      <c r="P16" s="33">
        <f t="array" ref="P16">index(DailyPrices,Match($K16,PriceDates,0)+1,Match(P$3,Tickers,0))*P$4</f>
        <v>14578.29134</v>
      </c>
      <c r="Q16" s="33">
        <f t="array" ref="Q16">index(DailyPrices,Match($K16,PriceDates,0)+1,Match(Q$3,Tickers,0))*Q$4</f>
        <v>8728.21767</v>
      </c>
      <c r="R16" s="15">
        <f t="shared" si="2"/>
        <v>94030.11358</v>
      </c>
    </row>
    <row r="17">
      <c r="A17" s="5"/>
      <c r="B17" s="9">
        <f t="shared" si="3"/>
        <v>-0.1021168612</v>
      </c>
      <c r="C17" s="41"/>
      <c r="D17" s="41"/>
      <c r="E17" s="41"/>
      <c r="F17" s="41"/>
      <c r="G17" s="41"/>
      <c r="H17" s="9"/>
      <c r="K17" s="42">
        <f>Prices!B23</f>
        <v>42390</v>
      </c>
      <c r="L17" s="33">
        <f t="array" ref="L17">index(DailyPrices,Match($K17,PriceDates,0)+1,Match(L$3,Tickers,0))*L$4</f>
        <v>19906.47609</v>
      </c>
      <c r="M17" s="33">
        <f t="array" ref="M17">index(DailyPrices,Match($K17,PriceDates,0)+1,Match(M$3,Tickers,0))*M$4</f>
        <v>19094.69562</v>
      </c>
      <c r="N17" s="33">
        <f t="array" ref="N17">index(DailyPrices,Match($K17,PriceDates,0)+1,Match(N$3,Tickers,0))*N$4</f>
        <v>16831.07375</v>
      </c>
      <c r="O17" s="33">
        <f t="array" ref="O17">index(DailyPrices,Match($K17,PriceDates,0)+1,Match(O$3,Tickers,0))*O$4</f>
        <v>14918.34943</v>
      </c>
      <c r="P17" s="33">
        <f t="array" ref="P17">index(DailyPrices,Match($K17,PriceDates,0)+1,Match(P$3,Tickers,0))*P$4</f>
        <v>14649.33398</v>
      </c>
      <c r="Q17" s="33">
        <f t="array" ref="Q17">index(DailyPrices,Match($K17,PriceDates,0)+1,Match(Q$3,Tickers,0))*Q$4</f>
        <v>8743.503516</v>
      </c>
      <c r="R17" s="15">
        <f t="shared" si="2"/>
        <v>94143.43238</v>
      </c>
    </row>
    <row r="18">
      <c r="A18" s="5"/>
      <c r="B18" s="41"/>
      <c r="C18" s="41"/>
      <c r="D18" s="41"/>
      <c r="E18" s="41"/>
      <c r="F18" s="41"/>
      <c r="G18" s="41"/>
      <c r="H18" s="9"/>
      <c r="K18" s="42">
        <f>Prices!B24</f>
        <v>42391</v>
      </c>
      <c r="L18" s="33">
        <f t="array" ref="L18">index(DailyPrices,Match($K18,PriceDates,0)+1,Match(L$3,Tickers,0))*L$4</f>
        <v>19918.8283</v>
      </c>
      <c r="M18" s="33">
        <f t="array" ref="M18">index(DailyPrices,Match($K18,PriceDates,0)+1,Match(M$3,Tickers,0))*M$4</f>
        <v>19087.93165</v>
      </c>
      <c r="N18" s="33">
        <f t="array" ref="N18">index(DailyPrices,Match($K18,PriceDates,0)+1,Match(N$3,Tickers,0))*N$4</f>
        <v>17253.52495</v>
      </c>
      <c r="O18" s="33">
        <f t="array" ref="O18">index(DailyPrices,Match($K18,PriceDates,0)+1,Match(O$3,Tickers,0))*O$4</f>
        <v>15333.75141</v>
      </c>
      <c r="P18" s="33">
        <f t="array" ref="P18">index(DailyPrices,Match($K18,PriceDates,0)+1,Match(P$3,Tickers,0))*P$4</f>
        <v>14949.76729</v>
      </c>
      <c r="Q18" s="33">
        <f t="array" ref="Q18">index(DailyPrices,Match($K18,PriceDates,0)+1,Match(Q$3,Tickers,0))*Q$4</f>
        <v>9040.048915</v>
      </c>
      <c r="R18" s="15">
        <f t="shared" si="2"/>
        <v>95583.85252</v>
      </c>
    </row>
    <row r="19">
      <c r="A19" s="5"/>
      <c r="B19" s="41"/>
      <c r="C19" s="41"/>
      <c r="D19" s="41"/>
      <c r="E19" s="41"/>
      <c r="F19" s="41"/>
      <c r="G19" s="41"/>
      <c r="H19" s="9"/>
      <c r="K19" s="42">
        <f>Prices!B25</f>
        <v>42394</v>
      </c>
      <c r="L19" s="33">
        <f t="array" ref="L19">index(DailyPrices,Match($K19,PriceDates,0)+1,Match(L$3,Tickers,0))*L$4</f>
        <v>19897.65308</v>
      </c>
      <c r="M19" s="33">
        <f t="array" ref="M19">index(DailyPrices,Match($K19,PriceDates,0)+1,Match(M$3,Tickers,0))*M$4</f>
        <v>19087.93165</v>
      </c>
      <c r="N19" s="33">
        <f t="array" ref="N19">index(DailyPrices,Match($K19,PriceDates,0)+1,Match(N$3,Tickers,0))*N$4</f>
        <v>16887.74403</v>
      </c>
      <c r="O19" s="33">
        <f t="array" ref="O19">index(DailyPrices,Match($K19,PriceDates,0)+1,Match(O$3,Tickers,0))*O$4</f>
        <v>15237.42631</v>
      </c>
      <c r="P19" s="33">
        <f t="array" ref="P19">index(DailyPrices,Match($K19,PriceDates,0)+1,Match(P$3,Tickers,0))*P$4</f>
        <v>14728.08003</v>
      </c>
      <c r="Q19" s="33">
        <f t="array" ref="Q19">index(DailyPrices,Match($K19,PriceDates,0)+1,Match(Q$3,Tickers,0))*Q$4</f>
        <v>8890.247631</v>
      </c>
      <c r="R19" s="15">
        <f t="shared" si="2"/>
        <v>94729.08274</v>
      </c>
    </row>
    <row r="20">
      <c r="A20" s="5"/>
      <c r="B20" s="41"/>
      <c r="C20" s="41"/>
      <c r="D20" s="41"/>
      <c r="E20" s="41"/>
      <c r="F20" s="41"/>
      <c r="G20" s="41"/>
      <c r="H20" s="9"/>
      <c r="K20" s="42">
        <f>Prices!B26</f>
        <v>42395</v>
      </c>
      <c r="L20" s="33">
        <f t="array" ref="L20">index(DailyPrices,Match($K20,PriceDates,0)+1,Match(L$3,Tickers,0))*L$4</f>
        <v>19952.35574</v>
      </c>
      <c r="M20" s="33">
        <f t="array" ref="M20">index(DailyPrices,Match($K20,PriceDates,0)+1,Match(M$3,Tickers,0))*M$4</f>
        <v>19096.95028</v>
      </c>
      <c r="N20" s="33">
        <f t="array" ref="N20">index(DailyPrices,Match($K20,PriceDates,0)+1,Match(N$3,Tickers,0))*N$4</f>
        <v>17255.24223</v>
      </c>
      <c r="O20" s="33">
        <f t="array" ref="O20">index(DailyPrices,Match($K20,PriceDates,0)+1,Match(O$3,Tickers,0))*O$4</f>
        <v>15556.5032</v>
      </c>
      <c r="P20" s="33">
        <f t="array" ref="P20">index(DailyPrices,Match($K20,PriceDates,0)+1,Match(P$3,Tickers,0))*P$4</f>
        <v>14927.51297</v>
      </c>
      <c r="Q20" s="33">
        <f t="array" ref="Q20">index(DailyPrices,Match($K20,PriceDates,0)+1,Match(Q$3,Tickers,0))*Q$4</f>
        <v>9018.648731</v>
      </c>
      <c r="R20" s="15">
        <f t="shared" si="2"/>
        <v>95807.21315</v>
      </c>
    </row>
    <row r="21">
      <c r="A21" s="5"/>
      <c r="B21" s="41"/>
      <c r="C21" s="41"/>
      <c r="D21" s="41"/>
      <c r="E21" s="41"/>
      <c r="F21" s="41"/>
      <c r="G21" s="41"/>
      <c r="H21" s="9"/>
      <c r="K21" s="42">
        <f>Prices!B27</f>
        <v>42396</v>
      </c>
      <c r="L21" s="33">
        <f t="array" ref="L21">index(DailyPrices,Match($K21,PriceDates,0)+1,Match(L$3,Tickers,0))*L$4</f>
        <v>19899.41768</v>
      </c>
      <c r="M21" s="33">
        <f t="array" ref="M21">index(DailyPrices,Match($K21,PriceDates,0)+1,Match(M$3,Tickers,0))*M$4</f>
        <v>19101.45959</v>
      </c>
      <c r="N21" s="33">
        <f t="array" ref="N21">index(DailyPrices,Match($K21,PriceDates,0)+1,Match(N$3,Tickers,0))*N$4</f>
        <v>17042.29935</v>
      </c>
      <c r="O21" s="33">
        <f t="array" ref="O21">index(DailyPrices,Match($K21,PriceDates,0)+1,Match(O$3,Tickers,0))*O$4</f>
        <v>15255.48727</v>
      </c>
      <c r="P21" s="33">
        <f t="array" ref="P21">index(DailyPrices,Match($K21,PriceDates,0)+1,Match(P$3,Tickers,0))*P$4</f>
        <v>14758.03777</v>
      </c>
      <c r="Q21" s="33">
        <f t="array" ref="Q21">index(DailyPrices,Match($K21,PriceDates,0)+1,Match(Q$3,Tickers,0))*Q$4</f>
        <v>8960.562519</v>
      </c>
      <c r="R21" s="15">
        <f t="shared" si="2"/>
        <v>95017.26418</v>
      </c>
    </row>
    <row r="22">
      <c r="A22" s="5"/>
      <c r="B22" s="41"/>
      <c r="C22" s="41"/>
      <c r="D22" s="41"/>
      <c r="E22" s="41"/>
      <c r="F22" s="41"/>
      <c r="G22" s="41"/>
      <c r="H22" s="9"/>
      <c r="K22" s="42">
        <f>Prices!B28</f>
        <v>42397</v>
      </c>
      <c r="L22" s="33">
        <f t="array" ref="L22">index(DailyPrices,Match($K22,PriceDates,0)+1,Match(L$3,Tickers,0))*L$4</f>
        <v>19920.59291</v>
      </c>
      <c r="M22" s="33">
        <f t="array" ref="M22">index(DailyPrices,Match($K22,PriceDates,0)+1,Match(M$3,Tickers,0))*M$4</f>
        <v>19101.45959</v>
      </c>
      <c r="N22" s="33">
        <f t="array" ref="N22">index(DailyPrices,Match($K22,PriceDates,0)+1,Match(N$3,Tickers,0))*N$4</f>
        <v>17023.40926</v>
      </c>
      <c r="O22" s="33">
        <f t="array" ref="O22">index(DailyPrices,Match($K22,PriceDates,0)+1,Match(O$3,Tickers,0))*O$4</f>
        <v>15139.09444</v>
      </c>
      <c r="P22" s="33">
        <f t="array" ref="P22">index(DailyPrices,Match($K22,PriceDates,0)+1,Match(P$3,Tickers,0))*P$4</f>
        <v>14838.49569</v>
      </c>
      <c r="Q22" s="33">
        <f t="array" ref="Q22">index(DailyPrices,Match($K22,PriceDates,0)+1,Match(Q$3,Tickers,0))*Q$4</f>
        <v>9104.249465</v>
      </c>
      <c r="R22" s="15">
        <f t="shared" si="2"/>
        <v>95127.30136</v>
      </c>
    </row>
    <row r="23">
      <c r="A23" s="5"/>
      <c r="B23" s="41"/>
      <c r="C23" s="41"/>
      <c r="D23" s="41"/>
      <c r="E23" s="41"/>
      <c r="F23" s="41"/>
      <c r="G23" s="41"/>
      <c r="H23" s="9"/>
      <c r="I23" s="1"/>
      <c r="K23" s="42">
        <f>Prices!B29</f>
        <v>42398</v>
      </c>
      <c r="L23" s="33">
        <f t="array" ref="L23">index(DailyPrices,Match($K23,PriceDates,0)+1,Match(L$3,Tickers,0))*L$4</f>
        <v>20024.70443</v>
      </c>
      <c r="M23" s="33">
        <f t="array" ref="M23">index(DailyPrices,Match($K23,PriceDates,0)+1,Match(M$3,Tickers,0))*M$4</f>
        <v>19124.00617</v>
      </c>
      <c r="N23" s="33">
        <f t="array" ref="N23">index(DailyPrices,Match($K23,PriceDates,0)+1,Match(N$3,Tickers,0))*N$4</f>
        <v>17566.07014</v>
      </c>
      <c r="O23" s="33">
        <f t="array" ref="O23">index(DailyPrices,Match($K23,PriceDates,0)+1,Match(O$3,Tickers,0))*O$4</f>
        <v>15450.14424</v>
      </c>
      <c r="P23" s="33">
        <f t="array" ref="P23">index(DailyPrices,Match($K23,PriceDates,0)+1,Match(P$3,Tickers,0))*P$4</f>
        <v>15214.25132</v>
      </c>
      <c r="Q23" s="33">
        <f t="array" ref="Q23">index(DailyPrices,Match($K23,PriceDates,0)+1,Match(Q$3,Tickers,0))*Q$4</f>
        <v>9425.252216</v>
      </c>
      <c r="R23" s="15">
        <f t="shared" si="2"/>
        <v>96804.42851</v>
      </c>
    </row>
    <row r="24">
      <c r="K24" s="42">
        <f>Prices!B30</f>
        <v>42401</v>
      </c>
      <c r="L24" s="33">
        <f t="array" ref="L24">index(DailyPrices,Match($K24,PriceDates,0)+1,Match(L$3,Tickers,0))*L$4</f>
        <v>19961.17875</v>
      </c>
      <c r="M24" s="33">
        <f t="array" ref="M24">index(DailyPrices,Match($K24,PriceDates,0)+1,Match(M$3,Tickers,0))*M$4</f>
        <v>19112.73288</v>
      </c>
      <c r="N24" s="33">
        <f t="array" ref="N24">index(DailyPrices,Match($K24,PriceDates,0)+1,Match(N$3,Tickers,0))*N$4</f>
        <v>17550.61461</v>
      </c>
      <c r="O24" s="33">
        <f t="array" ref="O24">index(DailyPrices,Match($K24,PriceDates,0)+1,Match(O$3,Tickers,0))*O$4</f>
        <v>15476.23228</v>
      </c>
      <c r="P24" s="33">
        <f t="array" ref="P24">index(DailyPrices,Match($K24,PriceDates,0)+1,Match(P$3,Tickers,0))*P$4</f>
        <v>15200.55636</v>
      </c>
      <c r="Q24" s="33">
        <f t="array" ref="Q24">index(DailyPrices,Match($K24,PriceDates,0)+1,Match(Q$3,Tickers,0))*Q$4</f>
        <v>9330.479976</v>
      </c>
      <c r="R24" s="15">
        <f t="shared" si="2"/>
        <v>96631.79486</v>
      </c>
    </row>
    <row r="25">
      <c r="K25" s="42">
        <f>Prices!B31</f>
        <v>42402</v>
      </c>
      <c r="L25" s="33">
        <f t="array" ref="L25">index(DailyPrices,Match($K25,PriceDates,0)+1,Match(L$3,Tickers,0))*L$4</f>
        <v>19998.2354</v>
      </c>
      <c r="M25" s="33">
        <f t="array" ref="M25">index(DailyPrices,Match($K25,PriceDates,0)+1,Match(M$3,Tickers,0))*M$4</f>
        <v>19137.53412</v>
      </c>
      <c r="N25" s="33">
        <f t="array" ref="N25">index(DailyPrices,Match($K25,PriceDates,0)+1,Match(N$3,Tickers,0))*N$4</f>
        <v>17160.79176</v>
      </c>
      <c r="O25" s="33">
        <f t="array" ref="O25">index(DailyPrices,Match($K25,PriceDates,0)+1,Match(O$3,Tickers,0))*O$4</f>
        <v>15335.75818</v>
      </c>
      <c r="P25" s="33">
        <f t="array" ref="P25">index(DailyPrices,Match($K25,PriceDates,0)+1,Match(P$3,Tickers,0))*P$4</f>
        <v>14924.94517</v>
      </c>
      <c r="Q25" s="33">
        <f t="array" ref="Q25">index(DailyPrices,Match($K25,PriceDates,0)+1,Match(Q$3,Tickers,0))*Q$4</f>
        <v>9052.277591</v>
      </c>
      <c r="R25" s="15">
        <f t="shared" si="2"/>
        <v>95609.54221</v>
      </c>
    </row>
    <row r="26">
      <c r="K26" s="42">
        <f>Prices!B32</f>
        <v>42403</v>
      </c>
      <c r="L26" s="33">
        <f t="array" ref="L26">index(DailyPrices,Match($K26,PriceDates,0)+1,Match(L$3,Tickers,0))*L$4</f>
        <v>19948.82654</v>
      </c>
      <c r="M26" s="33">
        <f t="array" ref="M26">index(DailyPrices,Match($K26,PriceDates,0)+1,Match(M$3,Tickers,0))*M$4</f>
        <v>19142.04343</v>
      </c>
      <c r="N26" s="33">
        <f t="array" ref="N26">index(DailyPrices,Match($K26,PriceDates,0)+1,Match(N$3,Tickers,0))*N$4</f>
        <v>17244.93854</v>
      </c>
      <c r="O26" s="33">
        <f t="array" ref="O26">index(DailyPrices,Match($K26,PriceDates,0)+1,Match(O$3,Tickers,0))*O$4</f>
        <v>15438.1036</v>
      </c>
      <c r="P26" s="33">
        <f t="array" ref="P26">index(DailyPrices,Match($K26,PriceDates,0)+1,Match(P$3,Tickers,0))*P$4</f>
        <v>15012.25058</v>
      </c>
      <c r="Q26" s="33">
        <f t="array" ref="Q26">index(DailyPrices,Match($K26,PriceDates,0)+1,Match(Q$3,Tickers,0))*Q$4</f>
        <v>9293.793947</v>
      </c>
      <c r="R26" s="15">
        <f t="shared" si="2"/>
        <v>96079.95663</v>
      </c>
    </row>
    <row r="27">
      <c r="K27" s="42">
        <f>Prices!B33</f>
        <v>42404</v>
      </c>
      <c r="L27" s="33">
        <f t="array" ref="L27">index(DailyPrices,Match($K27,PriceDates,0)+1,Match(L$3,Tickers,0))*L$4</f>
        <v>19957.64955</v>
      </c>
      <c r="M27" s="33">
        <f t="array" ref="M27">index(DailyPrices,Match($K27,PriceDates,0)+1,Match(M$3,Tickers,0))*M$4</f>
        <v>19146.55275</v>
      </c>
      <c r="N27" s="33">
        <f t="array" ref="N27">index(DailyPrices,Match($K27,PriceDates,0)+1,Match(N$3,Tickers,0))*N$4</f>
        <v>17382.32104</v>
      </c>
      <c r="O27" s="33">
        <f t="array" ref="O27">index(DailyPrices,Match($K27,PriceDates,0)+1,Match(O$3,Tickers,0))*O$4</f>
        <v>15446.13069</v>
      </c>
      <c r="P27" s="33">
        <f t="array" ref="P27">index(DailyPrices,Match($K27,PriceDates,0)+1,Match(P$3,Tickers,0))*P$4</f>
        <v>15031.08115</v>
      </c>
      <c r="Q27" s="33">
        <f t="array" ref="Q27">index(DailyPrices,Match($K27,PriceDates,0)+1,Match(Q$3,Tickers,0))*Q$4</f>
        <v>9357.994497</v>
      </c>
      <c r="R27" s="15">
        <f t="shared" si="2"/>
        <v>96321.72968</v>
      </c>
    </row>
    <row r="28">
      <c r="K28" s="42">
        <f>Prices!B34</f>
        <v>42405</v>
      </c>
      <c r="L28" s="33">
        <f t="array" ref="L28">index(DailyPrices,Match($K28,PriceDates,0)+1,Match(L$3,Tickers,0))*L$4</f>
        <v>19954.12035</v>
      </c>
      <c r="M28" s="33">
        <f t="array" ref="M28">index(DailyPrices,Match($K28,PriceDates,0)+1,Match(M$3,Tickers,0))*M$4</f>
        <v>19142.04343</v>
      </c>
      <c r="N28" s="33">
        <f t="array" ref="N28">index(DailyPrices,Match($K28,PriceDates,0)+1,Match(N$3,Tickers,0))*N$4</f>
        <v>16937.54519</v>
      </c>
      <c r="O28" s="33">
        <f t="array" ref="O28">index(DailyPrices,Match($K28,PriceDates,0)+1,Match(O$3,Tickers,0))*O$4</f>
        <v>15153.14185</v>
      </c>
      <c r="P28" s="33">
        <f t="array" ref="P28">index(DailyPrices,Match($K28,PriceDates,0)+1,Match(P$3,Tickers,0))*P$4</f>
        <v>14748.62248</v>
      </c>
      <c r="Q28" s="33">
        <f t="array" ref="Q28">index(DailyPrices,Match($K28,PriceDates,0)+1,Match(Q$3,Tickers,0))*Q$4</f>
        <v>9260.165087</v>
      </c>
      <c r="R28" s="15">
        <f t="shared" si="2"/>
        <v>95195.63839</v>
      </c>
    </row>
    <row r="29">
      <c r="C29" s="9"/>
      <c r="K29" s="42">
        <f>Prices!B35</f>
        <v>42408</v>
      </c>
      <c r="L29" s="33">
        <f t="array" ref="L29">index(DailyPrices,Match($K29,PriceDates,0)+1,Match(L$3,Tickers,0))*L$4</f>
        <v>20058.23187</v>
      </c>
      <c r="M29" s="33">
        <f t="array" ref="M29">index(DailyPrices,Match($K29,PriceDates,0)+1,Match(M$3,Tickers,0))*M$4</f>
        <v>19164.59001</v>
      </c>
      <c r="N29" s="33">
        <f t="array" ref="N29">index(DailyPrices,Match($K29,PriceDates,0)+1,Match(N$3,Tickers,0))*N$4</f>
        <v>16582.06797</v>
      </c>
      <c r="O29" s="33">
        <f t="array" ref="O29">index(DailyPrices,Match($K29,PriceDates,0)+1,Match(O$3,Tickers,0))*O$4</f>
        <v>14719.67892</v>
      </c>
      <c r="P29" s="33">
        <f t="array" ref="P29">index(DailyPrices,Match($K29,PriceDates,0)+1,Match(P$3,Tickers,0))*P$4</f>
        <v>14545.76579</v>
      </c>
      <c r="Q29" s="33">
        <f t="array" ref="Q29">index(DailyPrices,Match($K29,PriceDates,0)+1,Match(Q$3,Tickers,0))*Q$4</f>
        <v>9131.763987</v>
      </c>
      <c r="R29" s="15">
        <f t="shared" si="2"/>
        <v>94202.09854</v>
      </c>
    </row>
    <row r="30">
      <c r="C30" s="9"/>
      <c r="K30" s="42">
        <f>Prices!B36</f>
        <v>42409</v>
      </c>
      <c r="L30" s="33">
        <f t="array" ref="L30">index(DailyPrices,Match($K30,PriceDates,0)+1,Match(L$3,Tickers,0))*L$4</f>
        <v>19989.41239</v>
      </c>
      <c r="M30" s="33">
        <f t="array" ref="M30">index(DailyPrices,Match($K30,PriceDates,0)+1,Match(M$3,Tickers,0))*M$4</f>
        <v>19157.82604</v>
      </c>
      <c r="N30" s="33">
        <f t="array" ref="N30">index(DailyPrices,Match($K30,PriceDates,0)+1,Match(N$3,Tickers,0))*N$4</f>
        <v>16484.18294</v>
      </c>
      <c r="O30" s="33">
        <f t="array" ref="O30">index(DailyPrices,Match($K30,PriceDates,0)+1,Match(O$3,Tickers,0))*O$4</f>
        <v>14448.76458</v>
      </c>
      <c r="P30" s="33">
        <f t="array" ref="P30">index(DailyPrices,Match($K30,PriceDates,0)+1,Match(P$3,Tickers,0))*P$4</f>
        <v>14550.04547</v>
      </c>
      <c r="Q30" s="33">
        <f t="array" ref="Q30">index(DailyPrices,Match($K30,PriceDates,0)+1,Match(Q$3,Tickers,0))*Q$4</f>
        <v>9015.591562</v>
      </c>
      <c r="R30" s="15">
        <f t="shared" si="2"/>
        <v>93645.82297</v>
      </c>
    </row>
    <row r="31">
      <c r="C31" s="9"/>
      <c r="K31" s="42">
        <f>Prices!B37</f>
        <v>42410</v>
      </c>
      <c r="L31" s="33">
        <f t="array" ref="L31">index(DailyPrices,Match($K31,PriceDates,0)+1,Match(L$3,Tickers,0))*L$4</f>
        <v>20014.11682</v>
      </c>
      <c r="M31" s="33">
        <f t="array" ref="M31">index(DailyPrices,Match($K31,PriceDates,0)+1,Match(M$3,Tickers,0))*M$4</f>
        <v>19157.82604</v>
      </c>
      <c r="N31" s="33">
        <f t="array" ref="N31">index(DailyPrices,Match($K31,PriceDates,0)+1,Match(N$3,Tickers,0))*N$4</f>
        <v>16492.76934</v>
      </c>
      <c r="O31" s="33">
        <f t="array" ref="O31">index(DailyPrices,Match($K31,PriceDates,0)+1,Match(O$3,Tickers,0))*O$4</f>
        <v>14549.10322</v>
      </c>
      <c r="P31" s="33">
        <f t="array" ref="P31">index(DailyPrices,Match($K31,PriceDates,0)+1,Match(P$3,Tickers,0))*P$4</f>
        <v>14540.63018</v>
      </c>
      <c r="Q31" s="33">
        <f t="array" ref="Q31">index(DailyPrices,Match($K31,PriceDates,0)+1,Match(Q$3,Tickers,0))*Q$4</f>
        <v>9043.106084</v>
      </c>
      <c r="R31" s="15">
        <f t="shared" si="2"/>
        <v>93797.55168</v>
      </c>
    </row>
    <row r="32">
      <c r="C32" s="9"/>
      <c r="K32" s="42">
        <f>Prices!B38</f>
        <v>42411</v>
      </c>
      <c r="L32" s="33">
        <f t="array" ref="L32">index(DailyPrices,Match($K32,PriceDates,0)+1,Match(L$3,Tickers,0))*L$4</f>
        <v>20081.1717</v>
      </c>
      <c r="M32" s="33">
        <f t="array" ref="M32">index(DailyPrices,Match($K32,PriceDates,0)+1,Match(M$3,Tickers,0))*M$4</f>
        <v>19175.8633</v>
      </c>
      <c r="N32" s="33">
        <f t="array" ref="N32">index(DailyPrices,Match($K32,PriceDates,0)+1,Match(N$3,Tickers,0))*N$4</f>
        <v>16286.69559</v>
      </c>
      <c r="O32" s="33">
        <f t="array" ref="O32">index(DailyPrices,Match($K32,PriceDates,0)+1,Match(O$3,Tickers,0))*O$4</f>
        <v>14342.40562</v>
      </c>
      <c r="P32" s="33">
        <f t="array" ref="P32">index(DailyPrices,Match($K32,PriceDates,0)+1,Match(P$3,Tickers,0))*P$4</f>
        <v>14368.58717</v>
      </c>
      <c r="Q32" s="33">
        <f t="array" ref="Q32">index(DailyPrices,Match($K32,PriceDates,0)+1,Match(Q$3,Tickers,0))*Q$4</f>
        <v>8911.647814</v>
      </c>
      <c r="R32" s="15">
        <f t="shared" si="2"/>
        <v>93166.37119</v>
      </c>
    </row>
    <row r="33">
      <c r="C33" s="9"/>
      <c r="K33" s="42">
        <f>Prices!B39</f>
        <v>42412</v>
      </c>
      <c r="L33" s="33">
        <f t="array" ref="L33">index(DailyPrices,Match($K33,PriceDates,0)+1,Match(L$3,Tickers,0))*L$4</f>
        <v>19968.23716</v>
      </c>
      <c r="M33" s="33">
        <f t="array" ref="M33">index(DailyPrices,Match($K33,PriceDates,0)+1,Match(M$3,Tickers,0))*M$4</f>
        <v>19153.31672</v>
      </c>
      <c r="N33" s="33">
        <f t="array" ref="N33">index(DailyPrices,Match($K33,PriceDates,0)+1,Match(N$3,Tickers,0))*N$4</f>
        <v>16597.5235</v>
      </c>
      <c r="O33" s="33">
        <f t="array" ref="O33">index(DailyPrices,Match($K33,PriceDates,0)+1,Match(O$3,Tickers,0))*O$4</f>
        <v>14506.96099</v>
      </c>
      <c r="P33" s="33">
        <f t="array" ref="P33">index(DailyPrices,Match($K33,PriceDates,0)+1,Match(P$3,Tickers,0))*P$4</f>
        <v>14648.47804</v>
      </c>
      <c r="Q33" s="33">
        <f t="array" ref="Q33">index(DailyPrices,Match($K33,PriceDates,0)+1,Match(Q$3,Tickers,0))*Q$4</f>
        <v>9058.391929</v>
      </c>
      <c r="R33" s="15">
        <f t="shared" si="2"/>
        <v>93932.90834</v>
      </c>
    </row>
    <row r="34">
      <c r="C34" s="9"/>
      <c r="J34" s="1"/>
      <c r="K34" s="42">
        <f>Prices!B40</f>
        <v>42416</v>
      </c>
      <c r="L34" s="33">
        <f t="array" ref="L34">index(DailyPrices,Match($K34,PriceDates,0)+1,Match(L$3,Tickers,0))*L$4</f>
        <v>19872.94865</v>
      </c>
      <c r="M34" s="33">
        <f t="array" ref="M34">index(DailyPrices,Match($K34,PriceDates,0)+1,Match(M$3,Tickers,0))*M$4</f>
        <v>19142.04343</v>
      </c>
      <c r="N34" s="33">
        <f t="array" ref="N34">index(DailyPrices,Match($K34,PriceDates,0)+1,Match(N$3,Tickers,0))*N$4</f>
        <v>16975.32538</v>
      </c>
      <c r="O34" s="33">
        <f t="array" ref="O34">index(DailyPrices,Match($K34,PriceDates,0)+1,Match(O$3,Tickers,0))*O$4</f>
        <v>14773.86178</v>
      </c>
      <c r="P34" s="33">
        <f t="array" ref="P34">index(DailyPrices,Match($K34,PriceDates,0)+1,Match(P$3,Tickers,0))*P$4</f>
        <v>14894.13149</v>
      </c>
      <c r="Q34" s="33">
        <f t="array" ref="Q34">index(DailyPrices,Match($K34,PriceDates,0)+1,Match(Q$3,Tickers,0))*Q$4</f>
        <v>9272.393763</v>
      </c>
      <c r="R34" s="15">
        <f t="shared" si="2"/>
        <v>94930.7045</v>
      </c>
    </row>
    <row r="35">
      <c r="C35" s="9"/>
      <c r="K35" s="42">
        <f>Prices!B41</f>
        <v>42417</v>
      </c>
      <c r="L35" s="33">
        <f t="array" ref="L35">index(DailyPrices,Match($K35,PriceDates,0)+1,Match(L$3,Tickers,0))*L$4</f>
        <v>19867.65484</v>
      </c>
      <c r="M35" s="33">
        <f t="array" ref="M35">index(DailyPrices,Match($K35,PriceDates,0)+1,Match(M$3,Tickers,0))*M$4</f>
        <v>19146.55275</v>
      </c>
      <c r="N35" s="33">
        <f t="array" ref="N35">index(DailyPrices,Match($K35,PriceDates,0)+1,Match(N$3,Tickers,0))*N$4</f>
        <v>17277.56688</v>
      </c>
      <c r="O35" s="33">
        <f t="array" ref="O35">index(DailyPrices,Match($K35,PriceDates,0)+1,Match(O$3,Tickers,0))*O$4</f>
        <v>14900.28847</v>
      </c>
      <c r="P35" s="33">
        <f t="array" ref="P35">index(DailyPrices,Match($K35,PriceDates,0)+1,Match(P$3,Tickers,0))*P$4</f>
        <v>15138.07308</v>
      </c>
      <c r="Q35" s="33">
        <f t="array" ref="Q35">index(DailyPrices,Match($K35,PriceDates,0)+1,Match(Q$3,Tickers,0))*Q$4</f>
        <v>9464.995414</v>
      </c>
      <c r="R35" s="15">
        <f t="shared" si="2"/>
        <v>95795.13144</v>
      </c>
    </row>
    <row r="36">
      <c r="C36" s="9"/>
      <c r="K36" s="42">
        <f>Prices!B42</f>
        <v>42418</v>
      </c>
      <c r="L36" s="33">
        <f t="array" ref="L36">index(DailyPrices,Match($K36,PriceDates,0)+1,Match(L$3,Tickers,0))*L$4</f>
        <v>20029.99824</v>
      </c>
      <c r="M36" s="33">
        <f t="array" ref="M36">index(DailyPrices,Match($K36,PriceDates,0)+1,Match(M$3,Tickers,0))*M$4</f>
        <v>19162.33535</v>
      </c>
      <c r="N36" s="33">
        <f t="array" ref="N36">index(DailyPrices,Match($K36,PriceDates,0)+1,Match(N$3,Tickers,0))*N$4</f>
        <v>17217.46204</v>
      </c>
      <c r="O36" s="33">
        <f t="array" ref="O36">index(DailyPrices,Match($K36,PriceDates,0)+1,Match(O$3,Tickers,0))*O$4</f>
        <v>15050.79644</v>
      </c>
      <c r="P36" s="33">
        <f t="array" ref="P36">index(DailyPrices,Match($K36,PriceDates,0)+1,Match(P$3,Tickers,0))*P$4</f>
        <v>15073.87792</v>
      </c>
      <c r="Q36" s="33">
        <f t="array" ref="Q36">index(DailyPrices,Match($K36,PriceDates,0)+1,Match(Q$3,Tickers,0))*Q$4</f>
        <v>9419.137878</v>
      </c>
      <c r="R36" s="15">
        <f t="shared" si="2"/>
        <v>95953.60786</v>
      </c>
    </row>
    <row r="37">
      <c r="C37" s="9"/>
      <c r="K37" s="42">
        <f>Prices!B43</f>
        <v>42419</v>
      </c>
      <c r="L37" s="33">
        <f t="array" ref="L37">index(DailyPrices,Match($K37,PriceDates,0)+1,Match(L$3,Tickers,0))*L$4</f>
        <v>20015.88142</v>
      </c>
      <c r="M37" s="33">
        <f t="array" ref="M37">index(DailyPrices,Match($K37,PriceDates,0)+1,Match(M$3,Tickers,0))*M$4</f>
        <v>19144.29809</v>
      </c>
      <c r="N37" s="33">
        <f t="array" ref="N37">index(DailyPrices,Match($K37,PriceDates,0)+1,Match(N$3,Tickers,0))*N$4</f>
        <v>17248.3731</v>
      </c>
      <c r="O37" s="33">
        <f t="array" ref="O37">index(DailyPrices,Match($K37,PriceDates,0)+1,Match(O$3,Tickers,0))*O$4</f>
        <v>15137.08767</v>
      </c>
      <c r="P37" s="33">
        <f t="array" ref="P37">index(DailyPrices,Match($K37,PriceDates,0)+1,Match(P$3,Tickers,0))*P$4</f>
        <v>15070.45418</v>
      </c>
      <c r="Q37" s="33">
        <f t="array" ref="Q37">index(DailyPrices,Match($K37,PriceDates,0)+1,Match(Q$3,Tickers,0))*Q$4</f>
        <v>9379.394681</v>
      </c>
      <c r="R37" s="15">
        <f t="shared" si="2"/>
        <v>95995.48914</v>
      </c>
    </row>
    <row r="38">
      <c r="C38" s="9"/>
      <c r="K38" s="42">
        <f>Prices!B44</f>
        <v>42422</v>
      </c>
      <c r="L38" s="33">
        <f t="array" ref="L38">index(DailyPrices,Match($K38,PriceDates,0)+1,Match(L$3,Tickers,0))*L$4</f>
        <v>20056.46727</v>
      </c>
      <c r="M38" s="33">
        <f t="array" ref="M38">index(DailyPrices,Match($K38,PriceDates,0)+1,Match(M$3,Tickers,0))*M$4</f>
        <v>19146.55275</v>
      </c>
      <c r="N38" s="33">
        <f t="array" ref="N38">index(DailyPrices,Match($K38,PriceDates,0)+1,Match(N$3,Tickers,0))*N$4</f>
        <v>17469.90239</v>
      </c>
      <c r="O38" s="33">
        <f t="array" ref="O38">index(DailyPrices,Match($K38,PriceDates,0)+1,Match(O$3,Tickers,0))*O$4</f>
        <v>15281.57532</v>
      </c>
      <c r="P38" s="33">
        <f t="array" ref="P38">index(DailyPrices,Match($K38,PriceDates,0)+1,Match(P$3,Tickers,0))*P$4</f>
        <v>15286.1499</v>
      </c>
      <c r="Q38" s="33">
        <f t="array" ref="Q38">index(DailyPrices,Match($K38,PriceDates,0)+1,Match(Q$3,Tickers,0))*Q$4</f>
        <v>9611.739529</v>
      </c>
      <c r="R38" s="15">
        <f t="shared" si="2"/>
        <v>96852.38714</v>
      </c>
    </row>
    <row r="39">
      <c r="C39" s="9"/>
      <c r="K39" s="42">
        <f>Prices!B45</f>
        <v>42423</v>
      </c>
      <c r="L39" s="33">
        <f t="array" ref="L39">index(DailyPrices,Match($K39,PriceDates,0)+1,Match(L$3,Tickers,0))*L$4</f>
        <v>20097.05311</v>
      </c>
      <c r="M39" s="33">
        <f t="array" ref="M39">index(DailyPrices,Match($K39,PriceDates,0)+1,Match(M$3,Tickers,0))*M$4</f>
        <v>19148.8074</v>
      </c>
      <c r="N39" s="33">
        <f t="array" ref="N39">index(DailyPrices,Match($K39,PriceDates,0)+1,Match(N$3,Tickers,0))*N$4</f>
        <v>17323.93348</v>
      </c>
      <c r="O39" s="33">
        <f t="array" ref="O39">index(DailyPrices,Match($K39,PriceDates,0)+1,Match(O$3,Tickers,0))*O$4</f>
        <v>15241.43986</v>
      </c>
      <c r="P39" s="33">
        <f t="array" ref="P39">index(DailyPrices,Match($K39,PriceDates,0)+1,Match(P$3,Tickers,0))*P$4</f>
        <v>15094.42037</v>
      </c>
      <c r="Q39" s="33">
        <f t="array" ref="Q39">index(DailyPrices,Match($K39,PriceDates,0)+1,Match(Q$3,Tickers,0))*Q$4</f>
        <v>9403.852033</v>
      </c>
      <c r="R39" s="15">
        <f t="shared" si="2"/>
        <v>96309.50626</v>
      </c>
    </row>
    <row r="40">
      <c r="C40" s="9"/>
      <c r="K40" s="42">
        <f>Prices!B46</f>
        <v>42424</v>
      </c>
      <c r="L40" s="33">
        <f t="array" ref="L40">index(DailyPrices,Match($K40,PriceDates,0)+1,Match(L$3,Tickers,0))*L$4</f>
        <v>20116.46374</v>
      </c>
      <c r="M40" s="33">
        <f t="array" ref="M40">index(DailyPrices,Match($K40,PriceDates,0)+1,Match(M$3,Tickers,0))*M$4</f>
        <v>19153.31672</v>
      </c>
      <c r="N40" s="33">
        <f t="array" ref="N40">index(DailyPrices,Match($K40,PriceDates,0)+1,Match(N$3,Tickers,0))*N$4</f>
        <v>17468.1851</v>
      </c>
      <c r="O40" s="33">
        <f t="array" ref="O40">index(DailyPrices,Match($K40,PriceDates,0)+1,Match(O$3,Tickers,0))*O$4</f>
        <v>15223.3789</v>
      </c>
      <c r="P40" s="33">
        <f t="array" ref="P40">index(DailyPrices,Match($K40,PriceDates,0)+1,Match(P$3,Tickers,0))*P$4</f>
        <v>15165.46301</v>
      </c>
      <c r="Q40" s="33">
        <f t="array" ref="Q40">index(DailyPrices,Match($K40,PriceDates,0)+1,Match(Q$3,Tickers,0))*Q$4</f>
        <v>9403.852033</v>
      </c>
      <c r="R40" s="15">
        <f t="shared" si="2"/>
        <v>96530.65951</v>
      </c>
    </row>
    <row r="41">
      <c r="C41" s="9"/>
      <c r="K41" s="42">
        <f>Prices!B47</f>
        <v>42425</v>
      </c>
      <c r="L41" s="33">
        <f t="array" ref="L41">index(DailyPrices,Match($K41,PriceDates,0)+1,Match(L$3,Tickers,0))*L$4</f>
        <v>20229.39827</v>
      </c>
      <c r="M41" s="33">
        <f t="array" ref="M41">index(DailyPrices,Match($K41,PriceDates,0)+1,Match(M$3,Tickers,0))*M$4</f>
        <v>19157.82604</v>
      </c>
      <c r="N41" s="33">
        <f t="array" ref="N41">index(DailyPrices,Match($K41,PriceDates,0)+1,Match(N$3,Tickers,0))*N$4</f>
        <v>17646.78236</v>
      </c>
      <c r="O41" s="33">
        <f t="array" ref="O41">index(DailyPrices,Match($K41,PriceDates,0)+1,Match(O$3,Tickers,0))*O$4</f>
        <v>15534.4287</v>
      </c>
      <c r="P41" s="33">
        <f t="array" ref="P41">index(DailyPrices,Match($K41,PriceDates,0)+1,Match(P$3,Tickers,0))*P$4</f>
        <v>15347.77724</v>
      </c>
      <c r="Q41" s="33">
        <f t="array" ref="Q41">index(DailyPrices,Match($K41,PriceDates,0)+1,Match(Q$3,Tickers,0))*Q$4</f>
        <v>9419.137878</v>
      </c>
      <c r="R41" s="15">
        <f t="shared" si="2"/>
        <v>97335.35048</v>
      </c>
    </row>
    <row r="42">
      <c r="C42" s="9"/>
      <c r="K42" s="42">
        <f>Prices!B48</f>
        <v>42426</v>
      </c>
      <c r="L42" s="33">
        <f t="array" ref="L42">index(DailyPrices,Match($K42,PriceDates,0)+1,Match(L$3,Tickers,0))*L$4</f>
        <v>20222.33986</v>
      </c>
      <c r="M42" s="33">
        <f t="array" ref="M42">index(DailyPrices,Match($K42,PriceDates,0)+1,Match(M$3,Tickers,0))*M$4</f>
        <v>19133.0248</v>
      </c>
      <c r="N42" s="33">
        <f t="array" ref="N42">index(DailyPrices,Match($K42,PriceDates,0)+1,Match(N$3,Tickers,0))*N$4</f>
        <v>17770.42661</v>
      </c>
      <c r="O42" s="33">
        <f t="array" ref="O42">index(DailyPrices,Match($K42,PriceDates,0)+1,Match(O$3,Tickers,0))*O$4</f>
        <v>15454.15778</v>
      </c>
      <c r="P42" s="33">
        <f t="array" ref="P42">index(DailyPrices,Match($K42,PriceDates,0)+1,Match(P$3,Tickers,0))*P$4</f>
        <v>15319.53138</v>
      </c>
      <c r="Q42" s="33">
        <f t="array" ref="Q42">index(DailyPrices,Match($K42,PriceDates,0)+1,Match(Q$3,Tickers,0))*Q$4</f>
        <v>9336.594314</v>
      </c>
      <c r="R42" s="15">
        <f t="shared" si="2"/>
        <v>97236.07474</v>
      </c>
    </row>
    <row r="43">
      <c r="C43" s="9"/>
      <c r="K43" s="42">
        <f>Prices!B49</f>
        <v>42429</v>
      </c>
      <c r="L43" s="33">
        <f t="array" ref="L43">index(DailyPrices,Match($K43,PriceDates,0)+1,Match(L$3,Tickers,0))*L$4</f>
        <v>20234.69208</v>
      </c>
      <c r="M43" s="33">
        <f t="array" ref="M43">index(DailyPrices,Match($K43,PriceDates,0)+1,Match(M$3,Tickers,0))*M$4</f>
        <v>19144.29809</v>
      </c>
      <c r="N43" s="33">
        <f t="array" ref="N43">index(DailyPrices,Match($K43,PriceDates,0)+1,Match(N$3,Tickers,0))*N$4</f>
        <v>17701.73536</v>
      </c>
      <c r="O43" s="33">
        <f t="array" ref="O43">index(DailyPrices,Match($K43,PriceDates,0)+1,Match(O$3,Tickers,0))*O$4</f>
        <v>15393.9546</v>
      </c>
      <c r="P43" s="33">
        <f t="array" ref="P43">index(DailyPrices,Match($K43,PriceDates,0)+1,Match(P$3,Tickers,0))*P$4</f>
        <v>15182.58172</v>
      </c>
      <c r="Q43" s="33">
        <f t="array" ref="Q43">index(DailyPrices,Match($K43,PriceDates,0)+1,Match(Q$3,Tickers,0))*Q$4</f>
        <v>9394.680526</v>
      </c>
      <c r="R43" s="15">
        <f t="shared" si="2"/>
        <v>97051.94236</v>
      </c>
    </row>
    <row r="44">
      <c r="C44" s="9"/>
      <c r="K44" s="42">
        <f>Prices!B50</f>
        <v>42430</v>
      </c>
      <c r="L44" s="33">
        <f t="array" ref="L44">index(DailyPrices,Match($K44,PriceDates,0)+1,Match(L$3,Tickers,0))*L$4</f>
        <v>20125.28675</v>
      </c>
      <c r="M44" s="33">
        <f t="array" ref="M44">index(DailyPrices,Match($K44,PriceDates,0)+1,Match(M$3,Tickers,0))*M$4</f>
        <v>19119.49686</v>
      </c>
      <c r="N44" s="33">
        <f t="array" ref="N44">index(DailyPrices,Match($K44,PriceDates,0)+1,Match(N$3,Tickers,0))*N$4</f>
        <v>18070.95083</v>
      </c>
      <c r="O44" s="33">
        <f t="array" ref="O44">index(DailyPrices,Match($K44,PriceDates,0)+1,Match(O$3,Tickers,0))*O$4</f>
        <v>15827.41753</v>
      </c>
      <c r="P44" s="33">
        <f t="array" ref="P44">index(DailyPrices,Match($K44,PriceDates,0)+1,Match(P$3,Tickers,0))*P$4</f>
        <v>15556.62547</v>
      </c>
      <c r="Q44" s="33">
        <f t="array" ref="Q44">index(DailyPrices,Match($K44,PriceDates,0)+1,Match(Q$3,Tickers,0))*Q$4</f>
        <v>9737.083461</v>
      </c>
      <c r="R44" s="15">
        <f t="shared" si="2"/>
        <v>98436.8609</v>
      </c>
    </row>
    <row r="45">
      <c r="C45" s="9"/>
      <c r="K45" s="42">
        <f>Prices!B51</f>
        <v>42431</v>
      </c>
      <c r="L45" s="33">
        <f t="array" ref="L45">index(DailyPrices,Match($K45,PriceDates,0)+1,Match(L$3,Tickers,0))*L$4</f>
        <v>20165.8726</v>
      </c>
      <c r="M45" s="33">
        <f t="array" ref="M45">index(DailyPrices,Match($K45,PriceDates,0)+1,Match(M$3,Tickers,0))*M$4</f>
        <v>19117.2422</v>
      </c>
      <c r="N45" s="33">
        <f t="array" ref="N45">index(DailyPrices,Match($K45,PriceDates,0)+1,Match(N$3,Tickers,0))*N$4</f>
        <v>18270.15546</v>
      </c>
      <c r="O45" s="33">
        <f t="array" ref="O45">index(DailyPrices,Match($K45,PriceDates,0)+1,Match(O$3,Tickers,0))*O$4</f>
        <v>15941.80359</v>
      </c>
      <c r="P45" s="33">
        <f t="array" ref="P45">index(DailyPrices,Match($K45,PriceDates,0)+1,Match(P$3,Tickers,0))*P$4</f>
        <v>15622.5325</v>
      </c>
      <c r="Q45" s="33">
        <f t="array" ref="Q45">index(DailyPrices,Match($K45,PriceDates,0)+1,Match(Q$3,Tickers,0))*Q$4</f>
        <v>9886.884745</v>
      </c>
      <c r="R45" s="15">
        <f t="shared" si="2"/>
        <v>99004.49108</v>
      </c>
    </row>
    <row r="46">
      <c r="C46" s="9"/>
      <c r="K46" s="42">
        <f>Prices!B52</f>
        <v>42432</v>
      </c>
      <c r="L46" s="33">
        <f t="array" ref="L46">index(DailyPrices,Match($K46,PriceDates,0)+1,Match(L$3,Tickers,0))*L$4</f>
        <v>20261.16111</v>
      </c>
      <c r="M46" s="33">
        <f t="array" ref="M46">index(DailyPrices,Match($K46,PriceDates,0)+1,Match(M$3,Tickers,0))*M$4</f>
        <v>19124.00617</v>
      </c>
      <c r="N46" s="33">
        <f t="array" ref="N46">index(DailyPrices,Match($K46,PriceDates,0)+1,Match(N$3,Tickers,0))*N$4</f>
        <v>18477.94649</v>
      </c>
      <c r="O46" s="33">
        <f t="array" ref="O46">index(DailyPrices,Match($K46,PriceDates,0)+1,Match(O$3,Tickers,0))*O$4</f>
        <v>16026.08805</v>
      </c>
      <c r="P46" s="33">
        <f t="array" ref="P46">index(DailyPrices,Match($K46,PriceDates,0)+1,Match(P$3,Tickers,0))*P$4</f>
        <v>15679.88017</v>
      </c>
      <c r="Q46" s="33">
        <f t="array" ref="Q46">index(DailyPrices,Match($K46,PriceDates,0)+1,Match(Q$3,Tickers,0))*Q$4</f>
        <v>9993.885662</v>
      </c>
      <c r="R46" s="15">
        <f t="shared" si="2"/>
        <v>99562.96765</v>
      </c>
    </row>
    <row r="47">
      <c r="C47" s="9"/>
      <c r="K47" s="42">
        <f>Prices!B53</f>
        <v>42433</v>
      </c>
      <c r="L47" s="33">
        <f t="array" ref="L47">index(DailyPrices,Match($K47,PriceDates,0)+1,Match(L$3,Tickers,0))*L$4</f>
        <v>20257.6319</v>
      </c>
      <c r="M47" s="33">
        <f t="array" ref="M47">index(DailyPrices,Match($K47,PriceDates,0)+1,Match(M$3,Tickers,0))*M$4</f>
        <v>19110.47822</v>
      </c>
      <c r="N47" s="33">
        <f t="array" ref="N47">index(DailyPrices,Match($K47,PriceDates,0)+1,Match(N$3,Tickers,0))*N$4</f>
        <v>18594.72162</v>
      </c>
      <c r="O47" s="33">
        <f t="array" ref="O47">index(DailyPrices,Match($K47,PriceDates,0)+1,Match(O$3,Tickers,0))*O$4</f>
        <v>16028.09482</v>
      </c>
      <c r="P47" s="33">
        <f t="array" ref="P47">index(DailyPrices,Match($K47,PriceDates,0)+1,Match(P$3,Tickers,0))*P$4</f>
        <v>15730.38036</v>
      </c>
      <c r="Q47" s="33">
        <f t="array" ref="Q47">index(DailyPrices,Match($K47,PriceDates,0)+1,Match(Q$3,Tickers,0))*Q$4</f>
        <v>10214.00183</v>
      </c>
      <c r="R47" s="15">
        <f t="shared" si="2"/>
        <v>99935.30876</v>
      </c>
    </row>
    <row r="48">
      <c r="C48" s="9"/>
      <c r="K48" s="42">
        <f>Prices!B54</f>
        <v>42436</v>
      </c>
      <c r="L48" s="33">
        <f t="array" ref="L48">index(DailyPrices,Match($K48,PriceDates,0)+1,Match(L$3,Tickers,0))*L$4</f>
        <v>20280.57173</v>
      </c>
      <c r="M48" s="33">
        <f t="array" ref="M48">index(DailyPrices,Match($K48,PriceDates,0)+1,Match(M$3,Tickers,0))*M$4</f>
        <v>19096.95028</v>
      </c>
      <c r="N48" s="33">
        <f t="array" ref="N48">index(DailyPrices,Match($K48,PriceDates,0)+1,Match(N$3,Tickers,0))*N$4</f>
        <v>18745.84237</v>
      </c>
      <c r="O48" s="33">
        <f t="array" ref="O48">index(DailyPrices,Match($K48,PriceDates,0)+1,Match(O$3,Tickers,0))*O$4</f>
        <v>16070.23705</v>
      </c>
      <c r="P48" s="33">
        <f t="array" ref="P48">index(DailyPrices,Match($K48,PriceDates,0)+1,Match(P$3,Tickers,0))*P$4</f>
        <v>15747.49906</v>
      </c>
      <c r="Q48" s="33">
        <f t="array" ref="Q48">index(DailyPrices,Match($K48,PriceDates,0)+1,Match(Q$3,Tickers,0))*Q$4</f>
        <v>10192.60165</v>
      </c>
      <c r="R48" s="15">
        <f t="shared" si="2"/>
        <v>100133.7021</v>
      </c>
    </row>
    <row r="49">
      <c r="K49" s="42">
        <f>Prices!B55</f>
        <v>42437</v>
      </c>
      <c r="L49" s="33">
        <f t="array" ref="L49">index(DailyPrices,Match($K49,PriceDates,0)+1,Match(L$3,Tickers,0))*L$4</f>
        <v>20388.21246</v>
      </c>
      <c r="M49" s="33">
        <f t="array" ref="M49">index(DailyPrices,Match($K49,PriceDates,0)+1,Match(M$3,Tickers,0))*M$4</f>
        <v>19110.47822</v>
      </c>
      <c r="N49" s="33">
        <f t="array" ref="N49">index(DailyPrices,Match($K49,PriceDates,0)+1,Match(N$3,Tickers,0))*N$4</f>
        <v>18331.97758</v>
      </c>
      <c r="O49" s="33">
        <f t="array" ref="O49">index(DailyPrices,Match($K49,PriceDates,0)+1,Match(O$3,Tickers,0))*O$4</f>
        <v>15905.68168</v>
      </c>
      <c r="P49" s="33">
        <f t="array" ref="P49">index(DailyPrices,Match($K49,PriceDates,0)+1,Match(P$3,Tickers,0))*P$4</f>
        <v>15570.32044</v>
      </c>
      <c r="Q49" s="33">
        <f t="array" ref="Q49">index(DailyPrices,Match($K49,PriceDates,0)+1,Match(Q$3,Tickers,0))*Q$4</f>
        <v>10015.28585</v>
      </c>
      <c r="R49" s="15">
        <f t="shared" si="2"/>
        <v>99321.95623</v>
      </c>
    </row>
    <row r="50">
      <c r="K50" s="49">
        <f>Prices!B56</f>
        <v>42438</v>
      </c>
      <c r="L50" s="50">
        <f t="array" ref="L50">index(DailyPrices,Match($K50,PriceDates,0)+1,Match(L$3,Tickers,0))*L$4</f>
        <v>20365.27263</v>
      </c>
      <c r="M50" s="50">
        <f t="array" ref="M50">index(DailyPrices,Match($K50,PriceDates,0)+1,Match(M$3,Tickers,0))*M$4</f>
        <v>19103.71425</v>
      </c>
      <c r="N50" s="50">
        <f t="array" ref="N50">index(DailyPrices,Match($K50,PriceDates,0)+1,Match(N$3,Tickers,0))*N$4</f>
        <v>18421.27621</v>
      </c>
      <c r="O50" s="50">
        <f t="array" ref="O50">index(DailyPrices,Match($K50,PriceDates,0)+1,Match(O$3,Tickers,0))*O$4</f>
        <v>15993.97968</v>
      </c>
      <c r="P50" s="50">
        <f t="array" ref="P50">index(DailyPrices,Match($K50,PriceDates,0)+1,Match(P$3,Tickers,0))*P$4</f>
        <v>15655.91398</v>
      </c>
      <c r="Q50" s="50">
        <f t="array" ref="Q50">index(DailyPrices,Match($K50,PriceDates,0)+1,Match(Q$3,Tickers,0))*Q$4</f>
        <v>10079.4864</v>
      </c>
      <c r="R50" s="51">
        <f t="shared" si="2"/>
        <v>99619.64315</v>
      </c>
    </row>
    <row r="51">
      <c r="K51" s="49">
        <f>Prices!B57</f>
        <v>42439</v>
      </c>
      <c r="L51" s="50">
        <f t="array" ref="L51">index(DailyPrices,Match($K51,PriceDates,0)+1,Match(L$3,Tickers,0))*L$4</f>
        <v>20449.97353</v>
      </c>
      <c r="M51" s="50">
        <f t="array" ref="M51">index(DailyPrices,Match($K51,PriceDates,0)+1,Match(M$3,Tickers,0))*M$4</f>
        <v>19101.45959</v>
      </c>
      <c r="N51" s="50">
        <f t="array" ref="N51">index(DailyPrices,Match($K51,PriceDates,0)+1,Match(N$3,Tickers,0))*N$4</f>
        <v>18335.41215</v>
      </c>
      <c r="O51" s="50">
        <f t="array" ref="O51">index(DailyPrices,Match($K51,PriceDates,0)+1,Match(O$3,Tickers,0))*O$4</f>
        <v>15935.78327</v>
      </c>
      <c r="P51" s="50">
        <f t="array" ref="P51">index(DailyPrices,Match($K51,PriceDates,0)+1,Match(P$3,Tickers,0))*P$4</f>
        <v>15664.47333</v>
      </c>
      <c r="Q51" s="50">
        <f t="array" ref="Q51">index(DailyPrices,Match($K51,PriceDates,0)+1,Match(Q$3,Tickers,0))*Q$4</f>
        <v>10055.02904</v>
      </c>
      <c r="R51" s="51">
        <f t="shared" si="2"/>
        <v>99542.13092</v>
      </c>
    </row>
    <row r="52">
      <c r="K52" s="49">
        <f>Prices!B58</f>
        <v>42440</v>
      </c>
      <c r="L52" s="50">
        <f t="array" ref="L52">index(DailyPrices,Match($K52,PriceDates,0)+1,Match(L$3,Tickers,0))*L$4</f>
        <v>20508.2054</v>
      </c>
      <c r="M52" s="50">
        <f t="array" ref="M52">index(DailyPrices,Match($K52,PriceDates,0)+1,Match(M$3,Tickers,0))*M$4</f>
        <v>19083.42233</v>
      </c>
      <c r="N52" s="50">
        <f t="array" ref="N52">index(DailyPrices,Match($K52,PriceDates,0)+1,Match(N$3,Tickers,0))*N$4</f>
        <v>18711.49675</v>
      </c>
      <c r="O52" s="50">
        <f t="array" ref="O52">index(DailyPrices,Match($K52,PriceDates,0)+1,Match(O$3,Tickers,0))*O$4</f>
        <v>16292.98884</v>
      </c>
      <c r="P52" s="50">
        <f t="array" ref="P52">index(DailyPrices,Match($K52,PriceDates,0)+1,Match(P$3,Tickers,0))*P$4</f>
        <v>15918.68614</v>
      </c>
      <c r="Q52" s="50">
        <f t="array" ref="Q52">index(DailyPrices,Match($K52,PriceDates,0)+1,Match(Q$3,Tickers,0))*Q$4</f>
        <v>10275.14522</v>
      </c>
      <c r="R52" s="51">
        <f t="shared" si="2"/>
        <v>100789.9447</v>
      </c>
    </row>
    <row r="53">
      <c r="K53" s="49">
        <f>Prices!B59</f>
        <v>42443</v>
      </c>
      <c r="L53" s="50">
        <f t="array" ref="L53">index(DailyPrices,Match($K53,PriceDates,0)+1,Match(L$3,Tickers,0))*L$4</f>
        <v>20568.20187</v>
      </c>
      <c r="M53" s="50">
        <f t="array" ref="M53">index(DailyPrices,Match($K53,PriceDates,0)+1,Match(M$3,Tickers,0))*M$4</f>
        <v>19083.42233</v>
      </c>
      <c r="N53" s="50">
        <f t="array" ref="N53">index(DailyPrices,Match($K53,PriceDates,0)+1,Match(N$3,Tickers,0))*N$4</f>
        <v>18649.67462</v>
      </c>
      <c r="O53" s="50">
        <f t="array" ref="O53">index(DailyPrices,Match($K53,PriceDates,0)+1,Match(O$3,Tickers,0))*O$4</f>
        <v>16294.99561</v>
      </c>
      <c r="P53" s="50">
        <f t="array" ref="P53">index(DailyPrices,Match($K53,PriceDates,0)+1,Match(P$3,Tickers,0))*P$4</f>
        <v>15894.71995</v>
      </c>
      <c r="Q53" s="50">
        <f t="array" ref="Q53">index(DailyPrices,Match($K53,PriceDates,0)+1,Match(Q$3,Tickers,0))*Q$4</f>
        <v>10217.059</v>
      </c>
      <c r="R53" s="51">
        <f t="shared" si="2"/>
        <v>100708.0734</v>
      </c>
    </row>
    <row r="54">
      <c r="K54" s="49">
        <f>Prices!B60</f>
        <v>42444</v>
      </c>
      <c r="L54" s="50">
        <f t="array" ref="L54">index(DailyPrices,Match($K54,PriceDates,0)+1,Match(L$3,Tickers,0))*L$4</f>
        <v>20561.14346</v>
      </c>
      <c r="M54" s="50">
        <f t="array" ref="M54">index(DailyPrices,Match($K54,PriceDates,0)+1,Match(M$3,Tickers,0))*M$4</f>
        <v>19090.18631</v>
      </c>
      <c r="N54" s="50">
        <f t="array" ref="N54">index(DailyPrices,Match($K54,PriceDates,0)+1,Match(N$3,Tickers,0))*N$4</f>
        <v>18390.36515</v>
      </c>
      <c r="O54" s="50">
        <f t="array" ref="O54">index(DailyPrices,Match($K54,PriceDates,0)+1,Match(O$3,Tickers,0))*O$4</f>
        <v>16303.0227</v>
      </c>
      <c r="P54" s="50">
        <f t="array" ref="P54">index(DailyPrices,Match($K54,PriceDates,0)+1,Match(P$3,Tickers,0))*P$4</f>
        <v>15874.1775</v>
      </c>
      <c r="Q54" s="50">
        <f t="array" ref="Q54">index(DailyPrices,Match($K54,PriceDates,0)+1,Match(Q$3,Tickers,0))*Q$4</f>
        <v>10027.51452</v>
      </c>
      <c r="R54" s="51">
        <f t="shared" si="2"/>
        <v>100246.4096</v>
      </c>
    </row>
    <row r="55">
      <c r="K55" s="49">
        <f>Prices!B61</f>
        <v>42445</v>
      </c>
      <c r="L55" s="50">
        <f t="array" ref="L55">index(DailyPrices,Match($K55,PriceDates,0)+1,Match(L$3,Tickers,0))*L$4</f>
        <v>20659.96118</v>
      </c>
      <c r="M55" s="50">
        <f t="array" ref="M55">index(DailyPrices,Match($K55,PriceDates,0)+1,Match(M$3,Tickers,0))*M$4</f>
        <v>19128.51549</v>
      </c>
      <c r="N55" s="50">
        <f t="array" ref="N55">index(DailyPrices,Match($K55,PriceDates,0)+1,Match(N$3,Tickers,0))*N$4</f>
        <v>18568.9624</v>
      </c>
      <c r="O55" s="50">
        <f t="array" ref="O55">index(DailyPrices,Match($K55,PriceDates,0)+1,Match(O$3,Tickers,0))*O$4</f>
        <v>16499.68644</v>
      </c>
      <c r="P55" s="50">
        <f t="array" ref="P55">index(DailyPrices,Match($K55,PriceDates,0)+1,Match(P$3,Tickers,0))*P$4</f>
        <v>15969.18633</v>
      </c>
      <c r="Q55" s="50">
        <f t="array" ref="Q55">index(DailyPrices,Match($K55,PriceDates,0)+1,Match(Q$3,Tickers,0))*Q$4</f>
        <v>10238.45919</v>
      </c>
      <c r="R55" s="51">
        <f t="shared" si="2"/>
        <v>101064.771</v>
      </c>
    </row>
    <row r="56">
      <c r="K56" s="49">
        <f>Prices!B62</f>
        <v>42446</v>
      </c>
      <c r="L56" s="50">
        <f t="array" ref="L56">index(DailyPrices,Match($K56,PriceDates,0)+1,Match(L$3,Tickers,0))*L$4</f>
        <v>20723.48685</v>
      </c>
      <c r="M56" s="50">
        <f t="array" ref="M56">index(DailyPrices,Match($K56,PriceDates,0)+1,Match(M$3,Tickers,0))*M$4</f>
        <v>19126.26083</v>
      </c>
      <c r="N56" s="50">
        <f t="array" ref="N56">index(DailyPrices,Match($K56,PriceDates,0)+1,Match(N$3,Tickers,0))*N$4</f>
        <v>18821.40275</v>
      </c>
      <c r="O56" s="50">
        <f t="array" ref="O56">index(DailyPrices,Match($K56,PriceDates,0)+1,Match(O$3,Tickers,0))*O$4</f>
        <v>16732.47209</v>
      </c>
      <c r="P56" s="50">
        <f t="array" ref="P56">index(DailyPrices,Match($K56,PriceDates,0)+1,Match(P$3,Tickers,0))*P$4</f>
        <v>16070.1867</v>
      </c>
      <c r="Q56" s="50">
        <f t="array" ref="Q56">index(DailyPrices,Match($K56,PriceDates,0)+1,Match(Q$3,Tickers,0))*Q$4</f>
        <v>10446.34668</v>
      </c>
      <c r="R56" s="51">
        <f t="shared" si="2"/>
        <v>101920.1559</v>
      </c>
    </row>
    <row r="57">
      <c r="K57" s="49">
        <f>Prices!B63</f>
        <v>42447</v>
      </c>
      <c r="L57" s="50">
        <f t="array" ref="L57">index(DailyPrices,Match($K57,PriceDates,0)+1,Match(L$3,Tickers,0))*L$4</f>
        <v>20771.13111</v>
      </c>
      <c r="M57" s="50">
        <f t="array" ref="M57">index(DailyPrices,Match($K57,PriceDates,0)+1,Match(M$3,Tickers,0))*M$4</f>
        <v>19130.77014</v>
      </c>
      <c r="N57" s="50">
        <f t="array" ref="N57">index(DailyPrices,Match($K57,PriceDates,0)+1,Match(N$3,Tickers,0))*N$4</f>
        <v>18951.91612</v>
      </c>
      <c r="O57" s="50">
        <f t="array" ref="O57">index(DailyPrices,Match($K57,PriceDates,0)+1,Match(O$3,Tickers,0))*O$4</f>
        <v>16660.22827</v>
      </c>
      <c r="P57" s="50">
        <f t="array" ref="P57">index(DailyPrices,Match($K57,PriceDates,0)+1,Match(P$3,Tickers,0))*P$4</f>
        <v>16043.6527</v>
      </c>
      <c r="Q57" s="50">
        <f t="array" ref="Q57">index(DailyPrices,Match($K57,PriceDates,0)+1,Match(Q$3,Tickers,0))*Q$4</f>
        <v>10516.66157</v>
      </c>
      <c r="R57" s="51">
        <f t="shared" si="2"/>
        <v>102074.3599</v>
      </c>
    </row>
    <row r="58">
      <c r="K58" s="49">
        <f>Prices!B64</f>
        <v>42450</v>
      </c>
      <c r="L58" s="50">
        <f t="array" ref="L58">index(DailyPrices,Match($K58,PriceDates,0)+1,Match(L$3,Tickers,0))*L$4</f>
        <v>20746.42668</v>
      </c>
      <c r="M58" s="50">
        <f t="array" ref="M58">index(DailyPrices,Match($K58,PriceDates,0)+1,Match(M$3,Tickers,0))*M$4</f>
        <v>19128.51549</v>
      </c>
      <c r="N58" s="50">
        <f t="array" ref="N58">index(DailyPrices,Match($K58,PriceDates,0)+1,Match(N$3,Tickers,0))*N$4</f>
        <v>18919.28778</v>
      </c>
      <c r="O58" s="50">
        <f t="array" ref="O58">index(DailyPrices,Match($K58,PriceDates,0)+1,Match(O$3,Tickers,0))*O$4</f>
        <v>16327.10398</v>
      </c>
      <c r="P58" s="50">
        <f t="array" ref="P58">index(DailyPrices,Match($K58,PriceDates,0)+1,Match(P$3,Tickers,0))*P$4</f>
        <v>16068.47483</v>
      </c>
      <c r="Q58" s="50">
        <f t="array" ref="Q58">index(DailyPrices,Match($K58,PriceDates,0)+1,Match(Q$3,Tickers,0))*Q$4</f>
        <v>10559.46194</v>
      </c>
      <c r="R58" s="51">
        <f t="shared" si="2"/>
        <v>101749.2707</v>
      </c>
    </row>
    <row r="59">
      <c r="K59" s="49">
        <f>Prices!B65</f>
        <v>42451</v>
      </c>
      <c r="L59" s="50">
        <f t="array" ref="L59">index(DailyPrices,Match($K59,PriceDates,0)+1,Match(L$3,Tickers,0))*L$4</f>
        <v>20707.60543</v>
      </c>
      <c r="M59" s="50">
        <f t="array" ref="M59">index(DailyPrices,Match($K59,PriceDates,0)+1,Match(M$3,Tickers,0))*M$4</f>
        <v>19117.2422</v>
      </c>
      <c r="N59" s="50">
        <f t="array" ref="N59">index(DailyPrices,Match($K59,PriceDates,0)+1,Match(N$3,Tickers,0))*N$4</f>
        <v>18927.87419</v>
      </c>
      <c r="O59" s="50">
        <f t="array" ref="O59">index(DailyPrices,Match($K59,PriceDates,0)+1,Match(O$3,Tickers,0))*O$4</f>
        <v>16327.10398</v>
      </c>
      <c r="P59" s="50">
        <f t="array" ref="P59">index(DailyPrices,Match($K59,PriceDates,0)+1,Match(P$3,Tickers,0))*P$4</f>
        <v>16059.91548</v>
      </c>
      <c r="Q59" s="50">
        <f t="array" ref="Q59">index(DailyPrices,Match($K59,PriceDates,0)+1,Match(Q$3,Tickers,0))*Q$4</f>
        <v>10513.6044</v>
      </c>
      <c r="R59" s="51">
        <f t="shared" si="2"/>
        <v>101653.3457</v>
      </c>
    </row>
    <row r="60">
      <c r="K60" s="49">
        <f>Prices!B66</f>
        <v>42452</v>
      </c>
      <c r="L60" s="50">
        <f t="array" ref="L60">index(DailyPrices,Match($K60,PriceDates,0)+1,Match(L$3,Tickers,0))*L$4</f>
        <v>20811.71696</v>
      </c>
      <c r="M60" s="50">
        <f t="array" ref="M60">index(DailyPrices,Match($K60,PriceDates,0)+1,Match(M$3,Tickers,0))*M$4</f>
        <v>19128.51549</v>
      </c>
      <c r="N60" s="50">
        <f t="array" ref="N60">index(DailyPrices,Match($K60,PriceDates,0)+1,Match(N$3,Tickers,0))*N$4</f>
        <v>18617.04628</v>
      </c>
      <c r="O60" s="50">
        <f t="array" ref="O60">index(DailyPrices,Match($K60,PriceDates,0)+1,Match(O$3,Tickers,0))*O$4</f>
        <v>16238.80597</v>
      </c>
      <c r="P60" s="50">
        <f t="array" ref="P60">index(DailyPrices,Match($K60,PriceDates,0)+1,Match(P$3,Tickers,0))*P$4</f>
        <v>15957.20323</v>
      </c>
      <c r="Q60" s="50">
        <f t="array" ref="Q60">index(DailyPrices,Match($K60,PriceDates,0)+1,Match(Q$3,Tickers,0))*Q$4</f>
        <v>10351.57444</v>
      </c>
      <c r="R60" s="51">
        <f t="shared" si="2"/>
        <v>101104.8624</v>
      </c>
    </row>
    <row r="61">
      <c r="K61" s="49">
        <f>Prices!B67</f>
        <v>42453</v>
      </c>
      <c r="L61" s="50">
        <f t="array" ref="L61">index(DailyPrices,Match($K61,PriceDates,0)+1,Match(L$3,Tickers,0))*L$4</f>
        <v>20802.89395</v>
      </c>
      <c r="M61" s="50">
        <f t="array" ref="M61">index(DailyPrices,Match($K61,PriceDates,0)+1,Match(M$3,Tickers,0))*M$4</f>
        <v>19119.49686</v>
      </c>
      <c r="N61" s="50">
        <f t="array" ref="N61">index(DailyPrices,Match($K61,PriceDates,0)+1,Match(N$3,Tickers,0))*N$4</f>
        <v>18646.24006</v>
      </c>
      <c r="O61" s="50">
        <f t="array" ref="O61">index(DailyPrices,Match($K61,PriceDates,0)+1,Match(O$3,Tickers,0))*O$4</f>
        <v>16244.82629</v>
      </c>
      <c r="P61" s="50">
        <f t="array" ref="P61">index(DailyPrices,Match($K61,PriceDates,0)+1,Match(P$3,Tickers,0))*P$4</f>
        <v>15946.07607</v>
      </c>
      <c r="Q61" s="50">
        <f t="array" ref="Q61">index(DailyPrices,Match($K61,PriceDates,0)+1,Match(Q$3,Tickers,0))*Q$4</f>
        <v>10336.2886</v>
      </c>
      <c r="R61" s="51">
        <f t="shared" si="2"/>
        <v>101095.8218</v>
      </c>
    </row>
    <row r="62">
      <c r="K62" s="49">
        <f>Prices!B68</f>
        <v>42457</v>
      </c>
      <c r="L62" s="50">
        <f t="array" ref="L62">index(DailyPrices,Match($K62,PriceDates,0)+1,Match(L$3,Tickers,0))*L$4</f>
        <v>20815.24616</v>
      </c>
      <c r="M62" s="50">
        <f t="array" ref="M62">index(DailyPrices,Match($K62,PriceDates,0)+1,Match(M$3,Tickers,0))*M$4</f>
        <v>19124.00617</v>
      </c>
      <c r="N62" s="50">
        <f t="array" ref="N62">index(DailyPrices,Match($K62,PriceDates,0)+1,Match(N$3,Tickers,0))*N$4</f>
        <v>18678.8684</v>
      </c>
      <c r="O62" s="50">
        <f t="array" ref="O62">index(DailyPrices,Match($K62,PriceDates,0)+1,Match(O$3,Tickers,0))*O$4</f>
        <v>16391.32071</v>
      </c>
      <c r="P62" s="50">
        <f t="array" ref="P62">index(DailyPrices,Match($K62,PriceDates,0)+1,Match(P$3,Tickers,0))*P$4</f>
        <v>15957.20323</v>
      </c>
      <c r="Q62" s="50">
        <f t="array" ref="Q62">index(DailyPrices,Match($K62,PriceDates,0)+1,Match(Q$3,Tickers,0))*Q$4</f>
        <v>10363.80312</v>
      </c>
      <c r="R62" s="51">
        <f t="shared" si="2"/>
        <v>101330.4478</v>
      </c>
    </row>
    <row r="63">
      <c r="K63" s="49">
        <f>Prices!B69</f>
        <v>42458</v>
      </c>
      <c r="L63" s="50">
        <f t="array" ref="L63">index(DailyPrices,Match($K63,PriceDates,0)+1,Match(L$3,Tickers,0))*L$4</f>
        <v>20850.5382</v>
      </c>
      <c r="M63" s="50">
        <f t="array" ref="M63">index(DailyPrices,Match($K63,PriceDates,0)+1,Match(M$3,Tickers,0))*M$4</f>
        <v>19160.08069</v>
      </c>
      <c r="N63" s="50">
        <f t="array" ref="N63">index(DailyPrices,Match($K63,PriceDates,0)+1,Match(N$3,Tickers,0))*N$4</f>
        <v>19078.99494</v>
      </c>
      <c r="O63" s="50">
        <f t="array" ref="O63">index(DailyPrices,Match($K63,PriceDates,0)+1,Match(O$3,Tickers,0))*O$4</f>
        <v>16746.5195</v>
      </c>
      <c r="P63" s="50">
        <f t="array" ref="P63">index(DailyPrices,Match($K63,PriceDates,0)+1,Match(P$3,Tickers,0))*P$4</f>
        <v>16110.41566</v>
      </c>
      <c r="Q63" s="50">
        <f t="array" ref="Q63">index(DailyPrices,Match($K63,PriceDates,0)+1,Match(Q$3,Tickers,0))*Q$4</f>
        <v>10464.6897</v>
      </c>
      <c r="R63" s="51">
        <f t="shared" si="2"/>
        <v>102411.2387</v>
      </c>
    </row>
    <row r="64">
      <c r="K64" s="49">
        <f>Prices!B70</f>
        <v>42459</v>
      </c>
      <c r="L64" s="50">
        <f t="array" ref="L64">index(DailyPrices,Match($K64,PriceDates,0)+1,Match(L$3,Tickers,0))*L$4</f>
        <v>20825.83377</v>
      </c>
      <c r="M64" s="50">
        <f t="array" ref="M64">index(DailyPrices,Match($K64,PriceDates,0)+1,Match(M$3,Tickers,0))*M$4</f>
        <v>19162.33535</v>
      </c>
      <c r="N64" s="50">
        <f t="array" ref="N64">index(DailyPrices,Match($K64,PriceDates,0)+1,Match(N$3,Tickers,0))*N$4</f>
        <v>19094.45047</v>
      </c>
      <c r="O64" s="50">
        <f t="array" ref="O64">index(DailyPrices,Match($K64,PriceDates,0)+1,Match(O$3,Tickers,0))*O$4</f>
        <v>16714.41114</v>
      </c>
      <c r="P64" s="50">
        <f t="array" ref="P64">index(DailyPrices,Match($K64,PriceDates,0)+1,Match(P$3,Tickers,0))*P$4</f>
        <v>16178.03456</v>
      </c>
      <c r="Q64" s="50">
        <f t="array" ref="Q64">index(DailyPrices,Match($K64,PriceDates,0)+1,Match(Q$3,Tickers,0))*Q$4</f>
        <v>10583.91929</v>
      </c>
      <c r="R64" s="51">
        <f t="shared" si="2"/>
        <v>102558.9846</v>
      </c>
    </row>
    <row r="65">
      <c r="K65" s="49">
        <f>Prices!B71</f>
        <v>42460</v>
      </c>
      <c r="L65" s="50">
        <f t="array" ref="L65">index(DailyPrices,Match($K65,PriceDates,0)+1,Match(L$3,Tickers,0))*L$4</f>
        <v>20908.77007</v>
      </c>
      <c r="M65" s="50">
        <f t="array" ref="M65">index(DailyPrices,Match($K65,PriceDates,0)+1,Match(M$3,Tickers,0))*M$4</f>
        <v>19160.08069</v>
      </c>
      <c r="N65" s="50">
        <f t="array" ref="N65">index(DailyPrices,Match($K65,PriceDates,0)+1,Match(N$3,Tickers,0))*N$4</f>
        <v>19145.96891</v>
      </c>
      <c r="O65" s="50">
        <f t="array" ref="O65">index(DailyPrices,Match($K65,PriceDates,0)+1,Match(O$3,Tickers,0))*O$4</f>
        <v>16816.75655</v>
      </c>
      <c r="P65" s="50">
        <f t="array" ref="P65">index(DailyPrices,Match($K65,PriceDates,0)+1,Match(P$3,Tickers,0))*P$4</f>
        <v>16139.51747</v>
      </c>
      <c r="Q65" s="50">
        <f t="array" ref="Q65">index(DailyPrices,Match($K65,PriceDates,0)+1,Match(Q$3,Tickers,0))*Q$4</f>
        <v>10571.69061</v>
      </c>
      <c r="R65" s="51">
        <f t="shared" si="2"/>
        <v>102742.7843</v>
      </c>
    </row>
    <row r="66">
      <c r="K66" s="49">
        <f>Prices!B72</f>
        <v>42461</v>
      </c>
      <c r="L66" s="50">
        <f t="array" ref="L66">index(DailyPrices,Match($K66,PriceDates,0)+1,Match(L$3,Tickers,0))*L$4</f>
        <v>20975.82495</v>
      </c>
      <c r="M66" s="50">
        <f t="array" ref="M66">index(DailyPrices,Match($K66,PriceDates,0)+1,Match(M$3,Tickers,0))*M$4</f>
        <v>19148.8074</v>
      </c>
      <c r="N66" s="50">
        <f t="array" ref="N66">index(DailyPrices,Match($K66,PriceDates,0)+1,Match(N$3,Tickers,0))*N$4</f>
        <v>19190.61822</v>
      </c>
      <c r="O66" s="50">
        <f t="array" ref="O66">index(DailyPrices,Match($K66,PriceDates,0)+1,Match(O$3,Tickers,0))*O$4</f>
        <v>16794.68205</v>
      </c>
      <c r="P66" s="50">
        <f t="array" ref="P66">index(DailyPrices,Match($K66,PriceDates,0)+1,Match(P$3,Tickers,0))*P$4</f>
        <v>16243.08565</v>
      </c>
      <c r="Q66" s="50">
        <f t="array" ref="Q66">index(DailyPrices,Match($K66,PriceDates,0)+1,Match(Q$3,Tickers,0))*Q$4</f>
        <v>10602.26231</v>
      </c>
      <c r="R66" s="51">
        <f t="shared" si="2"/>
        <v>102955.2806</v>
      </c>
    </row>
    <row r="67">
      <c r="K67" s="49">
        <f>Prices!B73</f>
        <v>42464</v>
      </c>
      <c r="L67" s="50">
        <f t="array" ref="L67">index(DailyPrices,Match($K67,PriceDates,0)+1,Match(L$3,Tickers,0))*L$4</f>
        <v>20977.58955</v>
      </c>
      <c r="M67" s="50">
        <f t="array" ref="M67">index(DailyPrices,Match($K67,PriceDates,0)+1,Match(M$3,Tickers,0))*M$4</f>
        <v>19162.33535</v>
      </c>
      <c r="N67" s="50">
        <f t="array" ref="N67">index(DailyPrices,Match($K67,PriceDates,0)+1,Match(N$3,Tickers,0))*N$4</f>
        <v>19046.36659</v>
      </c>
      <c r="O67" s="50">
        <f t="array" ref="O67">index(DailyPrices,Match($K67,PriceDates,0)+1,Match(O$3,Tickers,0))*O$4</f>
        <v>16770.60078</v>
      </c>
      <c r="P67" s="50">
        <f t="array" ref="P67">index(DailyPrices,Match($K67,PriceDates,0)+1,Match(P$3,Tickers,0))*P$4</f>
        <v>16191.72952</v>
      </c>
      <c r="Q67" s="50">
        <f t="array" ref="Q67">index(DailyPrices,Match($K67,PriceDates,0)+1,Match(Q$3,Tickers,0))*Q$4</f>
        <v>10458.57536</v>
      </c>
      <c r="R67" s="51">
        <f t="shared" si="2"/>
        <v>102607.1972</v>
      </c>
    </row>
    <row r="68">
      <c r="K68" s="49">
        <f>Prices!B74</f>
        <v>42465</v>
      </c>
      <c r="L68" s="50">
        <f t="array" ref="L68">index(DailyPrices,Match($K68,PriceDates,0)+1,Match(L$3,Tickers,0))*L$4</f>
        <v>21044.64443</v>
      </c>
      <c r="M68" s="50">
        <f t="array" ref="M68">index(DailyPrices,Match($K68,PriceDates,0)+1,Match(M$3,Tickers,0))*M$4</f>
        <v>19169.09932</v>
      </c>
      <c r="N68" s="50">
        <f t="array" ref="N68">index(DailyPrices,Match($K68,PriceDates,0)+1,Match(N$3,Tickers,0))*N$4</f>
        <v>18826.55459</v>
      </c>
      <c r="O68" s="50">
        <f t="array" ref="O68">index(DailyPrices,Match($K68,PriceDates,0)+1,Match(O$3,Tickers,0))*O$4</f>
        <v>16660.22827</v>
      </c>
      <c r="P68" s="50">
        <f t="array" ref="P68">index(DailyPrices,Match($K68,PriceDates,0)+1,Match(P$3,Tickers,0))*P$4</f>
        <v>16027.38993</v>
      </c>
      <c r="Q68" s="50">
        <f t="array" ref="Q68">index(DailyPrices,Match($K68,PriceDates,0)+1,Match(Q$3,Tickers,0))*Q$4</f>
        <v>10262.91654</v>
      </c>
      <c r="R68" s="51">
        <f t="shared" si="2"/>
        <v>101990.8331</v>
      </c>
    </row>
    <row r="69">
      <c r="K69" s="49">
        <f>Prices!B75</f>
        <v>42466</v>
      </c>
      <c r="L69" s="50">
        <f t="array" ref="L69">index(DailyPrices,Match($K69,PriceDates,0)+1,Match(L$3,Tickers,0))*L$4</f>
        <v>21026.99841</v>
      </c>
      <c r="M69" s="50">
        <f t="array" ref="M69">index(DailyPrices,Match($K69,PriceDates,0)+1,Match(M$3,Tickers,0))*M$4</f>
        <v>19162.33535</v>
      </c>
      <c r="N69" s="50">
        <f t="array" ref="N69">index(DailyPrices,Match($K69,PriceDates,0)+1,Match(N$3,Tickers,0))*N$4</f>
        <v>19037.78019</v>
      </c>
      <c r="O69" s="50">
        <f t="array" ref="O69">index(DailyPrices,Match($K69,PriceDates,0)+1,Match(O$3,Tickers,0))*O$4</f>
        <v>16700.36373</v>
      </c>
      <c r="P69" s="50">
        <f t="array" ref="P69">index(DailyPrices,Match($K69,PriceDates,0)+1,Match(P$3,Tickers,0))*P$4</f>
        <v>16202.00075</v>
      </c>
      <c r="Q69" s="50">
        <f t="array" ref="Q69">index(DailyPrices,Match($K69,PriceDates,0)+1,Match(Q$3,Tickers,0))*Q$4</f>
        <v>10394.37481</v>
      </c>
      <c r="R69" s="51">
        <f t="shared" si="2"/>
        <v>102523.8532</v>
      </c>
    </row>
    <row r="70">
      <c r="K70" s="49">
        <f>Prices!B76</f>
        <v>42467</v>
      </c>
      <c r="L70" s="50">
        <f t="array" ref="L70">index(DailyPrices,Match($K70,PriceDates,0)+1,Match(L$3,Tickers,0))*L$4</f>
        <v>21083.46568</v>
      </c>
      <c r="M70" s="50">
        <f t="array" ref="M70">index(DailyPrices,Match($K70,PriceDates,0)+1,Match(M$3,Tickers,0))*M$4</f>
        <v>19173.60864</v>
      </c>
      <c r="N70" s="50">
        <f t="array" ref="N70">index(DailyPrices,Match($K70,PriceDates,0)+1,Match(N$3,Tickers,0))*N$4</f>
        <v>18795.64353</v>
      </c>
      <c r="O70" s="50">
        <f t="array" ref="O70">index(DailyPrices,Match($K70,PriceDates,0)+1,Match(O$3,Tickers,0))*O$4</f>
        <v>16596.01154</v>
      </c>
      <c r="P70" s="50">
        <f t="array" ref="P70">index(DailyPrices,Match($K70,PriceDates,0)+1,Match(P$3,Tickers,0))*P$4</f>
        <v>16011.12716</v>
      </c>
      <c r="Q70" s="50">
        <f t="array" ref="Q70">index(DailyPrices,Match($K70,PriceDates,0)+1,Match(Q$3,Tickers,0))*Q$4</f>
        <v>10177.31581</v>
      </c>
      <c r="R70" s="51">
        <f t="shared" si="2"/>
        <v>101837.1724</v>
      </c>
    </row>
    <row r="71">
      <c r="K71" s="49">
        <f>Prices!B77</f>
        <v>42468</v>
      </c>
      <c r="L71" s="50">
        <f t="array" ref="L71">index(DailyPrices,Match($K71,PriceDates,0)+1,Match(L$3,Tickers,0))*L$4</f>
        <v>21035.82142</v>
      </c>
      <c r="M71" s="50">
        <f t="array" ref="M71">index(DailyPrices,Match($K71,PriceDates,0)+1,Match(M$3,Tickers,0))*M$4</f>
        <v>19173.60864</v>
      </c>
      <c r="N71" s="50">
        <f t="array" ref="N71">index(DailyPrices,Match($K71,PriceDates,0)+1,Match(N$3,Tickers,0))*N$4</f>
        <v>18902.11497</v>
      </c>
      <c r="O71" s="50">
        <f t="array" ref="O71">index(DailyPrices,Match($K71,PriceDates,0)+1,Match(O$3,Tickers,0))*O$4</f>
        <v>16688.32309</v>
      </c>
      <c r="P71" s="50">
        <f t="array" ref="P71">index(DailyPrices,Match($K71,PriceDates,0)+1,Match(P$3,Tickers,0))*P$4</f>
        <v>16054.77986</v>
      </c>
      <c r="Q71" s="50">
        <f t="array" ref="Q71">index(DailyPrices,Match($K71,PriceDates,0)+1,Match(Q$3,Tickers,0))*Q$4</f>
        <v>10354.63161</v>
      </c>
      <c r="R71" s="51">
        <f t="shared" si="2"/>
        <v>102209.2796</v>
      </c>
    </row>
    <row r="72">
      <c r="K72" s="49">
        <f>Prices!B78</f>
        <v>42471</v>
      </c>
      <c r="L72" s="50">
        <f t="array" ref="L72">index(DailyPrices,Match($K72,PriceDates,0)+1,Match(L$3,Tickers,0))*L$4</f>
        <v>21034.05682</v>
      </c>
      <c r="M72" s="50">
        <f t="array" ref="M72">index(DailyPrices,Match($K72,PriceDates,0)+1,Match(M$3,Tickers,0))*M$4</f>
        <v>19171.35398</v>
      </c>
      <c r="N72" s="50">
        <f t="array" ref="N72">index(DailyPrices,Match($K72,PriceDates,0)+1,Match(N$3,Tickers,0))*N$4</f>
        <v>18860.90022</v>
      </c>
      <c r="O72" s="50">
        <f t="array" ref="O72">index(DailyPrices,Match($K72,PriceDates,0)+1,Match(O$3,Tickers,0))*O$4</f>
        <v>16654.20795</v>
      </c>
      <c r="P72" s="50">
        <f t="array" ref="P72">index(DailyPrices,Match($K72,PriceDates,0)+1,Match(P$3,Tickers,0))*P$4</f>
        <v>16012.83903</v>
      </c>
      <c r="Q72" s="50">
        <f t="array" ref="Q72">index(DailyPrices,Match($K72,PriceDates,0)+1,Match(Q$3,Tickers,0))*Q$4</f>
        <v>10492.20422</v>
      </c>
      <c r="R72" s="51">
        <f t="shared" si="2"/>
        <v>102225.5622</v>
      </c>
    </row>
    <row r="73">
      <c r="K73" s="49">
        <f>Prices!B79</f>
        <v>42472</v>
      </c>
      <c r="L73" s="50">
        <f t="array" ref="L73">index(DailyPrices,Match($K73,PriceDates,0)+1,Match(L$3,Tickers,0))*L$4</f>
        <v>20951.12052</v>
      </c>
      <c r="M73" s="50">
        <f t="array" ref="M73">index(DailyPrices,Match($K73,PriceDates,0)+1,Match(M$3,Tickers,0))*M$4</f>
        <v>19166.84467</v>
      </c>
      <c r="N73" s="50">
        <f t="array" ref="N73">index(DailyPrices,Match($K73,PriceDates,0)+1,Match(N$3,Tickers,0))*N$4</f>
        <v>19048.08388</v>
      </c>
      <c r="O73" s="50">
        <f t="array" ref="O73">index(DailyPrices,Match($K73,PriceDates,0)+1,Match(O$3,Tickers,0))*O$4</f>
        <v>16774.61432</v>
      </c>
      <c r="P73" s="50">
        <f t="array" ref="P73">index(DailyPrices,Match($K73,PriceDates,0)+1,Match(P$3,Tickers,0))*P$4</f>
        <v>16168.61927</v>
      </c>
      <c r="Q73" s="50">
        <f t="array" ref="Q73">index(DailyPrices,Match($K73,PriceDates,0)+1,Match(Q$3,Tickers,0))*Q$4</f>
        <v>10654.23418</v>
      </c>
      <c r="R73" s="51">
        <f t="shared" si="2"/>
        <v>102763.5168</v>
      </c>
    </row>
    <row r="74">
      <c r="K74" s="49">
        <f>Prices!B80</f>
        <v>42473</v>
      </c>
      <c r="L74" s="50">
        <f t="array" ref="L74">index(DailyPrices,Match($K74,PriceDates,0)+1,Match(L$3,Tickers,0))*L$4</f>
        <v>21023.46921</v>
      </c>
      <c r="M74" s="50">
        <f t="array" ref="M74">index(DailyPrices,Match($K74,PriceDates,0)+1,Match(M$3,Tickers,0))*M$4</f>
        <v>19157.82604</v>
      </c>
      <c r="N74" s="50">
        <f t="array" ref="N74">index(DailyPrices,Match($K74,PriceDates,0)+1,Match(N$3,Tickers,0))*N$4</f>
        <v>19408.71294</v>
      </c>
      <c r="O74" s="50">
        <f t="array" ref="O74">index(DailyPrices,Match($K74,PriceDates,0)+1,Match(O$3,Tickers,0))*O$4</f>
        <v>16700.36373</v>
      </c>
      <c r="P74" s="50">
        <f t="array" ref="P74">index(DailyPrices,Match($K74,PriceDates,0)+1,Match(P$3,Tickers,0))*P$4</f>
        <v>16330.39106</v>
      </c>
      <c r="Q74" s="50">
        <f t="array" ref="Q74">index(DailyPrices,Match($K74,PriceDates,0)+1,Match(Q$3,Tickers,0))*Q$4</f>
        <v>10852.95017</v>
      </c>
      <c r="R74" s="51">
        <f t="shared" si="2"/>
        <v>103473.7131</v>
      </c>
    </row>
    <row r="75">
      <c r="K75" s="49">
        <f>Prices!B81</f>
        <v>42474</v>
      </c>
      <c r="L75" s="50">
        <f t="array" ref="L75">index(DailyPrices,Match($K75,PriceDates,0)+1,Match(L$3,Tickers,0))*L$4</f>
        <v>21009.35239</v>
      </c>
      <c r="M75" s="50">
        <f t="array" ref="M75">index(DailyPrices,Match($K75,PriceDates,0)+1,Match(M$3,Tickers,0))*M$4</f>
        <v>19157.82604</v>
      </c>
      <c r="N75" s="50">
        <f t="array" ref="N75">index(DailyPrices,Match($K75,PriceDates,0)+1,Match(N$3,Tickers,0))*N$4</f>
        <v>19370.93275</v>
      </c>
      <c r="O75" s="50">
        <f t="array" ref="O75">index(DailyPrices,Match($K75,PriceDates,0)+1,Match(O$3,Tickers,0))*O$4</f>
        <v>16608.05218</v>
      </c>
      <c r="P75" s="50">
        <f t="array" ref="P75">index(DailyPrices,Match($K75,PriceDates,0)+1,Match(P$3,Tickers,0))*P$4</f>
        <v>16328.67918</v>
      </c>
      <c r="Q75" s="50">
        <f t="array" ref="Q75">index(DailyPrices,Match($K75,PriceDates,0)+1,Match(Q$3,Tickers,0))*Q$4</f>
        <v>10797.92113</v>
      </c>
      <c r="R75" s="51">
        <f t="shared" si="2"/>
        <v>103272.7637</v>
      </c>
    </row>
    <row r="76">
      <c r="K76" s="49">
        <f>Prices!B82</f>
        <v>42475</v>
      </c>
      <c r="L76" s="50">
        <f t="array" ref="L76">index(DailyPrices,Match($K76,PriceDates,0)+1,Match(L$3,Tickers,0))*L$4</f>
        <v>21097.5825</v>
      </c>
      <c r="M76" s="50">
        <f t="array" ref="M76">index(DailyPrices,Match($K76,PriceDates,0)+1,Match(M$3,Tickers,0))*M$4</f>
        <v>19171.35398</v>
      </c>
      <c r="N76" s="50">
        <f t="array" ref="N76">index(DailyPrices,Match($K76,PriceDates,0)+1,Match(N$3,Tickers,0))*N$4</f>
        <v>19424.16847</v>
      </c>
      <c r="O76" s="50">
        <f t="array" ref="O76">index(DailyPrices,Match($K76,PriceDates,0)+1,Match(O$3,Tickers,0))*O$4</f>
        <v>16732.47209</v>
      </c>
      <c r="P76" s="50">
        <f t="array" ref="P76">index(DailyPrices,Match($K76,PriceDates,0)+1,Match(P$3,Tickers,0))*P$4</f>
        <v>16310.70454</v>
      </c>
      <c r="Q76" s="50">
        <f t="array" ref="Q76">index(DailyPrices,Match($K76,PriceDates,0)+1,Match(Q$3,Tickers,0))*Q$4</f>
        <v>10733.72057</v>
      </c>
      <c r="R76" s="51">
        <f t="shared" si="2"/>
        <v>103470.0022</v>
      </c>
    </row>
    <row r="77">
      <c r="K77" s="49">
        <f>Prices!B83</f>
        <v>42478</v>
      </c>
      <c r="L77" s="50">
        <f t="array" ref="L77">index(DailyPrices,Match($K77,PriceDates,0)+1,Match(L$3,Tickers,0))*L$4</f>
        <v>21120.52232</v>
      </c>
      <c r="M77" s="50">
        <f t="array" ref="M77">index(DailyPrices,Match($K77,PriceDates,0)+1,Match(M$3,Tickers,0))*M$4</f>
        <v>19169.09932</v>
      </c>
      <c r="N77" s="50">
        <f t="array" ref="N77">index(DailyPrices,Match($K77,PriceDates,0)+1,Match(N$3,Tickers,0))*N$4</f>
        <v>19520.33623</v>
      </c>
      <c r="O77" s="50">
        <f t="array" ref="O77">index(DailyPrices,Match($K77,PriceDates,0)+1,Match(O$3,Tickers,0))*O$4</f>
        <v>16812.74301</v>
      </c>
      <c r="P77" s="50">
        <f t="array" ref="P77">index(DailyPrices,Match($K77,PriceDates,0)+1,Match(P$3,Tickers,0))*P$4</f>
        <v>16428.82362</v>
      </c>
      <c r="Q77" s="50">
        <f t="array" ref="Q77">index(DailyPrices,Match($K77,PriceDates,0)+1,Match(Q$3,Tickers,0))*Q$4</f>
        <v>10770.4066</v>
      </c>
      <c r="R77" s="51">
        <f t="shared" si="2"/>
        <v>103821.9311</v>
      </c>
    </row>
    <row r="78">
      <c r="K78" s="49">
        <f>Prices!B84</f>
        <v>42479</v>
      </c>
      <c r="L78" s="50">
        <f t="array" ref="L78">index(DailyPrices,Match($K78,PriceDates,0)+1,Match(L$3,Tickers,0))*L$4</f>
        <v>21159.34357</v>
      </c>
      <c r="M78" s="50">
        <f t="array" ref="M78">index(DailyPrices,Match($K78,PriceDates,0)+1,Match(M$3,Tickers,0))*M$4</f>
        <v>19162.33535</v>
      </c>
      <c r="N78" s="50">
        <f t="array" ref="N78">index(DailyPrices,Match($K78,PriceDates,0)+1,Match(N$3,Tickers,0))*N$4</f>
        <v>19599.33116</v>
      </c>
      <c r="O78" s="50">
        <f t="array" ref="O78">index(DailyPrices,Match($K78,PriceDates,0)+1,Match(O$3,Tickers,0))*O$4</f>
        <v>16820.7701</v>
      </c>
      <c r="P78" s="50">
        <f t="array" ref="P78">index(DailyPrices,Match($K78,PriceDates,0)+1,Match(P$3,Tickers,0))*P$4</f>
        <v>16478.46788</v>
      </c>
      <c r="Q78" s="50">
        <f t="array" ref="Q78">index(DailyPrices,Match($K78,PriceDates,0)+1,Match(Q$3,Tickers,0))*Q$4</f>
        <v>10935.49373</v>
      </c>
      <c r="R78" s="51">
        <f t="shared" si="2"/>
        <v>104155.7418</v>
      </c>
    </row>
    <row r="79">
      <c r="K79" s="49">
        <f>Prices!B85</f>
        <v>42480</v>
      </c>
      <c r="L79" s="50">
        <f t="array" ref="L79">index(DailyPrices,Match($K79,PriceDates,0)+1,Match(L$3,Tickers,0))*L$4</f>
        <v>21101.1117</v>
      </c>
      <c r="M79" s="50">
        <f t="array" ref="M79">index(DailyPrices,Match($K79,PriceDates,0)+1,Match(M$3,Tickers,0))*M$4</f>
        <v>19148.8074</v>
      </c>
      <c r="N79" s="50">
        <f t="array" ref="N79">index(DailyPrices,Match($K79,PriceDates,0)+1,Match(N$3,Tickers,0))*N$4</f>
        <v>19611.35213</v>
      </c>
      <c r="O79" s="50">
        <f t="array" ref="O79">index(DailyPrices,Match($K79,PriceDates,0)+1,Match(O$3,Tickers,0))*O$4</f>
        <v>16535.80835</v>
      </c>
      <c r="P79" s="50">
        <f t="array" ref="P79">index(DailyPrices,Match($K79,PriceDates,0)+1,Match(P$3,Tickers,0))*P$4</f>
        <v>16492.16284</v>
      </c>
      <c r="Q79" s="50">
        <f t="array" ref="Q79">index(DailyPrices,Match($K79,PriceDates,0)+1,Match(Q$3,Tickers,0))*Q$4</f>
        <v>10865.17884</v>
      </c>
      <c r="R79" s="51">
        <f t="shared" si="2"/>
        <v>103754.4213</v>
      </c>
    </row>
    <row r="80">
      <c r="K80" s="49">
        <f>Prices!B86</f>
        <v>42481</v>
      </c>
      <c r="L80" s="50">
        <f t="array" ref="L80">index(DailyPrices,Match($K80,PriceDates,0)+1,Match(L$3,Tickers,0))*L$4</f>
        <v>21035.82142</v>
      </c>
      <c r="M80" s="50">
        <f t="array" ref="M80">index(DailyPrices,Match($K80,PriceDates,0)+1,Match(M$3,Tickers,0))*M$4</f>
        <v>19133.0248</v>
      </c>
      <c r="N80" s="50">
        <f t="array" ref="N80">index(DailyPrices,Match($K80,PriceDates,0)+1,Match(N$3,Tickers,0))*N$4</f>
        <v>19472.25235</v>
      </c>
      <c r="O80" s="50">
        <f t="array" ref="O80">index(DailyPrices,Match($K80,PriceDates,0)+1,Match(O$3,Tickers,0))*O$4</f>
        <v>16240.81274</v>
      </c>
      <c r="P80" s="50">
        <f t="array" ref="P80">index(DailyPrices,Match($K80,PriceDates,0)+1,Match(P$3,Tickers,0))*P$4</f>
        <v>16400.57776</v>
      </c>
      <c r="Q80" s="50">
        <f t="array" ref="Q80">index(DailyPrices,Match($K80,PriceDates,0)+1,Match(Q$3,Tickers,0))*Q$4</f>
        <v>10745.94925</v>
      </c>
      <c r="R80" s="51">
        <f t="shared" si="2"/>
        <v>103028.4383</v>
      </c>
    </row>
    <row r="81">
      <c r="K81" s="49">
        <f>Prices!B87</f>
        <v>42482</v>
      </c>
      <c r="L81" s="50">
        <f t="array" ref="L81">index(DailyPrices,Match($K81,PriceDates,0)+1,Match(L$3,Tickers,0))*L$4</f>
        <v>21058.76125</v>
      </c>
      <c r="M81" s="50">
        <f t="array" ref="M81">index(DailyPrices,Match($K81,PriceDates,0)+1,Match(M$3,Tickers,0))*M$4</f>
        <v>19133.0248</v>
      </c>
      <c r="N81" s="50">
        <f t="array" ref="N81">index(DailyPrices,Match($K81,PriceDates,0)+1,Match(N$3,Tickers,0))*N$4</f>
        <v>19656.00145</v>
      </c>
      <c r="O81" s="50">
        <f t="array" ref="O81">index(DailyPrices,Match($K81,PriceDates,0)+1,Match(O$3,Tickers,0))*O$4</f>
        <v>16417.40875</v>
      </c>
      <c r="P81" s="50">
        <f t="array" ref="P81">index(DailyPrices,Match($K81,PriceDates,0)+1,Match(P$3,Tickers,0))*P$4</f>
        <v>16404.85743</v>
      </c>
      <c r="Q81" s="50">
        <f t="array" ref="Q81">index(DailyPrices,Match($K81,PriceDates,0)+1,Match(Q$3,Tickers,0))*Q$4</f>
        <v>10706.20605</v>
      </c>
      <c r="R81" s="51">
        <f t="shared" si="2"/>
        <v>103376.2597</v>
      </c>
    </row>
    <row r="82">
      <c r="K82" s="49">
        <f>Prices!B88</f>
        <v>42485</v>
      </c>
      <c r="L82" s="50">
        <f t="array" ref="L82">index(DailyPrices,Match($K82,PriceDates,0)+1,Match(L$3,Tickers,0))*L$4</f>
        <v>21009.35239</v>
      </c>
      <c r="M82" s="50">
        <f t="array" ref="M82">index(DailyPrices,Match($K82,PriceDates,0)+1,Match(M$3,Tickers,0))*M$4</f>
        <v>19128.51549</v>
      </c>
      <c r="N82" s="50">
        <f t="array" ref="N82">index(DailyPrices,Match($K82,PriceDates,0)+1,Match(N$3,Tickers,0))*N$4</f>
        <v>19551.24729</v>
      </c>
      <c r="O82" s="50">
        <f t="array" ref="O82">index(DailyPrices,Match($K82,PriceDates,0)+1,Match(O$3,Tickers,0))*O$4</f>
        <v>16553.86931</v>
      </c>
      <c r="P82" s="50">
        <f t="array" ref="P82">index(DailyPrices,Match($K82,PriceDates,0)+1,Match(P$3,Tickers,0))*P$4</f>
        <v>16378.32344</v>
      </c>
      <c r="Q82" s="50">
        <f t="array" ref="Q82">index(DailyPrices,Match($K82,PriceDates,0)+1,Match(Q$3,Tickers,0))*Q$4</f>
        <v>10620.60532</v>
      </c>
      <c r="R82" s="51">
        <f t="shared" si="2"/>
        <v>103241.9132</v>
      </c>
    </row>
    <row r="83">
      <c r="K83" s="49">
        <f>Prices!B89</f>
        <v>42486</v>
      </c>
      <c r="L83" s="50">
        <f t="array" ref="L83">index(DailyPrices,Match($K83,PriceDates,0)+1,Match(L$3,Tickers,0))*L$4</f>
        <v>21000.52938</v>
      </c>
      <c r="M83" s="50">
        <f t="array" ref="M83">index(DailyPrices,Match($K83,PriceDates,0)+1,Match(M$3,Tickers,0))*M$4</f>
        <v>19124.00617</v>
      </c>
      <c r="N83" s="50">
        <f t="array" ref="N83">index(DailyPrices,Match($K83,PriceDates,0)+1,Match(N$3,Tickers,0))*N$4</f>
        <v>19724.6927</v>
      </c>
      <c r="O83" s="50">
        <f t="array" ref="O83">index(DailyPrices,Match($K83,PriceDates,0)+1,Match(O$3,Tickers,0))*O$4</f>
        <v>16618.08604</v>
      </c>
      <c r="P83" s="50">
        <f t="array" ref="P83">index(DailyPrices,Match($K83,PriceDates,0)+1,Match(P$3,Tickers,0))*P$4</f>
        <v>16402.28963</v>
      </c>
      <c r="Q83" s="50">
        <f t="array" ref="Q83">index(DailyPrices,Match($K83,PriceDates,0)+1,Match(Q$3,Tickers,0))*Q$4</f>
        <v>10745.94925</v>
      </c>
      <c r="R83" s="51">
        <f t="shared" si="2"/>
        <v>103615.5532</v>
      </c>
    </row>
    <row r="84">
      <c r="K84" s="49">
        <f>Prices!B90</f>
        <v>42487</v>
      </c>
      <c r="L84" s="50">
        <f t="array" ref="L84">index(DailyPrices,Match($K84,PriceDates,0)+1,Match(L$3,Tickers,0))*L$4</f>
        <v>21134.63914</v>
      </c>
      <c r="M84" s="50">
        <f t="array" ref="M84">index(DailyPrices,Match($K84,PriceDates,0)+1,Match(M$3,Tickers,0))*M$4</f>
        <v>19137.53412</v>
      </c>
      <c r="N84" s="50">
        <f t="array" ref="N84">index(DailyPrices,Match($K84,PriceDates,0)+1,Match(N$3,Tickers,0))*N$4</f>
        <v>19834.5987</v>
      </c>
      <c r="O84" s="50">
        <f t="array" ref="O84">index(DailyPrices,Match($K84,PriceDates,0)+1,Match(O$3,Tickers,0))*O$4</f>
        <v>16608.05218</v>
      </c>
      <c r="P84" s="50">
        <f t="array" ref="P84">index(DailyPrices,Match($K84,PriceDates,0)+1,Match(P$3,Tickers,0))*P$4</f>
        <v>16436.52704</v>
      </c>
      <c r="Q84" s="50">
        <f t="array" ref="Q84">index(DailyPrices,Match($K84,PriceDates,0)+1,Match(Q$3,Tickers,0))*Q$4</f>
        <v>10810.1498</v>
      </c>
      <c r="R84" s="51">
        <f t="shared" si="2"/>
        <v>103961.501</v>
      </c>
    </row>
    <row r="85">
      <c r="K85" s="49">
        <f>Prices!B91</f>
        <v>42488</v>
      </c>
      <c r="L85" s="50">
        <f t="array" ref="L85">index(DailyPrices,Match($K85,PriceDates,0)+1,Match(L$3,Tickers,0))*L$4</f>
        <v>21154.04976</v>
      </c>
      <c r="M85" s="50">
        <f t="array" ref="M85">index(DailyPrices,Match($K85,PriceDates,0)+1,Match(M$3,Tickers,0))*M$4</f>
        <v>19148.8074</v>
      </c>
      <c r="N85" s="50">
        <f t="array" ref="N85">index(DailyPrices,Match($K85,PriceDates,0)+1,Match(N$3,Tickers,0))*N$4</f>
        <v>19613.06941</v>
      </c>
      <c r="O85" s="50">
        <f t="array" ref="O85">index(DailyPrices,Match($K85,PriceDates,0)+1,Match(O$3,Tickers,0))*O$4</f>
        <v>16573.93704</v>
      </c>
      <c r="P85" s="50">
        <f t="array" ref="P85">index(DailyPrices,Match($K85,PriceDates,0)+1,Match(P$3,Tickers,0))*P$4</f>
        <v>16288.45022</v>
      </c>
      <c r="Q85" s="50">
        <f t="array" ref="Q85">index(DailyPrices,Match($K85,PriceDates,0)+1,Match(Q$3,Tickers,0))*Q$4</f>
        <v>10700.09172</v>
      </c>
      <c r="R85" s="51">
        <f t="shared" si="2"/>
        <v>103478.4056</v>
      </c>
    </row>
    <row r="86">
      <c r="K86" s="49">
        <f>Prices!B92</f>
        <v>42489</v>
      </c>
      <c r="L86" s="50">
        <f t="array" ref="L86">index(DailyPrices,Match($K86,PriceDates,0)+1,Match(L$3,Tickers,0))*L$4</f>
        <v>21176.98959</v>
      </c>
      <c r="M86" s="50">
        <f t="array" ref="M86">index(DailyPrices,Match($K86,PriceDates,0)+1,Match(M$3,Tickers,0))*M$4</f>
        <v>19155.57138</v>
      </c>
      <c r="N86" s="50">
        <f t="array" ref="N86">index(DailyPrices,Match($K86,PriceDates,0)+1,Match(N$3,Tickers,0))*N$4</f>
        <v>19484.27332</v>
      </c>
      <c r="O86" s="50">
        <f t="array" ref="O86">index(DailyPrices,Match($K86,PriceDates,0)+1,Match(O$3,Tickers,0))*O$4</f>
        <v>16421.4223</v>
      </c>
      <c r="P86" s="50">
        <f t="array" ref="P86">index(DailyPrices,Match($K86,PriceDates,0)+1,Match(P$3,Tickers,0))*P$4</f>
        <v>16196.0092</v>
      </c>
      <c r="Q86" s="50">
        <f t="array" ref="Q86">index(DailyPrices,Match($K86,PriceDates,0)+1,Match(Q$3,Tickers,0))*Q$4</f>
        <v>10678.69153</v>
      </c>
      <c r="R86" s="51">
        <f t="shared" si="2"/>
        <v>103112.9573</v>
      </c>
    </row>
    <row r="87">
      <c r="K87" s="49">
        <f>Prices!B93</f>
        <v>42492</v>
      </c>
      <c r="L87" s="50">
        <f t="array" ref="L87">index(DailyPrices,Match($K87,PriceDates,0)+1,Match(L$3,Tickers,0))*L$4</f>
        <v>21148.75596</v>
      </c>
      <c r="M87" s="50">
        <f t="array" ref="M87">index(DailyPrices,Match($K87,PriceDates,0)+1,Match(M$3,Tickers,0))*M$4</f>
        <v>19148.8074</v>
      </c>
      <c r="N87" s="50">
        <f t="array" ref="N87">index(DailyPrices,Match($K87,PriceDates,0)+1,Match(N$3,Tickers,0))*N$4</f>
        <v>19631.95951</v>
      </c>
      <c r="O87" s="50">
        <f t="array" ref="O87">index(DailyPrices,Match($K87,PriceDates,0)+1,Match(O$3,Tickers,0))*O$4</f>
        <v>16676.28245</v>
      </c>
      <c r="P87" s="50">
        <f t="array" ref="P87">index(DailyPrices,Match($K87,PriceDates,0)+1,Match(P$3,Tickers,0))*P$4</f>
        <v>16325.25544</v>
      </c>
      <c r="Q87" s="50">
        <f t="array" ref="Q87">index(DailyPrices,Match($K87,PriceDates,0)+1,Match(Q$3,Tickers,0))*Q$4</f>
        <v>10651.17701</v>
      </c>
      <c r="R87" s="51">
        <f t="shared" si="2"/>
        <v>103582.2378</v>
      </c>
    </row>
    <row r="88">
      <c r="K88" s="49">
        <f>Prices!B94</f>
        <v>42493</v>
      </c>
      <c r="L88" s="50">
        <f t="array" ref="L88">index(DailyPrices,Match($K88,PriceDates,0)+1,Match(L$3,Tickers,0))*L$4</f>
        <v>21185.8126</v>
      </c>
      <c r="M88" s="50">
        <f t="array" ref="M88">index(DailyPrices,Match($K88,PriceDates,0)+1,Match(M$3,Tickers,0))*M$4</f>
        <v>19169.09932</v>
      </c>
      <c r="N88" s="50">
        <f t="array" ref="N88">index(DailyPrices,Match($K88,PriceDates,0)+1,Match(N$3,Tickers,0))*N$4</f>
        <v>19333.15257</v>
      </c>
      <c r="O88" s="50">
        <f t="array" ref="O88">index(DailyPrices,Match($K88,PriceDates,0)+1,Match(O$3,Tickers,0))*O$4</f>
        <v>16702.3705</v>
      </c>
      <c r="P88" s="50">
        <f t="array" ref="P88">index(DailyPrices,Match($K88,PriceDates,0)+1,Match(P$3,Tickers,0))*P$4</f>
        <v>16185.73798</v>
      </c>
      <c r="Q88" s="50">
        <f t="array" ref="Q88">index(DailyPrices,Match($K88,PriceDates,0)+1,Match(Q$3,Tickers,0))*Q$4</f>
        <v>10354.63161</v>
      </c>
      <c r="R88" s="51">
        <f t="shared" si="2"/>
        <v>102930.8046</v>
      </c>
    </row>
    <row r="89">
      <c r="K89" s="49">
        <f>Prices!B95</f>
        <v>42494</v>
      </c>
      <c r="L89" s="50">
        <f t="array" ref="L89">index(DailyPrices,Match($K89,PriceDates,0)+1,Match(L$3,Tickers,0))*L$4</f>
        <v>21150.52056</v>
      </c>
      <c r="M89" s="50">
        <f t="array" ref="M89">index(DailyPrices,Match($K89,PriceDates,0)+1,Match(M$3,Tickers,0))*M$4</f>
        <v>19166.84467</v>
      </c>
      <c r="N89" s="50">
        <f t="array" ref="N89">index(DailyPrices,Match($K89,PriceDates,0)+1,Match(N$3,Tickers,0))*N$4</f>
        <v>19224.96385</v>
      </c>
      <c r="O89" s="50">
        <f t="array" ref="O89">index(DailyPrices,Match($K89,PriceDates,0)+1,Match(O$3,Tickers,0))*O$4</f>
        <v>16941.17647</v>
      </c>
      <c r="P89" s="50">
        <f t="array" ref="P89">index(DailyPrices,Match($K89,PriceDates,0)+1,Match(P$3,Tickers,0))*P$4</f>
        <v>16090.72915</v>
      </c>
      <c r="Q89" s="50">
        <f t="array" ref="Q89">index(DailyPrices,Match($K89,PriceDates,0)+1,Match(Q$3,Tickers,0))*Q$4</f>
        <v>10207.8875</v>
      </c>
      <c r="R89" s="51">
        <f t="shared" si="2"/>
        <v>102782.1222</v>
      </c>
    </row>
    <row r="90">
      <c r="K90" s="49">
        <f>Prices!B96</f>
        <v>42495</v>
      </c>
      <c r="L90" s="50">
        <f t="array" ref="L90">index(DailyPrices,Match($K90,PriceDates,0)+1,Match(L$3,Tickers,0))*L$4</f>
        <v>21192.87101</v>
      </c>
      <c r="M90" s="50">
        <f t="array" ref="M90">index(DailyPrices,Match($K90,PriceDates,0)+1,Match(M$3,Tickers,0))*M$4</f>
        <v>19173.60864</v>
      </c>
      <c r="N90" s="50">
        <f t="array" ref="N90">index(DailyPrices,Match($K90,PriceDates,0)+1,Match(N$3,Tickers,0))*N$4</f>
        <v>19176.87997</v>
      </c>
      <c r="O90" s="50">
        <f t="array" ref="O90">index(DailyPrices,Match($K90,PriceDates,0)+1,Match(O$3,Tickers,0))*O$4</f>
        <v>16989.33902</v>
      </c>
      <c r="P90" s="50">
        <f t="array" ref="P90">index(DailyPrices,Match($K90,PriceDates,0)+1,Match(P$3,Tickers,0))*P$4</f>
        <v>16089.01728</v>
      </c>
      <c r="Q90" s="50">
        <f t="array" ref="Q90">index(DailyPrices,Match($K90,PriceDates,0)+1,Match(Q$3,Tickers,0))*Q$4</f>
        <v>10207.8875</v>
      </c>
      <c r="R90" s="51">
        <f t="shared" si="2"/>
        <v>102829.6034</v>
      </c>
    </row>
    <row r="91">
      <c r="K91" s="49">
        <f>Prices!B97</f>
        <v>42496</v>
      </c>
      <c r="L91" s="50">
        <f t="array" ref="L91">index(DailyPrices,Match($K91,PriceDates,0)+1,Match(L$3,Tickers,0))*L$4</f>
        <v>21146.99135</v>
      </c>
      <c r="M91" s="50">
        <f t="array" ref="M91">index(DailyPrices,Match($K91,PriceDates,0)+1,Match(M$3,Tickers,0))*M$4</f>
        <v>19169.09932</v>
      </c>
      <c r="N91" s="50">
        <f t="array" ref="N91">index(DailyPrices,Match($K91,PriceDates,0)+1,Match(N$3,Tickers,0))*N$4</f>
        <v>19271.33044</v>
      </c>
      <c r="O91" s="50">
        <f t="array" ref="O91">index(DailyPrices,Match($K91,PriceDates,0)+1,Match(O$3,Tickers,0))*O$4</f>
        <v>17175.9689</v>
      </c>
      <c r="P91" s="50">
        <f t="array" ref="P91">index(DailyPrices,Match($K91,PriceDates,0)+1,Match(P$3,Tickers,0))*P$4</f>
        <v>16147.22088</v>
      </c>
      <c r="Q91" s="50">
        <f t="array" ref="Q91">index(DailyPrices,Match($K91,PriceDates,0)+1,Match(Q$3,Tickers,0))*Q$4</f>
        <v>10232.34485</v>
      </c>
      <c r="R91" s="51">
        <f t="shared" si="2"/>
        <v>103142.9557</v>
      </c>
    </row>
    <row r="92">
      <c r="K92" s="49">
        <f>Prices!B98</f>
        <v>42499</v>
      </c>
      <c r="L92" s="50">
        <f t="array" ref="L92">index(DailyPrices,Match($K92,PriceDates,0)+1,Match(L$3,Tickers,0))*L$4</f>
        <v>21125.81613</v>
      </c>
      <c r="M92" s="50">
        <f t="array" ref="M92">index(DailyPrices,Match($K92,PriceDates,0)+1,Match(M$3,Tickers,0))*M$4</f>
        <v>19178.11795</v>
      </c>
      <c r="N92" s="50">
        <f t="array" ref="N92">index(DailyPrices,Match($K92,PriceDates,0)+1,Match(N$3,Tickers,0))*N$4</f>
        <v>19298.80694</v>
      </c>
      <c r="O92" s="50">
        <f t="array" ref="O92">index(DailyPrices,Match($K92,PriceDates,0)+1,Match(O$3,Tickers,0))*O$4</f>
        <v>17364.60554</v>
      </c>
      <c r="P92" s="50">
        <f t="array" ref="P92">index(DailyPrices,Match($K92,PriceDates,0)+1,Match(P$3,Tickers,0))*P$4</f>
        <v>16164.33959</v>
      </c>
      <c r="Q92" s="50">
        <f t="array" ref="Q92">index(DailyPrices,Match($K92,PriceDates,0)+1,Match(Q$3,Tickers,0))*Q$4</f>
        <v>10076.42923</v>
      </c>
      <c r="R92" s="51">
        <f t="shared" si="2"/>
        <v>103208.1154</v>
      </c>
    </row>
    <row r="93">
      <c r="K93" s="49">
        <f>Prices!B99</f>
        <v>42500</v>
      </c>
      <c r="L93" s="50">
        <f t="array" ref="L93">index(DailyPrices,Match($K93,PriceDates,0)+1,Match(L$3,Tickers,0))*L$4</f>
        <v>21161.10817</v>
      </c>
      <c r="M93" s="50">
        <f t="array" ref="M93">index(DailyPrices,Match($K93,PriceDates,0)+1,Match(M$3,Tickers,0))*M$4</f>
        <v>19182.62727</v>
      </c>
      <c r="N93" s="50">
        <f t="array" ref="N93">index(DailyPrices,Match($K93,PriceDates,0)+1,Match(N$3,Tickers,0))*N$4</f>
        <v>19501.44613</v>
      </c>
      <c r="O93" s="50">
        <f t="array" ref="O93">index(DailyPrices,Match($K93,PriceDates,0)+1,Match(O$3,Tickers,0))*O$4</f>
        <v>17362.59877</v>
      </c>
      <c r="P93" s="50">
        <f t="array" ref="P93">index(DailyPrices,Match($K93,PriceDates,0)+1,Match(P$3,Tickers,0))*P$4</f>
        <v>16364.62847</v>
      </c>
      <c r="Q93" s="50">
        <f t="array" ref="Q93">index(DailyPrices,Match($K93,PriceDates,0)+1,Match(Q$3,Tickers,0))*Q$4</f>
        <v>10278.20238</v>
      </c>
      <c r="R93" s="51">
        <f t="shared" si="2"/>
        <v>103850.6112</v>
      </c>
    </row>
    <row r="94">
      <c r="K94" s="49">
        <f>Prices!B100</f>
        <v>42501</v>
      </c>
      <c r="L94" s="50">
        <f t="array" ref="L94">index(DailyPrices,Match($K94,PriceDates,0)+1,Match(L$3,Tickers,0))*L$4</f>
        <v>21184.048</v>
      </c>
      <c r="M94" s="50">
        <f t="array" ref="M94">index(DailyPrices,Match($K94,PriceDates,0)+1,Match(M$3,Tickers,0))*M$4</f>
        <v>19175.8633</v>
      </c>
      <c r="N94" s="50">
        <f t="array" ref="N94">index(DailyPrices,Match($K94,PriceDates,0)+1,Match(N$3,Tickers,0))*N$4</f>
        <v>19307.39335</v>
      </c>
      <c r="O94" s="50">
        <f t="array" ref="O94">index(DailyPrices,Match($K94,PriceDates,0)+1,Match(O$3,Tickers,0))*O$4</f>
        <v>16991.34579</v>
      </c>
      <c r="P94" s="50">
        <f t="array" ref="P94">index(DailyPrices,Match($K94,PriceDates,0)+1,Match(P$3,Tickers,0))*P$4</f>
        <v>16211.41604</v>
      </c>
      <c r="Q94" s="50">
        <f t="array" ref="Q94">index(DailyPrices,Match($K94,PriceDates,0)+1,Match(Q$3,Tickers,0))*Q$4</f>
        <v>10247.63069</v>
      </c>
      <c r="R94" s="51">
        <f t="shared" si="2"/>
        <v>103117.6972</v>
      </c>
    </row>
    <row r="95">
      <c r="K95" s="49">
        <f>Prices!B101</f>
        <v>42502</v>
      </c>
      <c r="L95" s="50">
        <f t="array" ref="L95">index(DailyPrices,Match($K95,PriceDates,0)+1,Match(L$3,Tickers,0))*L$4</f>
        <v>21139.93295</v>
      </c>
      <c r="M95" s="50">
        <f t="array" ref="M95">index(DailyPrices,Match($K95,PriceDates,0)+1,Match(M$3,Tickers,0))*M$4</f>
        <v>19164.59001</v>
      </c>
      <c r="N95" s="50">
        <f t="array" ref="N95">index(DailyPrices,Match($K95,PriceDates,0)+1,Match(N$3,Tickers,0))*N$4</f>
        <v>19216.37744</v>
      </c>
      <c r="O95" s="50">
        <f t="array" ref="O95">index(DailyPrices,Match($K95,PriceDates,0)+1,Match(O$3,Tickers,0))*O$4</f>
        <v>17089.67766</v>
      </c>
      <c r="P95" s="50">
        <f t="array" ref="P95">index(DailyPrices,Match($K95,PriceDates,0)+1,Match(P$3,Tickers,0))*P$4</f>
        <v>16220.83133</v>
      </c>
      <c r="Q95" s="50">
        <f t="array" ref="Q95">index(DailyPrices,Match($K95,PriceDates,0)+1,Match(Q$3,Tickers,0))*Q$4</f>
        <v>10229.28768</v>
      </c>
      <c r="R95" s="51">
        <f t="shared" si="2"/>
        <v>103060.6971</v>
      </c>
    </row>
    <row r="96">
      <c r="K96" s="49">
        <f>Prices!B102</f>
        <v>42503</v>
      </c>
      <c r="L96" s="50">
        <f t="array" ref="L96">index(DailyPrices,Match($K96,PriceDates,0)+1,Match(L$3,Tickers,0))*L$4</f>
        <v>21178.75419</v>
      </c>
      <c r="M96" s="50">
        <f t="array" ref="M96">index(DailyPrices,Match($K96,PriceDates,0)+1,Match(M$3,Tickers,0))*M$4</f>
        <v>19166.84467</v>
      </c>
      <c r="N96" s="50">
        <f t="array" ref="N96">index(DailyPrices,Match($K96,PriceDates,0)+1,Match(N$3,Tickers,0))*N$4</f>
        <v>19077.27766</v>
      </c>
      <c r="O96" s="50">
        <f t="array" ref="O96">index(DailyPrices,Match($K96,PriceDates,0)+1,Match(O$3,Tickers,0))*O$4</f>
        <v>16937.16292</v>
      </c>
      <c r="P96" s="50">
        <f t="array" ref="P96">index(DailyPrices,Match($K96,PriceDates,0)+1,Match(P$3,Tickers,0))*P$4</f>
        <v>16071.04264</v>
      </c>
      <c r="Q96" s="50">
        <f t="array" ref="Q96">index(DailyPrices,Match($K96,PriceDates,0)+1,Match(Q$3,Tickers,0))*Q$4</f>
        <v>10045.85754</v>
      </c>
      <c r="R96" s="51">
        <f t="shared" si="2"/>
        <v>102476.9396</v>
      </c>
    </row>
    <row r="97">
      <c r="K97" s="49">
        <f>Prices!B103</f>
        <v>42506</v>
      </c>
      <c r="L97" s="50">
        <f t="array" ref="L97">index(DailyPrices,Match($K97,PriceDates,0)+1,Match(L$3,Tickers,0))*L$4</f>
        <v>21108.17011</v>
      </c>
      <c r="M97" s="50">
        <f t="array" ref="M97">index(DailyPrices,Match($K97,PriceDates,0)+1,Match(M$3,Tickers,0))*M$4</f>
        <v>19157.82604</v>
      </c>
      <c r="N97" s="50">
        <f t="array" ref="N97">index(DailyPrices,Match($K97,PriceDates,0)+1,Match(N$3,Tickers,0))*N$4</f>
        <v>19290.22054</v>
      </c>
      <c r="O97" s="50">
        <f t="array" ref="O97">index(DailyPrices,Match($K97,PriceDates,0)+1,Match(O$3,Tickers,0))*O$4</f>
        <v>17097.70475</v>
      </c>
      <c r="P97" s="50">
        <f t="array" ref="P97">index(DailyPrices,Match($K97,PriceDates,0)+1,Match(P$3,Tickers,0))*P$4</f>
        <v>16231.10255</v>
      </c>
      <c r="Q97" s="50">
        <f t="array" ref="Q97">index(DailyPrices,Match($K97,PriceDates,0)+1,Match(Q$3,Tickers,0))*Q$4</f>
        <v>10162.02996</v>
      </c>
      <c r="R97" s="51">
        <f t="shared" si="2"/>
        <v>103047.0539</v>
      </c>
    </row>
    <row r="98">
      <c r="K98" s="49">
        <f>Prices!B104</f>
        <v>42507</v>
      </c>
      <c r="L98" s="50">
        <f t="array" ref="L98">index(DailyPrices,Match($K98,PriceDates,0)+1,Match(L$3,Tickers,0))*L$4</f>
        <v>21101.1117</v>
      </c>
      <c r="M98" s="50">
        <f t="array" ref="M98">index(DailyPrices,Match($K98,PriceDates,0)+1,Match(M$3,Tickers,0))*M$4</f>
        <v>19151.06206</v>
      </c>
      <c r="N98" s="50">
        <f t="array" ref="N98">index(DailyPrices,Match($K98,PriceDates,0)+1,Match(N$3,Tickers,0))*N$4</f>
        <v>19085.86406</v>
      </c>
      <c r="O98" s="50">
        <f t="array" ref="O98">index(DailyPrices,Match($K98,PriceDates,0)+1,Match(O$3,Tickers,0))*O$4</f>
        <v>16780.63464</v>
      </c>
      <c r="P98" s="50">
        <f t="array" ref="P98">index(DailyPrices,Match($K98,PriceDates,0)+1,Match(P$3,Tickers,0))*P$4</f>
        <v>16088.16134</v>
      </c>
      <c r="Q98" s="50">
        <f t="array" ref="Q98">index(DailyPrices,Match($K98,PriceDates,0)+1,Match(Q$3,Tickers,0))*Q$4</f>
        <v>10119.22959</v>
      </c>
      <c r="R98" s="51">
        <f t="shared" si="2"/>
        <v>102326.0634</v>
      </c>
    </row>
    <row r="99">
      <c r="K99" s="49">
        <f>Prices!B105</f>
        <v>42508</v>
      </c>
      <c r="L99" s="50">
        <f t="array" ref="L99">index(DailyPrices,Match($K99,PriceDates,0)+1,Match(L$3,Tickers,0))*L$4</f>
        <v>20921.12229</v>
      </c>
      <c r="M99" s="50">
        <f t="array" ref="M99">index(DailyPrices,Match($K99,PriceDates,0)+1,Match(M$3,Tickers,0))*M$4</f>
        <v>19117.2422</v>
      </c>
      <c r="N99" s="50">
        <f t="array" ref="N99">index(DailyPrices,Match($K99,PriceDates,0)+1,Match(N$3,Tickers,0))*N$4</f>
        <v>19072.12581</v>
      </c>
      <c r="O99" s="50">
        <f t="array" ref="O99">index(DailyPrices,Match($K99,PriceDates,0)+1,Match(O$3,Tickers,0))*O$4</f>
        <v>16517.7474</v>
      </c>
      <c r="P99" s="50">
        <f t="array" ref="P99">index(DailyPrices,Match($K99,PriceDates,0)+1,Match(P$3,Tickers,0))*P$4</f>
        <v>16085.59354</v>
      </c>
      <c r="Q99" s="50">
        <f t="array" ref="Q99">index(DailyPrices,Match($K99,PriceDates,0)+1,Match(Q$3,Tickers,0))*Q$4</f>
        <v>10039.7432</v>
      </c>
      <c r="R99" s="51">
        <f t="shared" si="2"/>
        <v>101753.5744</v>
      </c>
    </row>
    <row r="100">
      <c r="K100" s="49">
        <f>Prices!B106</f>
        <v>42509</v>
      </c>
      <c r="L100" s="50">
        <f t="array" ref="L100">index(DailyPrices,Match($K100,PriceDates,0)+1,Match(L$3,Tickers,0))*L$4</f>
        <v>20970.53115</v>
      </c>
      <c r="M100" s="50">
        <f t="array" ref="M100">index(DailyPrices,Match($K100,PriceDates,0)+1,Match(M$3,Tickers,0))*M$4</f>
        <v>19121.75151</v>
      </c>
      <c r="N100" s="50">
        <f t="array" ref="N100">index(DailyPrices,Match($K100,PriceDates,0)+1,Match(N$3,Tickers,0))*N$4</f>
        <v>18970.80622</v>
      </c>
      <c r="O100" s="50">
        <f t="array" ref="O100">index(DailyPrices,Match($K100,PriceDates,0)+1,Match(O$3,Tickers,0))*O$4</f>
        <v>16333.12429</v>
      </c>
      <c r="P100" s="50">
        <f t="array" ref="P100">index(DailyPrices,Match($K100,PriceDates,0)+1,Match(P$3,Tickers,0))*P$4</f>
        <v>16033.38148</v>
      </c>
      <c r="Q100" s="50">
        <f t="array" ref="Q100">index(DailyPrices,Match($K100,PriceDates,0)+1,Match(Q$3,Tickers,0))*Q$4</f>
        <v>9917.456435</v>
      </c>
      <c r="R100" s="51">
        <f t="shared" si="2"/>
        <v>101347.0511</v>
      </c>
    </row>
    <row r="101">
      <c r="K101" s="49">
        <f>Prices!B107</f>
        <v>42510</v>
      </c>
      <c r="L101" s="50">
        <f t="array" ref="L101">index(DailyPrices,Match($K101,PriceDates,0)+1,Match(L$3,Tickers,0))*L$4</f>
        <v>20984.64796</v>
      </c>
      <c r="M101" s="50">
        <f t="array" ref="M101">index(DailyPrices,Match($K101,PriceDates,0)+1,Match(M$3,Tickers,0))*M$4</f>
        <v>19128.51549</v>
      </c>
      <c r="N101" s="50">
        <f t="array" ref="N101">index(DailyPrices,Match($K101,PriceDates,0)+1,Match(N$3,Tickers,0))*N$4</f>
        <v>19224.96385</v>
      </c>
      <c r="O101" s="50">
        <f t="array" ref="O101">index(DailyPrices,Match($K101,PriceDates,0)+1,Match(O$3,Tickers,0))*O$4</f>
        <v>16463.56453</v>
      </c>
      <c r="P101" s="50">
        <f t="array" ref="P101">index(DailyPrices,Match($K101,PriceDates,0)+1,Match(P$3,Tickers,0))*P$4</f>
        <v>16133.52592</v>
      </c>
      <c r="Q101" s="50">
        <f t="array" ref="Q101">index(DailyPrices,Match($K101,PriceDates,0)+1,Match(Q$3,Tickers,0))*Q$4</f>
        <v>10027.51452</v>
      </c>
      <c r="R101" s="51">
        <f t="shared" si="2"/>
        <v>101962.7323</v>
      </c>
    </row>
    <row r="102">
      <c r="K102" s="49">
        <f>Prices!B108</f>
        <v>42513</v>
      </c>
      <c r="L102" s="50">
        <f t="array" ref="L102">index(DailyPrices,Match($K102,PriceDates,0)+1,Match(L$3,Tickers,0))*L$4</f>
        <v>20984.64796</v>
      </c>
      <c r="M102" s="50">
        <f t="array" ref="M102">index(DailyPrices,Match($K102,PriceDates,0)+1,Match(M$3,Tickers,0))*M$4</f>
        <v>19126.26083</v>
      </c>
      <c r="N102" s="50">
        <f t="array" ref="N102">index(DailyPrices,Match($K102,PriceDates,0)+1,Match(N$3,Tickers,0))*N$4</f>
        <v>19202.63919</v>
      </c>
      <c r="O102" s="50">
        <f t="array" ref="O102">index(DailyPrices,Match($K102,PriceDates,0)+1,Match(O$3,Tickers,0))*O$4</f>
        <v>16465.5713</v>
      </c>
      <c r="P102" s="50">
        <f t="array" ref="P102">index(DailyPrices,Match($K102,PriceDates,0)+1,Match(P$3,Tickers,0))*P$4</f>
        <v>16112.12753</v>
      </c>
      <c r="Q102" s="50">
        <f t="array" ref="Q102">index(DailyPrices,Match($K102,PriceDates,0)+1,Match(Q$3,Tickers,0))*Q$4</f>
        <v>10006.11434</v>
      </c>
      <c r="R102" s="51">
        <f t="shared" si="2"/>
        <v>101897.3612</v>
      </c>
    </row>
    <row r="103">
      <c r="K103" s="53">
        <f>Prices!B109</f>
        <v>42514</v>
      </c>
      <c r="L103" s="54">
        <f t="array" ref="L103">index(DailyPrices,Match($K103,PriceDates,0)+1,Match(L$3,Tickers,0))*L$4</f>
        <v>20949.35592</v>
      </c>
      <c r="M103" s="54">
        <f t="array" ref="M103">index(DailyPrices,Match($K103,PriceDates,0)+1,Match(M$3,Tickers,0))*M$4</f>
        <v>19112.73288</v>
      </c>
      <c r="N103" s="54">
        <f t="array" ref="N103">index(DailyPrices,Match($K103,PriceDates,0)+1,Match(N$3,Tickers,0))*N$4</f>
        <v>19532.35719</v>
      </c>
      <c r="O103" s="54">
        <f t="array" ref="O103">index(DailyPrices,Match($K103,PriceDates,0)+1,Match(O$3,Tickers,0))*O$4</f>
        <v>16670.26213</v>
      </c>
      <c r="P103" s="54">
        <f t="array" ref="P103">index(DailyPrices,Match($K103,PriceDates,0)+1,Match(P$3,Tickers,0))*P$4</f>
        <v>16316.69609</v>
      </c>
      <c r="Q103" s="54">
        <f t="array" ref="Q103">index(DailyPrices,Match($K103,PriceDates,0)+1,Match(Q$3,Tickers,0))*Q$4</f>
        <v>10125.34393</v>
      </c>
      <c r="R103" s="55">
        <f t="shared" si="2"/>
        <v>102706.7482</v>
      </c>
    </row>
    <row r="104">
      <c r="K104" s="53">
        <f>Prices!B112</f>
        <v>42517</v>
      </c>
      <c r="L104" s="54">
        <f t="array" ref="L104">index(DailyPrices,Match($K104,PriceDates,0)+1,Match(L$3,Tickers,0))*L$4</f>
        <v>20972.29575</v>
      </c>
      <c r="M104" s="54">
        <f t="array" ref="M104">index(DailyPrices,Match($K104,PriceDates,0)+1,Match(M$3,Tickers,0))*M$4</f>
        <v>19112.73288</v>
      </c>
      <c r="N104" s="54">
        <f t="array" ref="N104">index(DailyPrices,Match($K104,PriceDates,0)+1,Match(N$3,Tickers,0))*N$4</f>
        <v>19765.90745</v>
      </c>
      <c r="O104" s="54">
        <f t="array" ref="O104">index(DailyPrices,Match($K104,PriceDates,0)+1,Match(O$3,Tickers,0))*O$4</f>
        <v>16642.16731</v>
      </c>
      <c r="P104" s="54">
        <f t="array" ref="P104">index(DailyPrices,Match($K104,PriceDates,0)+1,Match(P$3,Tickers,0))*P$4</f>
        <v>16417.69646</v>
      </c>
      <c r="Q104" s="54">
        <f t="array" ref="Q104">index(DailyPrices,Match($K104,PriceDates,0)+1,Match(Q$3,Tickers,0))*Q$4</f>
        <v>10238.45919</v>
      </c>
      <c r="R104" s="55">
        <f t="shared" si="2"/>
        <v>103149.259</v>
      </c>
    </row>
    <row r="105">
      <c r="K105" s="53">
        <f>Prices!B113</f>
        <v>42521</v>
      </c>
      <c r="L105" s="54">
        <f t="array" ref="L105">index(DailyPrices,Match($K105,PriceDates,0)+1,Match(L$3,Tickers,0))*L$4</f>
        <v>21009.35239</v>
      </c>
      <c r="M105" s="54">
        <f t="array" ref="M105">index(DailyPrices,Match($K105,PriceDates,0)+1,Match(M$3,Tickers,0))*M$4</f>
        <v>19121.75151</v>
      </c>
      <c r="N105" s="54">
        <f t="array" ref="N105">index(DailyPrices,Match($K105,PriceDates,0)+1,Match(N$3,Tickers,0))*N$4</f>
        <v>19798.53579</v>
      </c>
      <c r="O105" s="54">
        <f t="array" ref="O105">index(DailyPrices,Match($K105,PriceDates,0)+1,Match(O$3,Tickers,0))*O$4</f>
        <v>16640.16054</v>
      </c>
      <c r="P105" s="54">
        <f t="array" ref="P105">index(DailyPrices,Match($K105,PriceDates,0)+1,Match(P$3,Tickers,0))*P$4</f>
        <v>16398.00995</v>
      </c>
      <c r="Q105" s="54">
        <f t="array" ref="Q105">index(DailyPrices,Match($K105,PriceDates,0)+1,Match(Q$3,Tickers,0))*Q$4</f>
        <v>10265.97371</v>
      </c>
      <c r="R105" s="55">
        <f t="shared" si="2"/>
        <v>103233.7839</v>
      </c>
    </row>
    <row r="106">
      <c r="K106" s="53">
        <f>Prices!B114</f>
        <v>42522</v>
      </c>
      <c r="L106" s="54">
        <f t="array" ref="L106">index(DailyPrices,Match($K106,PriceDates,0)+1,Match(L$3,Tickers,0))*L$4</f>
        <v>21023.46921</v>
      </c>
      <c r="M106" s="54">
        <f t="array" ref="M106">index(DailyPrices,Match($K106,PriceDates,0)+1,Match(M$3,Tickers,0))*M$4</f>
        <v>19108.22357</v>
      </c>
      <c r="N106" s="54">
        <f t="array" ref="N106">index(DailyPrices,Match($K106,PriceDates,0)+1,Match(N$3,Tickers,0))*N$4</f>
        <v>19917.0282</v>
      </c>
      <c r="O106" s="54">
        <f t="array" ref="O106">index(DailyPrices,Match($K106,PriceDates,0)+1,Match(O$3,Tickers,0))*O$4</f>
        <v>16654.20795</v>
      </c>
      <c r="P106" s="54">
        <f t="array" ref="P106">index(DailyPrices,Match($K106,PriceDates,0)+1,Match(P$3,Tickers,0))*P$4</f>
        <v>16428.82362</v>
      </c>
      <c r="Q106" s="54">
        <f t="array" ref="Q106">index(DailyPrices,Match($K106,PriceDates,0)+1,Match(Q$3,Tickers,0))*Q$4</f>
        <v>10256.8022</v>
      </c>
      <c r="R106" s="55">
        <f t="shared" si="2"/>
        <v>103388.5548</v>
      </c>
    </row>
    <row r="107">
      <c r="K107" s="53">
        <f>Prices!B115</f>
        <v>42523</v>
      </c>
      <c r="L107" s="54">
        <f t="array" ref="L107">index(DailyPrices,Match($K107,PriceDates,0)+1,Match(L$3,Tickers,0))*L$4</f>
        <v>21065.81966</v>
      </c>
      <c r="M107" s="54">
        <f t="array" ref="M107">index(DailyPrices,Match($K107,PriceDates,0)+1,Match(M$3,Tickers,0))*M$4</f>
        <v>19124.00617</v>
      </c>
      <c r="N107" s="54">
        <f t="array" ref="N107">index(DailyPrices,Match($K107,PriceDates,0)+1,Match(N$3,Tickers,0))*N$4</f>
        <v>20050.97614</v>
      </c>
      <c r="O107" s="54">
        <f t="array" ref="O107">index(DailyPrices,Match($K107,PriceDates,0)+1,Match(O$3,Tickers,0))*O$4</f>
        <v>16740.49918</v>
      </c>
      <c r="P107" s="54">
        <f t="array" ref="P107">index(DailyPrices,Match($K107,PriceDates,0)+1,Match(P$3,Tickers,0))*P$4</f>
        <v>16478.46788</v>
      </c>
      <c r="Q107" s="54">
        <f t="array" ref="Q107">index(DailyPrices,Match($K107,PriceDates,0)+1,Match(Q$3,Tickers,0))*Q$4</f>
        <v>10339.34577</v>
      </c>
      <c r="R107" s="55">
        <f t="shared" si="2"/>
        <v>103799.1148</v>
      </c>
    </row>
    <row r="108">
      <c r="K108" s="53">
        <f>Prices!B116</f>
        <v>42524</v>
      </c>
      <c r="L108" s="54">
        <f t="array" ref="L108">index(DailyPrices,Match($K108,PriceDates,0)+1,Match(L$3,Tickers,0))*L$4</f>
        <v>21235.22146</v>
      </c>
      <c r="M108" s="54">
        <f t="array" ref="M108">index(DailyPrices,Match($K108,PriceDates,0)+1,Match(M$3,Tickers,0))*M$4</f>
        <v>19155.57138</v>
      </c>
      <c r="N108" s="54">
        <f t="array" ref="N108">index(DailyPrices,Match($K108,PriceDates,0)+1,Match(N$3,Tickers,0))*N$4</f>
        <v>19959.96023</v>
      </c>
      <c r="O108" s="54">
        <f t="array" ref="O108">index(DailyPrices,Match($K108,PriceDates,0)+1,Match(O$3,Tickers,0))*O$4</f>
        <v>16808.72946</v>
      </c>
      <c r="P108" s="54">
        <f t="array" ref="P108">index(DailyPrices,Match($K108,PriceDates,0)+1,Match(P$3,Tickers,0))*P$4</f>
        <v>16430.53549</v>
      </c>
      <c r="Q108" s="54">
        <f t="array" ref="Q108">index(DailyPrices,Match($K108,PriceDates,0)+1,Match(Q$3,Tickers,0))*Q$4</f>
        <v>10498.31856</v>
      </c>
      <c r="R108" s="55">
        <f t="shared" si="2"/>
        <v>104088.3366</v>
      </c>
    </row>
    <row r="109">
      <c r="K109" s="53">
        <f>Prices!B117</f>
        <v>42527</v>
      </c>
      <c r="L109" s="54">
        <f t="array" ref="L109">index(DailyPrices,Match($K109,PriceDates,0)+1,Match(L$3,Tickers,0))*L$4</f>
        <v>21184.048</v>
      </c>
      <c r="M109" s="54">
        <f t="array" ref="M109">index(DailyPrices,Match($K109,PriceDates,0)+1,Match(M$3,Tickers,0))*M$4</f>
        <v>19151.06206</v>
      </c>
      <c r="N109" s="54">
        <f t="array" ref="N109">index(DailyPrices,Match($K109,PriceDates,0)+1,Match(N$3,Tickers,0))*N$4</f>
        <v>20160.88214</v>
      </c>
      <c r="O109" s="54">
        <f t="array" ref="O109">index(DailyPrices,Match($K109,PriceDates,0)+1,Match(O$3,Tickers,0))*O$4</f>
        <v>16678.28923</v>
      </c>
      <c r="P109" s="54">
        <f t="array" ref="P109">index(DailyPrices,Match($K109,PriceDates,0)+1,Match(P$3,Tickers,0))*P$4</f>
        <v>16510.13748</v>
      </c>
      <c r="Q109" s="54">
        <f t="array" ref="Q109">index(DailyPrices,Match($K109,PriceDates,0)+1,Match(Q$3,Tickers,0))*Q$4</f>
        <v>10586.97646</v>
      </c>
      <c r="R109" s="55">
        <f t="shared" si="2"/>
        <v>104271.3954</v>
      </c>
    </row>
    <row r="110">
      <c r="K110" s="53">
        <f>Prices!B118</f>
        <v>42528</v>
      </c>
      <c r="L110" s="54">
        <f t="array" ref="L110">index(DailyPrices,Match($K110,PriceDates,0)+1,Match(L$3,Tickers,0))*L$4</f>
        <v>21215.81083</v>
      </c>
      <c r="M110" s="54">
        <f t="array" ref="M110">index(DailyPrices,Match($K110,PriceDates,0)+1,Match(M$3,Tickers,0))*M$4</f>
        <v>19155.57138</v>
      </c>
      <c r="N110" s="54">
        <f t="array" ref="N110">index(DailyPrices,Match($K110,PriceDates,0)+1,Match(N$3,Tickers,0))*N$4</f>
        <v>20217.55242</v>
      </c>
      <c r="O110" s="54">
        <f t="array" ref="O110">index(DailyPrices,Match($K110,PriceDates,0)+1,Match(O$3,Tickers,0))*O$4</f>
        <v>16780.63464</v>
      </c>
      <c r="P110" s="54">
        <f t="array" ref="P110">index(DailyPrices,Match($K110,PriceDates,0)+1,Match(P$3,Tickers,0))*P$4</f>
        <v>16539.23929</v>
      </c>
      <c r="Q110" s="54">
        <f t="array" ref="Q110">index(DailyPrices,Match($K110,PriceDates,0)+1,Match(Q$3,Tickers,0))*Q$4</f>
        <v>10690.92021</v>
      </c>
      <c r="R110" s="55">
        <f t="shared" si="2"/>
        <v>104599.7288</v>
      </c>
    </row>
    <row r="111">
      <c r="K111" s="53">
        <f>Prices!B119</f>
        <v>42529</v>
      </c>
      <c r="L111" s="54">
        <f t="array" ref="L111">index(DailyPrices,Match($K111,PriceDates,0)+1,Match(L$3,Tickers,0))*L$4</f>
        <v>21286.39492</v>
      </c>
      <c r="M111" s="54">
        <f t="array" ref="M111">index(DailyPrices,Match($K111,PriceDates,0)+1,Match(M$3,Tickers,0))*M$4</f>
        <v>19160.08069</v>
      </c>
      <c r="N111" s="54">
        <f t="array" ref="N111">index(DailyPrices,Match($K111,PriceDates,0)+1,Match(N$3,Tickers,0))*N$4</f>
        <v>20336.04483</v>
      </c>
      <c r="O111" s="54">
        <f t="array" ref="O111">index(DailyPrices,Match($K111,PriceDates,0)+1,Match(O$3,Tickers,0))*O$4</f>
        <v>16886.9936</v>
      </c>
      <c r="P111" s="54">
        <f t="array" ref="P111">index(DailyPrices,Match($K111,PriceDates,0)+1,Match(P$3,Tickers,0))*P$4</f>
        <v>16594.01915</v>
      </c>
      <c r="Q111" s="54">
        <f t="array" ref="Q111">index(DailyPrices,Match($K111,PriceDates,0)+1,Match(Q$3,Tickers,0))*Q$4</f>
        <v>10779.57811</v>
      </c>
      <c r="R111" s="55">
        <f t="shared" si="2"/>
        <v>105043.1113</v>
      </c>
    </row>
    <row r="112">
      <c r="K112" s="53">
        <f>Prices!B120</f>
        <v>42530</v>
      </c>
      <c r="L112" s="54">
        <f t="array" ref="L112">index(DailyPrices,Match($K112,PriceDates,0)+1,Match(L$3,Tickers,0))*L$4</f>
        <v>21316.39315</v>
      </c>
      <c r="M112" s="54">
        <f t="array" ref="M112">index(DailyPrices,Match($K112,PriceDates,0)+1,Match(M$3,Tickers,0))*M$4</f>
        <v>19164.59001</v>
      </c>
      <c r="N112" s="54">
        <f t="array" ref="N112">index(DailyPrices,Match($K112,PriceDates,0)+1,Match(N$3,Tickers,0))*N$4</f>
        <v>20239.87708</v>
      </c>
      <c r="O112" s="54">
        <f t="array" ref="O112">index(DailyPrices,Match($K112,PriceDates,0)+1,Match(O$3,Tickers,0))*O$4</f>
        <v>16925.12229</v>
      </c>
      <c r="P112" s="54">
        <f t="array" ref="P112">index(DailyPrices,Match($K112,PriceDates,0)+1,Match(P$3,Tickers,0))*P$4</f>
        <v>16568.34109</v>
      </c>
      <c r="Q112" s="54">
        <f t="array" ref="Q112">index(DailyPrices,Match($K112,PriceDates,0)+1,Match(Q$3,Tickers,0))*Q$4</f>
        <v>10657.29135</v>
      </c>
      <c r="R112" s="55">
        <f t="shared" si="2"/>
        <v>104871.615</v>
      </c>
    </row>
    <row r="113">
      <c r="K113" s="53">
        <f>Prices!B121</f>
        <v>42531</v>
      </c>
      <c r="L113" s="54">
        <f t="array" ref="L113">index(DailyPrices,Match($K113,PriceDates,0)+1,Match(L$3,Tickers,0))*L$4</f>
        <v>21341.09758</v>
      </c>
      <c r="M113" s="54">
        <f t="array" ref="M113">index(DailyPrices,Match($K113,PriceDates,0)+1,Match(M$3,Tickers,0))*M$4</f>
        <v>19175.8633</v>
      </c>
      <c r="N113" s="54">
        <f t="array" ref="N113">index(DailyPrices,Match($K113,PriceDates,0)+1,Match(N$3,Tickers,0))*N$4</f>
        <v>19913.59364</v>
      </c>
      <c r="O113" s="54">
        <f t="array" ref="O113">index(DailyPrices,Match($K113,PriceDates,0)+1,Match(O$3,Tickers,0))*O$4</f>
        <v>16846.85815</v>
      </c>
      <c r="P113" s="54">
        <f t="array" ref="P113">index(DailyPrices,Match($K113,PriceDates,0)+1,Match(P$3,Tickers,0))*P$4</f>
        <v>16409.13711</v>
      </c>
      <c r="Q113" s="54">
        <f t="array" ref="Q113">index(DailyPrices,Match($K113,PriceDates,0)+1,Match(Q$3,Tickers,0))*Q$4</f>
        <v>10385.2033</v>
      </c>
      <c r="R113" s="55">
        <f t="shared" si="2"/>
        <v>104071.7531</v>
      </c>
    </row>
    <row r="114">
      <c r="K114" s="53">
        <f>Prices!B122</f>
        <v>42534</v>
      </c>
      <c r="L114" s="54">
        <f t="array" ref="L114">index(DailyPrices,Match($K114,PriceDates,0)+1,Match(L$3,Tickers,0))*L$4</f>
        <v>21309.33475</v>
      </c>
      <c r="M114" s="54">
        <f t="array" ref="M114">index(DailyPrices,Match($K114,PriceDates,0)+1,Match(M$3,Tickers,0))*M$4</f>
        <v>19180.37261</v>
      </c>
      <c r="N114" s="54">
        <f t="array" ref="N114">index(DailyPrices,Match($K114,PriceDates,0)+1,Match(N$3,Tickers,0))*N$4</f>
        <v>19698.93348</v>
      </c>
      <c r="O114" s="54">
        <f t="array" ref="O114">index(DailyPrices,Match($K114,PriceDates,0)+1,Match(O$3,Tickers,0))*O$4</f>
        <v>16850.87169</v>
      </c>
      <c r="P114" s="54">
        <f t="array" ref="P114">index(DailyPrices,Match($K114,PriceDates,0)+1,Match(P$3,Tickers,0))*P$4</f>
        <v>16285.88242</v>
      </c>
      <c r="Q114" s="54">
        <f t="array" ref="Q114">index(DailyPrices,Match($K114,PriceDates,0)+1,Match(Q$3,Tickers,0))*Q$4</f>
        <v>10256.8022</v>
      </c>
      <c r="R114" s="55">
        <f t="shared" si="2"/>
        <v>103582.1971</v>
      </c>
    </row>
    <row r="115">
      <c r="K115" s="53">
        <f>Prices!B123</f>
        <v>42535</v>
      </c>
      <c r="L115" s="54">
        <f t="array" ref="L115">index(DailyPrices,Match($K115,PriceDates,0)+1,Match(L$3,Tickers,0))*L$4</f>
        <v>21261.69049</v>
      </c>
      <c r="M115" s="54">
        <f t="array" ref="M115">index(DailyPrices,Match($K115,PriceDates,0)+1,Match(M$3,Tickers,0))*M$4</f>
        <v>19182.62727</v>
      </c>
      <c r="N115" s="54">
        <f t="array" ref="N115">index(DailyPrices,Match($K115,PriceDates,0)+1,Match(N$3,Tickers,0))*N$4</f>
        <v>19626.80766</v>
      </c>
      <c r="O115" s="54">
        <f t="array" ref="O115">index(DailyPrices,Match($K115,PriceDates,0)+1,Match(O$3,Tickers,0))*O$4</f>
        <v>16806.72269</v>
      </c>
      <c r="P115" s="54">
        <f t="array" ref="P115">index(DailyPrices,Match($K115,PriceDates,0)+1,Match(P$3,Tickers,0))*P$4</f>
        <v>16249.93313</v>
      </c>
      <c r="Q115" s="54">
        <f t="array" ref="Q115">index(DailyPrices,Match($K115,PriceDates,0)+1,Match(Q$3,Tickers,0))*Q$4</f>
        <v>10226.23051</v>
      </c>
      <c r="R115" s="55">
        <f t="shared" si="2"/>
        <v>103354.0118</v>
      </c>
    </row>
    <row r="116">
      <c r="K116" s="53">
        <f>Prices!B124</f>
        <v>42536</v>
      </c>
      <c r="L116" s="54">
        <f t="array" ref="L116">index(DailyPrices,Match($K116,PriceDates,0)+1,Match(L$3,Tickers,0))*L$4</f>
        <v>21341.09758</v>
      </c>
      <c r="M116" s="54">
        <f t="array" ref="M116">index(DailyPrices,Match($K116,PriceDates,0)+1,Match(M$3,Tickers,0))*M$4</f>
        <v>19205.17385</v>
      </c>
      <c r="N116" s="54">
        <f t="array" ref="N116">index(DailyPrices,Match($K116,PriceDates,0)+1,Match(N$3,Tickers,0))*N$4</f>
        <v>19676.60882</v>
      </c>
      <c r="O116" s="54">
        <f t="array" ref="O116">index(DailyPrices,Match($K116,PriceDates,0)+1,Match(O$3,Tickers,0))*O$4</f>
        <v>16965.25774</v>
      </c>
      <c r="P116" s="54">
        <f t="array" ref="P116">index(DailyPrices,Match($K116,PriceDates,0)+1,Match(P$3,Tickers,0))*P$4</f>
        <v>16225.96694</v>
      </c>
      <c r="Q116" s="54">
        <f t="array" ref="Q116">index(DailyPrices,Match($K116,PriceDates,0)+1,Match(Q$3,Tickers,0))*Q$4</f>
        <v>10321.00275</v>
      </c>
      <c r="R116" s="55">
        <f t="shared" si="2"/>
        <v>103735.1077</v>
      </c>
    </row>
    <row r="117">
      <c r="K117" s="53">
        <f>Prices!B125</f>
        <v>42537</v>
      </c>
      <c r="L117" s="54">
        <f t="array" ref="L117">index(DailyPrices,Match($K117,PriceDates,0)+1,Match(L$3,Tickers,0))*L$4</f>
        <v>21372.86042</v>
      </c>
      <c r="M117" s="54">
        <f t="array" ref="M117">index(DailyPrices,Match($K117,PriceDates,0)+1,Match(M$3,Tickers,0))*M$4</f>
        <v>19193.90056</v>
      </c>
      <c r="N117" s="54">
        <f t="array" ref="N117">index(DailyPrices,Match($K117,PriceDates,0)+1,Match(N$3,Tickers,0))*N$4</f>
        <v>19642.2632</v>
      </c>
      <c r="O117" s="54">
        <f t="array" ref="O117">index(DailyPrices,Match($K117,PriceDates,0)+1,Match(O$3,Tickers,0))*O$4</f>
        <v>17061.58284</v>
      </c>
      <c r="P117" s="54">
        <f t="array" ref="P117">index(DailyPrices,Match($K117,PriceDates,0)+1,Match(P$3,Tickers,0))*P$4</f>
        <v>16279.03493</v>
      </c>
      <c r="Q117" s="54">
        <f t="array" ref="Q117">index(DailyPrices,Match($K117,PriceDates,0)+1,Match(Q$3,Tickers,0))*Q$4</f>
        <v>10296.5454</v>
      </c>
      <c r="R117" s="55">
        <f t="shared" si="2"/>
        <v>103846.1873</v>
      </c>
    </row>
    <row r="118">
      <c r="K118" s="53">
        <f>Prices!B126</f>
        <v>42538</v>
      </c>
      <c r="L118" s="54">
        <f t="array" ref="L118">index(DailyPrices,Match($K118,PriceDates,0)+1,Match(L$3,Tickers,0))*L$4</f>
        <v>21309.33475</v>
      </c>
      <c r="M118" s="54">
        <f t="array" ref="M118">index(DailyPrices,Match($K118,PriceDates,0)+1,Match(M$3,Tickers,0))*M$4</f>
        <v>19196.15522</v>
      </c>
      <c r="N118" s="54">
        <f t="array" ref="N118">index(DailyPrices,Match($K118,PriceDates,0)+1,Match(N$3,Tickers,0))*N$4</f>
        <v>19633.67679</v>
      </c>
      <c r="O118" s="54">
        <f t="array" ref="O118">index(DailyPrices,Match($K118,PriceDates,0)+1,Match(O$3,Tickers,0))*O$4</f>
        <v>17033.48802</v>
      </c>
      <c r="P118" s="54">
        <f t="array" ref="P118">index(DailyPrices,Match($K118,PriceDates,0)+1,Match(P$3,Tickers,0))*P$4</f>
        <v>16218.26352</v>
      </c>
      <c r="Q118" s="54">
        <f t="array" ref="Q118">index(DailyPrices,Match($K118,PriceDates,0)+1,Match(Q$3,Tickers,0))*Q$4</f>
        <v>10342.40293</v>
      </c>
      <c r="R118" s="55">
        <f t="shared" si="2"/>
        <v>103733.3212</v>
      </c>
    </row>
    <row r="119">
      <c r="K119" s="53">
        <f>Prices!B127</f>
        <v>42541</v>
      </c>
      <c r="L119" s="54">
        <f t="array" ref="L119">index(DailyPrices,Match($K119,PriceDates,0)+1,Match(L$3,Tickers,0))*L$4</f>
        <v>21282.86571</v>
      </c>
      <c r="M119" s="54">
        <f t="array" ref="M119">index(DailyPrices,Match($K119,PriceDates,0)+1,Match(M$3,Tickers,0))*M$4</f>
        <v>19184.88193</v>
      </c>
      <c r="N119" s="54">
        <f t="array" ref="N119">index(DailyPrices,Match($K119,PriceDates,0)+1,Match(N$3,Tickers,0))*N$4</f>
        <v>19868.94432</v>
      </c>
      <c r="O119" s="54">
        <f t="array" ref="O119">index(DailyPrices,Match($K119,PriceDates,0)+1,Match(O$3,Tickers,0))*O$4</f>
        <v>17057.5693</v>
      </c>
      <c r="P119" s="54">
        <f t="array" ref="P119">index(DailyPrices,Match($K119,PriceDates,0)+1,Match(P$3,Tickers,0))*P$4</f>
        <v>16322.68764</v>
      </c>
      <c r="Q119" s="54">
        <f t="array" ref="Q119">index(DailyPrices,Match($K119,PriceDates,0)+1,Match(Q$3,Tickers,0))*Q$4</f>
        <v>10492.20422</v>
      </c>
      <c r="R119" s="55">
        <f t="shared" si="2"/>
        <v>104209.1531</v>
      </c>
    </row>
    <row r="120">
      <c r="K120" s="53">
        <f>Prices!B128</f>
        <v>42542</v>
      </c>
      <c r="L120" s="54">
        <f t="array" ref="L120">index(DailyPrices,Match($K120,PriceDates,0)+1,Match(L$3,Tickers,0))*L$4</f>
        <v>21263.45509</v>
      </c>
      <c r="M120" s="54">
        <f t="array" ref="M120">index(DailyPrices,Match($K120,PriceDates,0)+1,Match(M$3,Tickers,0))*M$4</f>
        <v>19171.35398</v>
      </c>
      <c r="N120" s="54">
        <f t="array" ref="N120">index(DailyPrices,Match($K120,PriceDates,0)+1,Match(N$3,Tickers,0))*N$4</f>
        <v>19834.5987</v>
      </c>
      <c r="O120" s="54">
        <f t="array" ref="O120">index(DailyPrices,Match($K120,PriceDates,0)+1,Match(O$3,Tickers,0))*O$4</f>
        <v>17121.78603</v>
      </c>
      <c r="P120" s="54">
        <f t="array" ref="P120">index(DailyPrices,Match($K120,PriceDates,0)+1,Match(P$3,Tickers,0))*P$4</f>
        <v>16368.90815</v>
      </c>
      <c r="Q120" s="54">
        <f t="array" ref="Q120">index(DailyPrices,Match($K120,PriceDates,0)+1,Match(Q$3,Tickers,0))*Q$4</f>
        <v>10571.69061</v>
      </c>
      <c r="R120" s="55">
        <f t="shared" si="2"/>
        <v>104331.7926</v>
      </c>
    </row>
    <row r="121">
      <c r="K121" s="53">
        <f>Prices!B129</f>
        <v>42543</v>
      </c>
      <c r="L121" s="54">
        <f t="array" ref="L121">index(DailyPrices,Match($K121,PriceDates,0)+1,Match(L$3,Tickers,0))*L$4</f>
        <v>21302.27634</v>
      </c>
      <c r="M121" s="54">
        <f t="array" ref="M121">index(DailyPrices,Match($K121,PriceDates,0)+1,Match(M$3,Tickers,0))*M$4</f>
        <v>19178.11795</v>
      </c>
      <c r="N121" s="54">
        <f t="array" ref="N121">index(DailyPrices,Match($K121,PriceDates,0)+1,Match(N$3,Tickers,0))*N$4</f>
        <v>19772.77657</v>
      </c>
      <c r="O121" s="54">
        <f t="array" ref="O121">index(DailyPrices,Match($K121,PriceDates,0)+1,Match(O$3,Tickers,0))*O$4</f>
        <v>17095.69798</v>
      </c>
      <c r="P121" s="54">
        <f t="array" ref="P121">index(DailyPrices,Match($K121,PriceDates,0)+1,Match(P$3,Tickers,0))*P$4</f>
        <v>16341.51822</v>
      </c>
      <c r="Q121" s="54">
        <f t="array" ref="Q121">index(DailyPrices,Match($K121,PriceDates,0)+1,Match(Q$3,Tickers,0))*Q$4</f>
        <v>10586.97646</v>
      </c>
      <c r="R121" s="55">
        <f t="shared" si="2"/>
        <v>104277.3635</v>
      </c>
    </row>
    <row r="122">
      <c r="K122" s="53">
        <f>Prices!B130</f>
        <v>42544</v>
      </c>
      <c r="L122" s="54">
        <f t="array" ref="L122">index(DailyPrices,Match($K122,PriceDates,0)+1,Match(L$3,Tickers,0))*L$4</f>
        <v>21281.10111</v>
      </c>
      <c r="M122" s="54">
        <f t="array" ref="M122">index(DailyPrices,Match($K122,PriceDates,0)+1,Match(M$3,Tickers,0))*M$4</f>
        <v>19171.35398</v>
      </c>
      <c r="N122" s="54">
        <f t="array" ref="N122">index(DailyPrices,Match($K122,PriceDates,0)+1,Match(N$3,Tickers,0))*N$4</f>
        <v>20128.2538</v>
      </c>
      <c r="O122" s="54">
        <f t="array" ref="O122">index(DailyPrices,Match($K122,PriceDates,0)+1,Match(O$3,Tickers,0))*O$4</f>
        <v>17181.98921</v>
      </c>
      <c r="P122" s="54">
        <f t="array" ref="P122">index(DailyPrices,Match($K122,PriceDates,0)+1,Match(P$3,Tickers,0))*P$4</f>
        <v>16552.93425</v>
      </c>
      <c r="Q122" s="54">
        <f t="array" ref="Q122">index(DailyPrices,Match($K122,PriceDates,0)+1,Match(Q$3,Tickers,0))*Q$4</f>
        <v>10849.893</v>
      </c>
      <c r="R122" s="55">
        <f t="shared" si="2"/>
        <v>105165.5254</v>
      </c>
    </row>
    <row r="123">
      <c r="K123" s="53">
        <f>Prices!B131</f>
        <v>42545</v>
      </c>
      <c r="L123" s="54">
        <f t="array" ref="L123">index(DailyPrices,Match($K123,PriceDates,0)+1,Match(L$3,Tickers,0))*L$4</f>
        <v>21381.68343</v>
      </c>
      <c r="M123" s="54">
        <f t="array" ref="M123">index(DailyPrices,Match($K123,PriceDates,0)+1,Match(M$3,Tickers,0))*M$4</f>
        <v>19216.44713</v>
      </c>
      <c r="N123" s="54">
        <f t="array" ref="N123">index(DailyPrices,Match($K123,PriceDates,0)+1,Match(N$3,Tickers,0))*N$4</f>
        <v>19365.78091</v>
      </c>
      <c r="O123" s="54">
        <f t="array" ref="O123">index(DailyPrices,Match($K123,PriceDates,0)+1,Match(O$3,Tickers,0))*O$4</f>
        <v>17029.47448</v>
      </c>
      <c r="P123" s="54">
        <f t="array" ref="P123">index(DailyPrices,Match($K123,PriceDates,0)+1,Match(P$3,Tickers,0))*P$4</f>
        <v>15949.49981</v>
      </c>
      <c r="Q123" s="54">
        <f t="array" ref="Q123">index(DailyPrices,Match($K123,PriceDates,0)+1,Match(Q$3,Tickers,0))*Q$4</f>
        <v>10235.40202</v>
      </c>
      <c r="R123" s="55">
        <f t="shared" si="2"/>
        <v>103178.2878</v>
      </c>
    </row>
    <row r="124">
      <c r="K124" s="53">
        <f>Prices!B132</f>
        <v>42548</v>
      </c>
      <c r="L124" s="54">
        <f t="array" ref="L124">index(DailyPrices,Match($K124,PriceDates,0)+1,Match(L$3,Tickers,0))*L$4</f>
        <v>21471.67814</v>
      </c>
      <c r="M124" s="54">
        <f t="array" ref="M124">index(DailyPrices,Match($K124,PriceDates,0)+1,Match(M$3,Tickers,0))*M$4</f>
        <v>19227.72042</v>
      </c>
      <c r="N124" s="54">
        <f t="array" ref="N124">index(DailyPrices,Match($K124,PriceDates,0)+1,Match(N$3,Tickers,0))*N$4</f>
        <v>18771.60159</v>
      </c>
      <c r="O124" s="54">
        <f t="array" ref="O124">index(DailyPrices,Match($K124,PriceDates,0)+1,Match(O$3,Tickers,0))*O$4</f>
        <v>17041.51511</v>
      </c>
      <c r="P124" s="54">
        <f t="array" ref="P124">index(DailyPrices,Match($K124,PriceDates,0)+1,Match(P$3,Tickers,0))*P$4</f>
        <v>15667.89707</v>
      </c>
      <c r="Q124" s="54">
        <f t="array" ref="Q124">index(DailyPrices,Match($K124,PriceDates,0)+1,Match(Q$3,Tickers,0))*Q$4</f>
        <v>10128.4011</v>
      </c>
      <c r="R124" s="55">
        <f t="shared" si="2"/>
        <v>102308.8134</v>
      </c>
    </row>
    <row r="125">
      <c r="K125" s="53">
        <f>Prices!B133</f>
        <v>42549</v>
      </c>
      <c r="L125" s="54">
        <f t="array" ref="L125">index(DailyPrices,Match($K125,PriceDates,0)+1,Match(L$3,Tickers,0))*L$4</f>
        <v>21475.20734</v>
      </c>
      <c r="M125" s="54">
        <f t="array" ref="M125">index(DailyPrices,Match($K125,PriceDates,0)+1,Match(M$3,Tickers,0))*M$4</f>
        <v>19211.93782</v>
      </c>
      <c r="N125" s="54">
        <f t="array" ref="N125">index(DailyPrices,Match($K125,PriceDates,0)+1,Match(N$3,Tickers,0))*N$4</f>
        <v>19128.7961</v>
      </c>
      <c r="O125" s="54">
        <f t="array" ref="O125">index(DailyPrices,Match($K125,PriceDates,0)+1,Match(O$3,Tickers,0))*O$4</f>
        <v>17400.72746</v>
      </c>
      <c r="P125" s="54">
        <f t="array" ref="P125">index(DailyPrices,Match($K125,PriceDates,0)+1,Match(P$3,Tickers,0))*P$4</f>
        <v>15957.20323</v>
      </c>
      <c r="Q125" s="54">
        <f t="array" ref="Q125">index(DailyPrices,Match($K125,PriceDates,0)+1,Match(Q$3,Tickers,0))*Q$4</f>
        <v>10418.83216</v>
      </c>
      <c r="R125" s="55">
        <f t="shared" si="2"/>
        <v>103592.7041</v>
      </c>
    </row>
    <row r="126">
      <c r="K126" s="53">
        <f>Prices!B134</f>
        <v>42550</v>
      </c>
      <c r="L126" s="54">
        <f t="array" ref="L126">index(DailyPrices,Match($K126,PriceDates,0)+1,Match(L$3,Tickers,0))*L$4</f>
        <v>21468.14893</v>
      </c>
      <c r="M126" s="54">
        <f t="array" ref="M126">index(DailyPrices,Match($K126,PriceDates,0)+1,Match(M$3,Tickers,0))*M$4</f>
        <v>19205.17385</v>
      </c>
      <c r="N126" s="54">
        <f t="array" ref="N126">index(DailyPrices,Match($K126,PriceDates,0)+1,Match(N$3,Tickers,0))*N$4</f>
        <v>19540.9436</v>
      </c>
      <c r="O126" s="54">
        <f t="array" ref="O126">index(DailyPrices,Match($K126,PriceDates,0)+1,Match(O$3,Tickers,0))*O$4</f>
        <v>17611.43861</v>
      </c>
      <c r="P126" s="54">
        <f t="array" ref="P126">index(DailyPrices,Match($K126,PriceDates,0)+1,Match(P$3,Tickers,0))*P$4</f>
        <v>16231.95849</v>
      </c>
      <c r="Q126" s="54">
        <f t="array" ref="Q126">index(DailyPrices,Match($K126,PriceDates,0)+1,Match(Q$3,Tickers,0))*Q$4</f>
        <v>10663.40569</v>
      </c>
      <c r="R126" s="55">
        <f t="shared" si="2"/>
        <v>104721.0692</v>
      </c>
    </row>
    <row r="127">
      <c r="K127" s="53">
        <f>Prices!B135</f>
        <v>42551</v>
      </c>
      <c r="L127" s="54">
        <f t="array" ref="L127">index(DailyPrices,Match($K127,PriceDates,0)+1,Match(L$3,Tickers,0))*L$4</f>
        <v>21544.02682</v>
      </c>
      <c r="M127" s="54">
        <f t="array" ref="M127">index(DailyPrices,Match($K127,PriceDates,0)+1,Match(M$3,Tickers,0))*M$4</f>
        <v>19214.19248</v>
      </c>
      <c r="N127" s="54">
        <f t="array" ref="N127">index(DailyPrices,Match($K127,PriceDates,0)+1,Match(N$3,Tickers,0))*N$4</f>
        <v>19865.50976</v>
      </c>
      <c r="O127" s="54">
        <f t="array" ref="O127">index(DailyPrices,Match($K127,PriceDates,0)+1,Match(O$3,Tickers,0))*O$4</f>
        <v>17794.05494</v>
      </c>
      <c r="P127" s="54">
        <f t="array" ref="P127">index(DailyPrices,Match($K127,PriceDates,0)+1,Match(P$3,Tickers,0))*P$4</f>
        <v>16451.07794</v>
      </c>
      <c r="Q127" s="54">
        <f t="array" ref="Q127">index(DailyPrices,Match($K127,PriceDates,0)+1,Match(Q$3,Tickers,0))*Q$4</f>
        <v>10770.4066</v>
      </c>
      <c r="R127" s="55">
        <f t="shared" si="2"/>
        <v>105639.2685</v>
      </c>
    </row>
    <row r="128">
      <c r="K128" s="53">
        <f>Prices!B136</f>
        <v>42552</v>
      </c>
      <c r="L128" s="54">
        <f t="array" ref="L128">index(DailyPrices,Match($K128,PriceDates,0)+1,Match(L$3,Tickers,0))*L$4</f>
        <v>21656.96136</v>
      </c>
      <c r="M128" s="54">
        <f t="array" ref="M128">index(DailyPrices,Match($K128,PriceDates,0)+1,Match(M$3,Tickers,0))*M$4</f>
        <v>19220.95645</v>
      </c>
      <c r="N128" s="54">
        <f t="array" ref="N128">index(DailyPrices,Match($K128,PriceDates,0)+1,Match(N$3,Tickers,0))*N$4</f>
        <v>19925.61461</v>
      </c>
      <c r="O128" s="54">
        <f t="array" ref="O128">index(DailyPrices,Match($K128,PriceDates,0)+1,Match(O$3,Tickers,0))*O$4</f>
        <v>17800.07525</v>
      </c>
      <c r="P128" s="54">
        <f t="array" ref="P128">index(DailyPrices,Match($K128,PriceDates,0)+1,Match(P$3,Tickers,0))*P$4</f>
        <v>16485.31536</v>
      </c>
      <c r="Q128" s="54">
        <f t="array" ref="Q128">index(DailyPrices,Match($K128,PriceDates,0)+1,Match(Q$3,Tickers,0))*Q$4</f>
        <v>10849.893</v>
      </c>
      <c r="R128" s="55">
        <f t="shared" si="2"/>
        <v>105938.816</v>
      </c>
    </row>
    <row r="129">
      <c r="K129" s="53">
        <f>Prices!B137</f>
        <v>42556</v>
      </c>
      <c r="L129" s="54">
        <f t="array" ref="L129">index(DailyPrices,Match($K129,PriceDates,0)+1,Match(L$3,Tickers,0))*L$4</f>
        <v>21731.07464</v>
      </c>
      <c r="M129" s="54">
        <f t="array" ref="M129">index(DailyPrices,Match($K129,PriceDates,0)+1,Match(M$3,Tickers,0))*M$4</f>
        <v>19229.97508</v>
      </c>
      <c r="N129" s="54">
        <f t="array" ref="N129">index(DailyPrices,Match($K129,PriceDates,0)+1,Match(N$3,Tickers,0))*N$4</f>
        <v>19669.7397</v>
      </c>
      <c r="O129" s="54">
        <f t="array" ref="O129">index(DailyPrices,Match($K129,PriceDates,0)+1,Match(O$3,Tickers,0))*O$4</f>
        <v>17996.73899</v>
      </c>
      <c r="P129" s="54">
        <f t="array" ref="P129">index(DailyPrices,Match($K129,PriceDates,0)+1,Match(P$3,Tickers,0))*P$4</f>
        <v>16369.76408</v>
      </c>
      <c r="Q129" s="54">
        <f t="array" ref="Q129">index(DailyPrices,Match($K129,PriceDates,0)+1,Match(Q$3,Tickers,0))*Q$4</f>
        <v>10635.89116</v>
      </c>
      <c r="R129" s="55">
        <f t="shared" si="2"/>
        <v>105633.1837</v>
      </c>
    </row>
    <row r="130">
      <c r="K130" s="53">
        <f>Prices!B138</f>
        <v>42557</v>
      </c>
      <c r="L130" s="54">
        <f t="array" ref="L130">index(DailyPrices,Match($K130,PriceDates,0)+1,Match(L$3,Tickers,0))*L$4</f>
        <v>21769.89589</v>
      </c>
      <c r="M130" s="54">
        <f t="array" ref="M130">index(DailyPrices,Match($K130,PriceDates,0)+1,Match(M$3,Tickers,0))*M$4</f>
        <v>19220.95645</v>
      </c>
      <c r="N130" s="54">
        <f t="array" ref="N130">index(DailyPrices,Match($K130,PriceDates,0)+1,Match(N$3,Tickers,0))*N$4</f>
        <v>19798.53579</v>
      </c>
      <c r="O130" s="54">
        <f t="array" ref="O130">index(DailyPrices,Match($K130,PriceDates,0)+1,Match(O$3,Tickers,0))*O$4</f>
        <v>17918.47485</v>
      </c>
      <c r="P130" s="54">
        <f t="array" ref="P130">index(DailyPrices,Match($K130,PriceDates,0)+1,Match(P$3,Tickers,0))*P$4</f>
        <v>16466.48478</v>
      </c>
      <c r="Q130" s="54">
        <f t="array" ref="Q130">index(DailyPrices,Match($K130,PriceDates,0)+1,Match(Q$3,Tickers,0))*Q$4</f>
        <v>10635.89116</v>
      </c>
      <c r="R130" s="55">
        <f t="shared" si="2"/>
        <v>105810.2389</v>
      </c>
    </row>
    <row r="131">
      <c r="K131" s="53">
        <f>Prices!B139</f>
        <v>42558</v>
      </c>
      <c r="L131" s="54">
        <f t="array" ref="L131">index(DailyPrices,Match($K131,PriceDates,0)+1,Match(L$3,Tickers,0))*L$4</f>
        <v>21773.42509</v>
      </c>
      <c r="M131" s="54">
        <f t="array" ref="M131">index(DailyPrices,Match($K131,PriceDates,0)+1,Match(M$3,Tickers,0))*M$4</f>
        <v>19211.93782</v>
      </c>
      <c r="N131" s="54">
        <f t="array" ref="N131">index(DailyPrices,Match($K131,PriceDates,0)+1,Match(N$3,Tickers,0))*N$4</f>
        <v>19827.72957</v>
      </c>
      <c r="O131" s="54">
        <f t="array" ref="O131">index(DailyPrices,Match($K131,PriceDates,0)+1,Match(O$3,Tickers,0))*O$4</f>
        <v>17733.85175</v>
      </c>
      <c r="P131" s="54">
        <f t="array" ref="P131">index(DailyPrices,Match($K131,PriceDates,0)+1,Match(P$3,Tickers,0))*P$4</f>
        <v>16455.35762</v>
      </c>
      <c r="Q131" s="54">
        <f t="array" ref="Q131">index(DailyPrices,Match($K131,PriceDates,0)+1,Match(Q$3,Tickers,0))*Q$4</f>
        <v>10590.03363</v>
      </c>
      <c r="R131" s="55">
        <f t="shared" si="2"/>
        <v>105592.3355</v>
      </c>
    </row>
    <row r="132">
      <c r="K132" s="53">
        <f>Prices!B140</f>
        <v>42559</v>
      </c>
      <c r="L132" s="54">
        <f t="array" ref="L132">index(DailyPrices,Match($K132,PriceDates,0)+1,Match(L$3,Tickers,0))*L$4</f>
        <v>21895.18264</v>
      </c>
      <c r="M132" s="54">
        <f t="array" ref="M132">index(DailyPrices,Match($K132,PriceDates,0)+1,Match(M$3,Tickers,0))*M$4</f>
        <v>19211.93782</v>
      </c>
      <c r="N132" s="54">
        <f t="array" ref="N132">index(DailyPrices,Match($K132,PriceDates,0)+1,Match(N$3,Tickers,0))*N$4</f>
        <v>20222.70427</v>
      </c>
      <c r="O132" s="54">
        <f t="array" ref="O132">index(DailyPrices,Match($K132,PriceDates,0)+1,Match(O$3,Tickers,0))*O$4</f>
        <v>18020.82027</v>
      </c>
      <c r="P132" s="54">
        <f t="array" ref="P132">index(DailyPrices,Match($K132,PriceDates,0)+1,Match(P$3,Tickers,0))*P$4</f>
        <v>16705.29075</v>
      </c>
      <c r="Q132" s="54">
        <f t="array" ref="Q132">index(DailyPrices,Match($K132,PriceDates,0)+1,Match(Q$3,Tickers,0))*Q$4</f>
        <v>10825.43565</v>
      </c>
      <c r="R132" s="55">
        <f t="shared" si="2"/>
        <v>106881.3714</v>
      </c>
    </row>
    <row r="133">
      <c r="K133" s="53">
        <f>Prices!B141</f>
        <v>42562</v>
      </c>
      <c r="L133" s="54">
        <f t="array" ref="L133">index(DailyPrices,Match($K133,PriceDates,0)+1,Match(L$3,Tickers,0))*L$4</f>
        <v>21838.71537</v>
      </c>
      <c r="M133" s="54">
        <f t="array" ref="M133">index(DailyPrices,Match($K133,PriceDates,0)+1,Match(M$3,Tickers,0))*M$4</f>
        <v>19191.6459</v>
      </c>
      <c r="N133" s="54">
        <f t="array" ref="N133">index(DailyPrices,Match($K133,PriceDates,0)+1,Match(N$3,Tickers,0))*N$4</f>
        <v>20382.41142</v>
      </c>
      <c r="O133" s="54">
        <f t="array" ref="O133">index(DailyPrices,Match($K133,PriceDates,0)+1,Match(O$3,Tickers,0))*O$4</f>
        <v>18141.22664</v>
      </c>
      <c r="P133" s="54">
        <f t="array" ref="P133">index(DailyPrices,Match($K133,PriceDates,0)+1,Match(P$3,Tickers,0))*P$4</f>
        <v>16763.49436</v>
      </c>
      <c r="Q133" s="54">
        <f t="array" ref="Q133">index(DailyPrices,Match($K133,PriceDates,0)+1,Match(Q$3,Tickers,0))*Q$4</f>
        <v>10914.09355</v>
      </c>
      <c r="R133" s="55">
        <f t="shared" si="2"/>
        <v>107231.5872</v>
      </c>
    </row>
    <row r="134">
      <c r="K134" s="53">
        <f>Prices!B142</f>
        <v>42563</v>
      </c>
      <c r="L134" s="54">
        <f t="array" ref="L134">index(DailyPrices,Match($K134,PriceDates,0)+1,Match(L$3,Tickers,0))*L$4</f>
        <v>21715.19322</v>
      </c>
      <c r="M134" s="54">
        <f t="array" ref="M134">index(DailyPrices,Match($K134,PriceDates,0)+1,Match(M$3,Tickers,0))*M$4</f>
        <v>19184.88193</v>
      </c>
      <c r="N134" s="54">
        <f t="array" ref="N134">index(DailyPrices,Match($K134,PriceDates,0)+1,Match(N$3,Tickers,0))*N$4</f>
        <v>20610.80983</v>
      </c>
      <c r="O134" s="54">
        <f t="array" ref="O134">index(DailyPrices,Match($K134,PriceDates,0)+1,Match(O$3,Tickers,0))*O$4</f>
        <v>18139.21987</v>
      </c>
      <c r="P134" s="54">
        <f t="array" ref="P134">index(DailyPrices,Match($K134,PriceDates,0)+1,Match(P$3,Tickers,0))*P$4</f>
        <v>16881.61344</v>
      </c>
      <c r="Q134" s="54">
        <f t="array" ref="Q134">index(DailyPrices,Match($K134,PriceDates,0)+1,Match(Q$3,Tickers,0))*Q$4</f>
        <v>11082.23785</v>
      </c>
      <c r="R134" s="55">
        <f t="shared" si="2"/>
        <v>107613.9561</v>
      </c>
    </row>
    <row r="135">
      <c r="K135" s="53">
        <f>Prices!B143</f>
        <v>42564</v>
      </c>
      <c r="L135" s="54">
        <f t="array" ref="L135">index(DailyPrices,Match($K135,PriceDates,0)+1,Match(L$3,Tickers,0))*L$4</f>
        <v>21799.89412</v>
      </c>
      <c r="M135" s="54">
        <f t="array" ref="M135">index(DailyPrices,Match($K135,PriceDates,0)+1,Match(M$3,Tickers,0))*M$4</f>
        <v>19189.39124</v>
      </c>
      <c r="N135" s="54">
        <f t="array" ref="N135">index(DailyPrices,Match($K135,PriceDates,0)+1,Match(N$3,Tickers,0))*N$4</f>
        <v>20550.70499</v>
      </c>
      <c r="O135" s="54">
        <f t="array" ref="O135">index(DailyPrices,Match($K135,PriceDates,0)+1,Match(O$3,Tickers,0))*O$4</f>
        <v>18239.55851</v>
      </c>
      <c r="P135" s="54">
        <f t="array" ref="P135">index(DailyPrices,Match($K135,PriceDates,0)+1,Match(P$3,Tickers,0))*P$4</f>
        <v>16875.62189</v>
      </c>
      <c r="Q135" s="54">
        <f t="array" ref="Q135">index(DailyPrices,Match($K135,PriceDates,0)+1,Match(Q$3,Tickers,0))*Q$4</f>
        <v>11063.89483</v>
      </c>
      <c r="R135" s="55">
        <f t="shared" si="2"/>
        <v>107719.0656</v>
      </c>
    </row>
    <row r="136">
      <c r="K136" s="53">
        <f>Prices!B144</f>
        <v>42565</v>
      </c>
      <c r="L136" s="54">
        <f t="array" ref="L136">index(DailyPrices,Match($K136,PriceDates,0)+1,Match(L$3,Tickers,0))*L$4</f>
        <v>21746.95606</v>
      </c>
      <c r="M136" s="54">
        <f t="array" ref="M136">index(DailyPrices,Match($K136,PriceDates,0)+1,Match(M$3,Tickers,0))*M$4</f>
        <v>19178.11795</v>
      </c>
      <c r="N136" s="54">
        <f t="array" ref="N136">index(DailyPrices,Match($K136,PriceDates,0)+1,Match(N$3,Tickers,0))*N$4</f>
        <v>20578.18149</v>
      </c>
      <c r="O136" s="54">
        <f t="array" ref="O136">index(DailyPrices,Match($K136,PriceDates,0)+1,Match(O$3,Tickers,0))*O$4</f>
        <v>18077.00991</v>
      </c>
      <c r="P136" s="54">
        <f t="array" ref="P136">index(DailyPrices,Match($K136,PriceDates,0)+1,Match(P$3,Tickers,0))*P$4</f>
        <v>16974.05446</v>
      </c>
      <c r="Q136" s="54">
        <f t="array" ref="Q136">index(DailyPrices,Match($K136,PriceDates,0)+1,Match(Q$3,Tickers,0))*Q$4</f>
        <v>11216.75329</v>
      </c>
      <c r="R136" s="55">
        <f t="shared" si="2"/>
        <v>107771.0732</v>
      </c>
    </row>
    <row r="137">
      <c r="K137" s="53">
        <f>Prices!B145</f>
        <v>42566</v>
      </c>
      <c r="L137" s="54">
        <f t="array" ref="L137">index(DailyPrices,Match($K137,PriceDates,0)+1,Match(L$3,Tickers,0))*L$4</f>
        <v>21664.01976</v>
      </c>
      <c r="M137" s="54">
        <f t="array" ref="M137">index(DailyPrices,Match($K137,PriceDates,0)+1,Match(M$3,Tickers,0))*M$4</f>
        <v>19169.09932</v>
      </c>
      <c r="N137" s="54">
        <f t="array" ref="N137">index(DailyPrices,Match($K137,PriceDates,0)+1,Match(N$3,Tickers,0))*N$4</f>
        <v>20602.22343</v>
      </c>
      <c r="O137" s="54">
        <f t="array" ref="O137">index(DailyPrices,Match($K137,PriceDates,0)+1,Match(O$3,Tickers,0))*O$4</f>
        <v>18083.03023</v>
      </c>
      <c r="P137" s="54">
        <f t="array" ref="P137">index(DailyPrices,Match($K137,PriceDates,0)+1,Match(P$3,Tickers,0))*P$4</f>
        <v>16948.3764</v>
      </c>
      <c r="Q137" s="54">
        <f t="array" ref="Q137">index(DailyPrices,Match($K137,PriceDates,0)+1,Match(Q$3,Tickers,0))*Q$4</f>
        <v>11177.01009</v>
      </c>
      <c r="R137" s="55">
        <f t="shared" si="2"/>
        <v>107643.7592</v>
      </c>
    </row>
    <row r="138">
      <c r="K138" s="53">
        <f>Prices!B146</f>
        <v>42569</v>
      </c>
      <c r="L138" s="54">
        <f t="array" ref="L138">index(DailyPrices,Match($K138,PriceDates,0)+1,Match(L$3,Tickers,0))*L$4</f>
        <v>21664.01976</v>
      </c>
      <c r="M138" s="54">
        <f t="array" ref="M138">index(DailyPrices,Match($K138,PriceDates,0)+1,Match(M$3,Tickers,0))*M$4</f>
        <v>19180.37261</v>
      </c>
      <c r="N138" s="54">
        <f t="array" ref="N138">index(DailyPrices,Match($K138,PriceDates,0)+1,Match(N$3,Tickers,0))*N$4</f>
        <v>20641.7209</v>
      </c>
      <c r="O138" s="54">
        <f t="array" ref="O138">index(DailyPrices,Match($K138,PriceDates,0)+1,Match(O$3,Tickers,0))*O$4</f>
        <v>18131.19278</v>
      </c>
      <c r="P138" s="54">
        <f t="array" ref="P138">index(DailyPrices,Match($K138,PriceDates,0)+1,Match(P$3,Tickers,0))*P$4</f>
        <v>16997.16471</v>
      </c>
      <c r="Q138" s="54">
        <f t="array" ref="Q138">index(DailyPrices,Match($K138,PriceDates,0)+1,Match(Q$3,Tickers,0))*Q$4</f>
        <v>11274.8395</v>
      </c>
      <c r="R138" s="55">
        <f t="shared" si="2"/>
        <v>107889.3103</v>
      </c>
    </row>
    <row r="139">
      <c r="K139" s="53">
        <f>Prices!B147</f>
        <v>42570</v>
      </c>
      <c r="L139" s="54">
        <f t="array" ref="L139">index(DailyPrices,Match($K139,PriceDates,0)+1,Match(L$3,Tickers,0))*L$4</f>
        <v>21702.84101</v>
      </c>
      <c r="M139" s="54">
        <f t="array" ref="M139">index(DailyPrices,Match($K139,PriceDates,0)+1,Match(M$3,Tickers,0))*M$4</f>
        <v>19182.62727</v>
      </c>
      <c r="N139" s="54">
        <f t="array" ref="N139">index(DailyPrices,Match($K139,PriceDates,0)+1,Match(N$3,Tickers,0))*N$4</f>
        <v>20567.8778</v>
      </c>
      <c r="O139" s="54">
        <f t="array" ref="O139">index(DailyPrices,Match($K139,PriceDates,0)+1,Match(O$3,Tickers,0))*O$4</f>
        <v>18219.49078</v>
      </c>
      <c r="P139" s="54">
        <f t="array" ref="P139">index(DailyPrices,Match($K139,PriceDates,0)+1,Match(P$3,Tickers,0))*P$4</f>
        <v>16978.33414</v>
      </c>
      <c r="Q139" s="54">
        <f t="array" ref="Q139">index(DailyPrices,Match($K139,PriceDates,0)+1,Match(Q$3,Tickers,0))*Q$4</f>
        <v>11177.01009</v>
      </c>
      <c r="R139" s="55">
        <f t="shared" si="2"/>
        <v>107828.1811</v>
      </c>
    </row>
    <row r="140">
      <c r="K140" s="53">
        <f>Prices!B148</f>
        <v>42571</v>
      </c>
      <c r="L140" s="54">
        <f t="array" ref="L140">index(DailyPrices,Match($K140,PriceDates,0)+1,Match(L$3,Tickers,0))*L$4</f>
        <v>21695.7826</v>
      </c>
      <c r="M140" s="54">
        <f t="array" ref="M140">index(DailyPrices,Match($K140,PriceDates,0)+1,Match(M$3,Tickers,0))*M$4</f>
        <v>19173.60864</v>
      </c>
      <c r="N140" s="54">
        <f t="array" ref="N140">index(DailyPrices,Match($K140,PriceDates,0)+1,Match(N$3,Tickers,0))*N$4</f>
        <v>20698.39118</v>
      </c>
      <c r="O140" s="54">
        <f t="array" ref="O140">index(DailyPrices,Match($K140,PriceDates,0)+1,Match(O$3,Tickers,0))*O$4</f>
        <v>18221.49755</v>
      </c>
      <c r="P140" s="54">
        <f t="array" ref="P140">index(DailyPrices,Match($K140,PriceDates,0)+1,Match(P$3,Tickers,0))*P$4</f>
        <v>17046.80897</v>
      </c>
      <c r="Q140" s="54">
        <f t="array" ref="Q140">index(DailyPrices,Match($K140,PriceDates,0)+1,Match(Q$3,Tickers,0))*Q$4</f>
        <v>11235.0963</v>
      </c>
      <c r="R140" s="55">
        <f t="shared" si="2"/>
        <v>108071.1852</v>
      </c>
    </row>
    <row r="141">
      <c r="K141" s="53">
        <f>Prices!B149</f>
        <v>42572</v>
      </c>
      <c r="L141" s="54">
        <f t="array" ref="L141">index(DailyPrices,Match($K141,PriceDates,0)+1,Match(L$3,Tickers,0))*L$4</f>
        <v>21720.48703</v>
      </c>
      <c r="M141" s="54">
        <f t="array" ref="M141">index(DailyPrices,Match($K141,PriceDates,0)+1,Match(M$3,Tickers,0))*M$4</f>
        <v>19187.13658</v>
      </c>
      <c r="N141" s="54">
        <f t="array" ref="N141">index(DailyPrices,Match($K141,PriceDates,0)+1,Match(N$3,Tickers,0))*N$4</f>
        <v>20615.96168</v>
      </c>
      <c r="O141" s="54">
        <f t="array" ref="O141">index(DailyPrices,Match($K141,PriceDates,0)+1,Match(O$3,Tickers,0))*O$4</f>
        <v>18257.61947</v>
      </c>
      <c r="P141" s="54">
        <f t="array" ref="P141">index(DailyPrices,Match($K141,PriceDates,0)+1,Match(P$3,Tickers,0))*P$4</f>
        <v>16982.61381</v>
      </c>
      <c r="Q141" s="54">
        <f t="array" ref="Q141">index(DailyPrices,Match($K141,PriceDates,0)+1,Match(Q$3,Tickers,0))*Q$4</f>
        <v>11204.52461</v>
      </c>
      <c r="R141" s="55">
        <f t="shared" si="2"/>
        <v>107968.3432</v>
      </c>
    </row>
    <row r="142">
      <c r="K142" s="53">
        <f>Prices!B150</f>
        <v>42573</v>
      </c>
      <c r="L142" s="54">
        <f t="array" ref="L142">index(DailyPrices,Match($K142,PriceDates,0)+1,Match(L$3,Tickers,0))*L$4</f>
        <v>21708.13482</v>
      </c>
      <c r="M142" s="54">
        <f t="array" ref="M142">index(DailyPrices,Match($K142,PriceDates,0)+1,Match(M$3,Tickers,0))*M$4</f>
        <v>19180.37261</v>
      </c>
      <c r="N142" s="54">
        <f t="array" ref="N142">index(DailyPrices,Match($K142,PriceDates,0)+1,Match(N$3,Tickers,0))*N$4</f>
        <v>20756.77874</v>
      </c>
      <c r="O142" s="54">
        <f t="array" ref="O142">index(DailyPrices,Match($K142,PriceDates,0)+1,Match(O$3,Tickers,0))*O$4</f>
        <v>18418.16129</v>
      </c>
      <c r="P142" s="54">
        <f t="array" ref="P142">index(DailyPrices,Match($K142,PriceDates,0)+1,Match(P$3,Tickers,0))*P$4</f>
        <v>17061.35987</v>
      </c>
      <c r="Q142" s="54">
        <f t="array" ref="Q142">index(DailyPrices,Match($K142,PriceDates,0)+1,Match(Q$3,Tickers,0))*Q$4</f>
        <v>11277.89667</v>
      </c>
      <c r="R142" s="55">
        <f t="shared" si="2"/>
        <v>108402.704</v>
      </c>
    </row>
    <row r="143">
      <c r="K143" s="53">
        <f>Prices!B151</f>
        <v>42576</v>
      </c>
      <c r="L143" s="54">
        <f t="array" ref="L143">index(DailyPrices,Match($K143,PriceDates,0)+1,Match(L$3,Tickers,0))*L$4</f>
        <v>21695.7826</v>
      </c>
      <c r="M143" s="54">
        <f t="array" ref="M143">index(DailyPrices,Match($K143,PriceDates,0)+1,Match(M$3,Tickers,0))*M$4</f>
        <v>19166.84467</v>
      </c>
      <c r="N143" s="54">
        <f t="array" ref="N143">index(DailyPrices,Match($K143,PriceDates,0)+1,Match(N$3,Tickers,0))*N$4</f>
        <v>20708.69487</v>
      </c>
      <c r="O143" s="54">
        <f t="array" ref="O143">index(DailyPrices,Match($K143,PriceDates,0)+1,Match(O$3,Tickers,0))*O$4</f>
        <v>18384.04616</v>
      </c>
      <c r="P143" s="54">
        <f t="array" ref="P143">index(DailyPrices,Match($K143,PriceDates,0)+1,Match(P$3,Tickers,0))*P$4</f>
        <v>17020.27497</v>
      </c>
      <c r="Q143" s="54">
        <f t="array" ref="Q143">index(DailyPrices,Match($K143,PriceDates,0)+1,Match(Q$3,Tickers,0))*Q$4</f>
        <v>11186.1816</v>
      </c>
      <c r="R143" s="55">
        <f t="shared" si="2"/>
        <v>108161.8249</v>
      </c>
    </row>
    <row r="144">
      <c r="K144" s="53">
        <f>Prices!B152</f>
        <v>42577</v>
      </c>
      <c r="L144" s="54">
        <f t="array" ref="L144">index(DailyPrices,Match($K144,PriceDates,0)+1,Match(L$3,Tickers,0))*L$4</f>
        <v>21674.60738</v>
      </c>
      <c r="M144" s="54">
        <f t="array" ref="M144">index(DailyPrices,Match($K144,PriceDates,0)+1,Match(M$3,Tickers,0))*M$4</f>
        <v>19169.09932</v>
      </c>
      <c r="N144" s="54">
        <f t="array" ref="N144">index(DailyPrices,Match($K144,PriceDates,0)+1,Match(N$3,Tickers,0))*N$4</f>
        <v>20811.73174</v>
      </c>
      <c r="O144" s="54">
        <f t="array" ref="O144">index(DailyPrices,Match($K144,PriceDates,0)+1,Match(O$3,Tickers,0))*O$4</f>
        <v>18293.74138</v>
      </c>
      <c r="P144" s="54">
        <f t="array" ref="P144">index(DailyPrices,Match($K144,PriceDates,0)+1,Match(P$3,Tickers,0))*P$4</f>
        <v>17019.41903</v>
      </c>
      <c r="Q144" s="54">
        <f t="array" ref="Q144">index(DailyPrices,Match($K144,PriceDates,0)+1,Match(Q$3,Tickers,0))*Q$4</f>
        <v>11253.43932</v>
      </c>
      <c r="R144" s="55">
        <f t="shared" si="2"/>
        <v>108222.0382</v>
      </c>
    </row>
    <row r="145">
      <c r="K145" s="53">
        <f>Prices!B153</f>
        <v>42578</v>
      </c>
      <c r="L145" s="54">
        <f t="array" ref="L145">index(DailyPrices,Match($K145,PriceDates,0)+1,Match(L$3,Tickers,0))*L$4</f>
        <v>21764.60208</v>
      </c>
      <c r="M145" s="54">
        <f t="array" ref="M145">index(DailyPrices,Match($K145,PriceDates,0)+1,Match(M$3,Tickers,0))*M$4</f>
        <v>19182.62727</v>
      </c>
      <c r="N145" s="54">
        <f t="array" ref="N145">index(DailyPrices,Match($K145,PriceDates,0)+1,Match(N$3,Tickers,0))*N$4</f>
        <v>20765.36515</v>
      </c>
      <c r="O145" s="54">
        <f t="array" ref="O145">index(DailyPrices,Match($K145,PriceDates,0)+1,Match(O$3,Tickers,0))*O$4</f>
        <v>18151.2605</v>
      </c>
      <c r="P145" s="54">
        <f t="array" ref="P145">index(DailyPrices,Match($K145,PriceDates,0)+1,Match(P$3,Tickers,0))*P$4</f>
        <v>17008.29187</v>
      </c>
      <c r="Q145" s="54">
        <f t="array" ref="Q145">index(DailyPrices,Match($K145,PriceDates,0)+1,Match(Q$3,Tickers,0))*Q$4</f>
        <v>11268.72516</v>
      </c>
      <c r="R145" s="55">
        <f t="shared" si="2"/>
        <v>108140.872</v>
      </c>
    </row>
    <row r="146">
      <c r="K146" s="53">
        <f>Prices!B154</f>
        <v>42579</v>
      </c>
      <c r="L146" s="54">
        <f t="array" ref="L146">index(DailyPrices,Match($K146,PriceDates,0)+1,Match(L$3,Tickers,0))*L$4</f>
        <v>21743.42686</v>
      </c>
      <c r="M146" s="54">
        <f t="array" ref="M146">index(DailyPrices,Match($K146,PriceDates,0)+1,Match(M$3,Tickers,0))*M$4</f>
        <v>19180.37261</v>
      </c>
      <c r="N146" s="54">
        <f t="array" ref="N146">index(DailyPrices,Match($K146,PriceDates,0)+1,Match(N$3,Tickers,0))*N$4</f>
        <v>20797.99349</v>
      </c>
      <c r="O146" s="54">
        <f t="array" ref="O146">index(DailyPrices,Match($K146,PriceDates,0)+1,Match(O$3,Tickers,0))*O$4</f>
        <v>18319.82942</v>
      </c>
      <c r="P146" s="54">
        <f t="array" ref="P146">index(DailyPrices,Match($K146,PriceDates,0)+1,Match(P$3,Tickers,0))*P$4</f>
        <v>17027.12245</v>
      </c>
      <c r="Q146" s="54">
        <f t="array" ref="Q146">index(DailyPrices,Match($K146,PriceDates,0)+1,Match(Q$3,Tickers,0))*Q$4</f>
        <v>11262.61082</v>
      </c>
      <c r="R146" s="55">
        <f t="shared" si="2"/>
        <v>108331.3557</v>
      </c>
    </row>
    <row r="147">
      <c r="K147" s="53">
        <f>Prices!B155</f>
        <v>42580</v>
      </c>
      <c r="L147" s="54">
        <f t="array" ref="L147">index(DailyPrices,Match($K147,PriceDates,0)+1,Match(L$3,Tickers,0))*L$4</f>
        <v>21822.83395</v>
      </c>
      <c r="M147" s="54">
        <f t="array" ref="M147">index(DailyPrices,Match($K147,PriceDates,0)+1,Match(M$3,Tickers,0))*M$4</f>
        <v>19205.17385</v>
      </c>
      <c r="N147" s="54">
        <f t="array" ref="N147">index(DailyPrices,Match($K147,PriceDates,0)+1,Match(N$3,Tickers,0))*N$4</f>
        <v>20859.81562</v>
      </c>
      <c r="O147" s="54">
        <f t="array" ref="O147">index(DailyPrices,Match($K147,PriceDates,0)+1,Match(O$3,Tickers,0))*O$4</f>
        <v>18552.61508</v>
      </c>
      <c r="P147" s="54">
        <f t="array" ref="P147">index(DailyPrices,Match($K147,PriceDates,0)+1,Match(P$3,Tickers,0))*P$4</f>
        <v>17057.08019</v>
      </c>
      <c r="Q147" s="54">
        <f t="array" ref="Q147">index(DailyPrices,Match($K147,PriceDates,0)+1,Match(Q$3,Tickers,0))*Q$4</f>
        <v>11323.7542</v>
      </c>
      <c r="R147" s="55">
        <f t="shared" si="2"/>
        <v>108821.2729</v>
      </c>
    </row>
    <row r="148">
      <c r="K148" s="53">
        <f>Prices!B156</f>
        <v>42583</v>
      </c>
      <c r="L148" s="54">
        <f t="array" ref="L148">index(DailyPrices,Match($K148,PriceDates,0)+1,Match(L$3,Tickers,0))*L$4</f>
        <v>21699.31181</v>
      </c>
      <c r="M148" s="54">
        <f t="array" ref="M148">index(DailyPrices,Match($K148,PriceDates,0)+1,Match(M$3,Tickers,0))*M$4</f>
        <v>19198.40987</v>
      </c>
      <c r="N148" s="54">
        <f t="array" ref="N148">index(DailyPrices,Match($K148,PriceDates,0)+1,Match(N$3,Tickers,0))*N$4</f>
        <v>20832.33912</v>
      </c>
      <c r="O148" s="54">
        <f t="array" ref="O148">index(DailyPrices,Match($K148,PriceDates,0)+1,Match(O$3,Tickers,0))*O$4</f>
        <v>18592.75053</v>
      </c>
      <c r="P148" s="54">
        <f t="array" ref="P148">index(DailyPrices,Match($K148,PriceDates,0)+1,Match(P$3,Tickers,0))*P$4</f>
        <v>17037.39368</v>
      </c>
      <c r="Q148" s="54">
        <f t="array" ref="Q148">index(DailyPrices,Match($K148,PriceDates,0)+1,Match(Q$3,Tickers,0))*Q$4</f>
        <v>11280.95384</v>
      </c>
      <c r="R148" s="55">
        <f t="shared" si="2"/>
        <v>108641.1588</v>
      </c>
    </row>
    <row r="149">
      <c r="K149" s="53">
        <f>Prices!B157</f>
        <v>42584</v>
      </c>
      <c r="L149" s="54">
        <f t="array" ref="L149">index(DailyPrices,Match($K149,PriceDates,0)+1,Match(L$3,Tickers,0))*L$4</f>
        <v>21577.55426</v>
      </c>
      <c r="M149" s="54">
        <f t="array" ref="M149">index(DailyPrices,Match($K149,PriceDates,0)+1,Match(M$3,Tickers,0))*M$4</f>
        <v>19191.6459</v>
      </c>
      <c r="N149" s="54">
        <f t="array" ref="N149">index(DailyPrices,Match($K149,PriceDates,0)+1,Match(N$3,Tickers,0))*N$4</f>
        <v>20554.13955</v>
      </c>
      <c r="O149" s="54">
        <f t="array" ref="O149">index(DailyPrices,Match($K149,PriceDates,0)+1,Match(O$3,Tickers,0))*O$4</f>
        <v>18295.74815</v>
      </c>
      <c r="P149" s="54">
        <f t="array" ref="P149">index(DailyPrices,Match($K149,PriceDates,0)+1,Match(P$3,Tickers,0))*P$4</f>
        <v>16931.25769</v>
      </c>
      <c r="Q149" s="54">
        <f t="array" ref="Q149">index(DailyPrices,Match($K149,PriceDates,0)+1,Match(Q$3,Tickers,0))*Q$4</f>
        <v>11219.81046</v>
      </c>
      <c r="R149" s="55">
        <f t="shared" si="2"/>
        <v>107770.156</v>
      </c>
    </row>
    <row r="150">
      <c r="K150" s="53">
        <f>Prices!B158</f>
        <v>42585</v>
      </c>
      <c r="L150" s="54">
        <f t="array" ref="L150">index(DailyPrices,Match($K150,PriceDates,0)+1,Match(L$3,Tickers,0))*L$4</f>
        <v>21605.78789</v>
      </c>
      <c r="M150" s="54">
        <f t="array" ref="M150">index(DailyPrices,Match($K150,PriceDates,0)+1,Match(M$3,Tickers,0))*M$4</f>
        <v>19193.90056</v>
      </c>
      <c r="N150" s="54">
        <f t="array" ref="N150">index(DailyPrices,Match($K150,PriceDates,0)+1,Match(N$3,Tickers,0))*N$4</f>
        <v>20708.69487</v>
      </c>
      <c r="O150" s="54">
        <f t="array" ref="O150">index(DailyPrices,Match($K150,PriceDates,0)+1,Match(O$3,Tickers,0))*O$4</f>
        <v>18189.38919</v>
      </c>
      <c r="P150" s="54">
        <f t="array" ref="P150">index(DailyPrices,Match($K150,PriceDates,0)+1,Match(P$3,Tickers,0))*P$4</f>
        <v>16980.04601</v>
      </c>
      <c r="Q150" s="54">
        <f t="array" ref="Q150">index(DailyPrices,Match($K150,PriceDates,0)+1,Match(Q$3,Tickers,0))*Q$4</f>
        <v>11280.95384</v>
      </c>
      <c r="R150" s="55">
        <f t="shared" si="2"/>
        <v>107958.7724</v>
      </c>
    </row>
    <row r="151">
      <c r="K151" s="53">
        <f>Prices!B159</f>
        <v>42586</v>
      </c>
      <c r="L151" s="54">
        <f t="array" ref="L151">index(DailyPrices,Match($K151,PriceDates,0)+1,Match(L$3,Tickers,0))*L$4</f>
        <v>21697.5472</v>
      </c>
      <c r="M151" s="54">
        <f t="array" ref="M151">index(DailyPrices,Match($K151,PriceDates,0)+1,Match(M$3,Tickers,0))*M$4</f>
        <v>19207.4285</v>
      </c>
      <c r="N151" s="54">
        <f t="array" ref="N151">index(DailyPrices,Match($K151,PriceDates,0)+1,Match(N$3,Tickers,0))*N$4</f>
        <v>20727.58496</v>
      </c>
      <c r="O151" s="54">
        <f t="array" ref="O151">index(DailyPrices,Match($K151,PriceDates,0)+1,Match(O$3,Tickers,0))*O$4</f>
        <v>18115.13859</v>
      </c>
      <c r="P151" s="54">
        <f t="array" ref="P151">index(DailyPrices,Match($K151,PriceDates,0)+1,Match(P$3,Tickers,0))*P$4</f>
        <v>16996.30878</v>
      </c>
      <c r="Q151" s="54">
        <f t="array" ref="Q151">index(DailyPrices,Match($K151,PriceDates,0)+1,Match(Q$3,Tickers,0))*Q$4</f>
        <v>11335.98288</v>
      </c>
      <c r="R151" s="55">
        <f t="shared" si="2"/>
        <v>108079.9909</v>
      </c>
    </row>
    <row r="152">
      <c r="K152" s="53">
        <f>Prices!B160</f>
        <v>42587</v>
      </c>
      <c r="L152" s="54">
        <f t="array" ref="L152">index(DailyPrices,Match($K152,PriceDates,0)+1,Match(L$3,Tickers,0))*L$4</f>
        <v>21609.3171</v>
      </c>
      <c r="M152" s="54">
        <f t="array" ref="M152">index(DailyPrices,Match($K152,PriceDates,0)+1,Match(M$3,Tickers,0))*M$4</f>
        <v>19180.37261</v>
      </c>
      <c r="N152" s="54">
        <f t="array" ref="N152">index(DailyPrices,Match($K152,PriceDates,0)+1,Match(N$3,Tickers,0))*N$4</f>
        <v>20938.81056</v>
      </c>
      <c r="O152" s="54">
        <f t="array" ref="O152">index(DailyPrices,Match($K152,PriceDates,0)+1,Match(O$3,Tickers,0))*O$4</f>
        <v>18127.17923</v>
      </c>
      <c r="P152" s="54">
        <f t="array" ref="P152">index(DailyPrices,Match($K152,PriceDates,0)+1,Match(P$3,Tickers,0))*P$4</f>
        <v>17133.25844</v>
      </c>
      <c r="Q152" s="54">
        <f t="array" ref="Q152">index(DailyPrices,Match($K152,PriceDates,0)+1,Match(Q$3,Tickers,0))*Q$4</f>
        <v>11461.32681</v>
      </c>
      <c r="R152" s="55">
        <f t="shared" si="2"/>
        <v>108450.2647</v>
      </c>
    </row>
    <row r="153">
      <c r="K153" s="53">
        <f>Prices!B161</f>
        <v>42590</v>
      </c>
      <c r="L153" s="54">
        <f t="array" ref="L153">index(DailyPrices,Match($K153,PriceDates,0)+1,Match(L$3,Tickers,0))*L$4</f>
        <v>21623.43392</v>
      </c>
      <c r="M153" s="54">
        <f t="array" ref="M153">index(DailyPrices,Match($K153,PriceDates,0)+1,Match(M$3,Tickers,0))*M$4</f>
        <v>19173.60864</v>
      </c>
      <c r="N153" s="54">
        <f t="array" ref="N153">index(DailyPrices,Match($K153,PriceDates,0)+1,Match(N$3,Tickers,0))*N$4</f>
        <v>20937.09328</v>
      </c>
      <c r="O153" s="54">
        <f t="array" ref="O153">index(DailyPrices,Match($K153,PriceDates,0)+1,Match(O$3,Tickers,0))*O$4</f>
        <v>18159.2876</v>
      </c>
      <c r="P153" s="54">
        <f t="array" ref="P153">index(DailyPrices,Match($K153,PriceDates,0)+1,Match(P$3,Tickers,0))*P$4</f>
        <v>17124.69909</v>
      </c>
      <c r="Q153" s="54">
        <f t="array" ref="Q153">index(DailyPrices,Match($K153,PriceDates,0)+1,Match(Q$3,Tickers,0))*Q$4</f>
        <v>11534.69887</v>
      </c>
      <c r="R153" s="55">
        <f t="shared" si="2"/>
        <v>108552.8214</v>
      </c>
    </row>
    <row r="154">
      <c r="K154" s="53">
        <f>Prices!B162</f>
        <v>42591</v>
      </c>
      <c r="L154" s="54">
        <f t="array" ref="L154">index(DailyPrices,Match($K154,PriceDates,0)+1,Match(L$3,Tickers,0))*L$4</f>
        <v>21750.48527</v>
      </c>
      <c r="M154" s="54">
        <f t="array" ref="M154">index(DailyPrices,Match($K154,PriceDates,0)+1,Match(M$3,Tickers,0))*M$4</f>
        <v>19184.88193</v>
      </c>
      <c r="N154" s="54">
        <f t="array" ref="N154">index(DailyPrices,Match($K154,PriceDates,0)+1,Match(N$3,Tickers,0))*N$4</f>
        <v>20935.37599</v>
      </c>
      <c r="O154" s="54">
        <f t="array" ref="O154">index(DailyPrices,Match($K154,PriceDates,0)+1,Match(O$3,Tickers,0))*O$4</f>
        <v>18257.61947</v>
      </c>
      <c r="P154" s="54">
        <f t="array" ref="P154">index(DailyPrices,Match($K154,PriceDates,0)+1,Match(P$3,Tickers,0))*P$4</f>
        <v>17135.82625</v>
      </c>
      <c r="Q154" s="54">
        <f t="array" ref="Q154">index(DailyPrices,Match($K154,PriceDates,0)+1,Match(Q$3,Tickers,0))*Q$4</f>
        <v>11611.1281</v>
      </c>
      <c r="R154" s="55">
        <f t="shared" si="2"/>
        <v>108875.317</v>
      </c>
    </row>
    <row r="155">
      <c r="K155" s="53">
        <f>Prices!B163</f>
        <v>42592</v>
      </c>
      <c r="L155" s="54">
        <f t="array" ref="L155">index(DailyPrices,Match($K155,PriceDates,0)+1,Match(L$3,Tickers,0))*L$4</f>
        <v>21812.24634</v>
      </c>
      <c r="M155" s="54">
        <f t="array" ref="M155">index(DailyPrices,Match($K155,PriceDates,0)+1,Match(M$3,Tickers,0))*M$4</f>
        <v>19193.90056</v>
      </c>
      <c r="N155" s="54">
        <f t="array" ref="N155">index(DailyPrices,Match($K155,PriceDates,0)+1,Match(N$3,Tickers,0))*N$4</f>
        <v>20827.18727</v>
      </c>
      <c r="O155" s="54">
        <f t="array" ref="O155">index(DailyPrices,Match($K155,PriceDates,0)+1,Match(O$3,Tickers,0))*O$4</f>
        <v>18237.55174</v>
      </c>
      <c r="P155" s="54">
        <f t="array" ref="P155">index(DailyPrices,Match($K155,PriceDates,0)+1,Match(P$3,Tickers,0))*P$4</f>
        <v>17092.17354</v>
      </c>
      <c r="Q155" s="54">
        <f t="array" ref="Q155">index(DailyPrices,Match($K155,PriceDates,0)+1,Match(Q$3,Tickers,0))*Q$4</f>
        <v>11583.61357</v>
      </c>
      <c r="R155" s="55">
        <f t="shared" si="2"/>
        <v>108746.673</v>
      </c>
    </row>
    <row r="156">
      <c r="K156" s="53">
        <f>Prices!B164</f>
        <v>42593</v>
      </c>
      <c r="L156" s="54">
        <f t="array" ref="L156">index(DailyPrices,Match($K156,PriceDates,0)+1,Match(L$3,Tickers,0))*L$4</f>
        <v>21739.89765</v>
      </c>
      <c r="M156" s="54">
        <f t="array" ref="M156">index(DailyPrices,Match($K156,PriceDates,0)+1,Match(M$3,Tickers,0))*M$4</f>
        <v>19175.8633</v>
      </c>
      <c r="N156" s="54">
        <f t="array" ref="N156">index(DailyPrices,Match($K156,PriceDates,0)+1,Match(N$3,Tickers,0))*N$4</f>
        <v>20909.61678</v>
      </c>
      <c r="O156" s="54">
        <f t="array" ref="O156">index(DailyPrices,Match($K156,PriceDates,0)+1,Match(O$3,Tickers,0))*O$4</f>
        <v>18030.85413</v>
      </c>
      <c r="P156" s="54">
        <f t="array" ref="P156">index(DailyPrices,Match($K156,PriceDates,0)+1,Match(P$3,Tickers,0))*P$4</f>
        <v>17176.05521</v>
      </c>
      <c r="Q156" s="54">
        <f t="array" ref="Q156">index(DailyPrices,Match($K156,PriceDates,0)+1,Match(Q$3,Tickers,0))*Q$4</f>
        <v>11718.12901</v>
      </c>
      <c r="R156" s="55">
        <f t="shared" si="2"/>
        <v>108750.4161</v>
      </c>
    </row>
    <row r="157">
      <c r="K157" s="53">
        <f>Prices!B165</f>
        <v>42594</v>
      </c>
      <c r="L157" s="54">
        <f t="array" ref="L157">index(DailyPrices,Match($K157,PriceDates,0)+1,Match(L$3,Tickers,0))*L$4</f>
        <v>21838.71537</v>
      </c>
      <c r="M157" s="54">
        <f t="array" ref="M157">index(DailyPrices,Match($K157,PriceDates,0)+1,Match(M$3,Tickers,0))*M$4</f>
        <v>19189.39124</v>
      </c>
      <c r="N157" s="54">
        <f t="array" ref="N157">index(DailyPrices,Match($K157,PriceDates,0)+1,Match(N$3,Tickers,0))*N$4</f>
        <v>20906.18221</v>
      </c>
      <c r="O157" s="54">
        <f t="array" ref="O157">index(DailyPrices,Match($K157,PriceDates,0)+1,Match(O$3,Tickers,0))*O$4</f>
        <v>18107.1115</v>
      </c>
      <c r="P157" s="54">
        <f t="array" ref="P157">index(DailyPrices,Match($K157,PriceDates,0)+1,Match(P$3,Tickers,0))*P$4</f>
        <v>17158.9365</v>
      </c>
      <c r="Q157" s="54">
        <f t="array" ref="Q157">index(DailyPrices,Match($K157,PriceDates,0)+1,Match(Q$3,Tickers,0))*Q$4</f>
        <v>11672.27148</v>
      </c>
      <c r="R157" s="55">
        <f t="shared" si="2"/>
        <v>108872.6083</v>
      </c>
    </row>
    <row r="158">
      <c r="K158" s="53">
        <f>Prices!B166</f>
        <v>42597</v>
      </c>
      <c r="L158" s="54">
        <f t="array" ref="L158">index(DailyPrices,Match($K158,PriceDates,0)+1,Match(L$3,Tickers,0))*L$4</f>
        <v>21771.66049</v>
      </c>
      <c r="M158" s="54">
        <f t="array" ref="M158">index(DailyPrices,Match($K158,PriceDates,0)+1,Match(M$3,Tickers,0))*M$4</f>
        <v>19184.88193</v>
      </c>
      <c r="N158" s="54">
        <f t="array" ref="N158">index(DailyPrices,Match($K158,PriceDates,0)+1,Match(N$3,Tickers,0))*N$4</f>
        <v>21084.77946</v>
      </c>
      <c r="O158" s="54">
        <f t="array" ref="O158">index(DailyPrices,Match($K158,PriceDates,0)+1,Match(O$3,Tickers,0))*O$4</f>
        <v>18089.05055</v>
      </c>
      <c r="P158" s="54">
        <f t="array" ref="P158">index(DailyPrices,Match($K158,PriceDates,0)+1,Match(P$3,Tickers,0))*P$4</f>
        <v>17208.58075</v>
      </c>
      <c r="Q158" s="54">
        <f t="array" ref="Q158">index(DailyPrices,Match($K158,PriceDates,0)+1,Match(Q$3,Tickers,0))*Q$4</f>
        <v>11800.67258</v>
      </c>
      <c r="R158" s="55">
        <f t="shared" si="2"/>
        <v>109139.6258</v>
      </c>
    </row>
    <row r="159">
      <c r="K159" s="53">
        <f>Prices!B167</f>
        <v>42598</v>
      </c>
      <c r="L159" s="54">
        <f t="array" ref="L159">index(DailyPrices,Match($K159,PriceDates,0)+1,Match(L$3,Tickers,0))*L$4</f>
        <v>21732.83924</v>
      </c>
      <c r="M159" s="54">
        <f t="array" ref="M159">index(DailyPrices,Match($K159,PriceDates,0)+1,Match(M$3,Tickers,0))*M$4</f>
        <v>19178.11795</v>
      </c>
      <c r="N159" s="54">
        <f t="array" ref="N159">index(DailyPrices,Match($K159,PriceDates,0)+1,Match(N$3,Tickers,0))*N$4</f>
        <v>20892.44396</v>
      </c>
      <c r="O159" s="54">
        <f t="array" ref="O159">index(DailyPrices,Match($K159,PriceDates,0)+1,Match(O$3,Tickers,0))*O$4</f>
        <v>17872.31908</v>
      </c>
      <c r="P159" s="54">
        <f t="array" ref="P159">index(DailyPrices,Match($K159,PriceDates,0)+1,Match(P$3,Tickers,0))*P$4</f>
        <v>17119.56347</v>
      </c>
      <c r="Q159" s="54">
        <f t="array" ref="Q159">index(DailyPrices,Match($K159,PriceDates,0)+1,Match(Q$3,Tickers,0))*Q$4</f>
        <v>11739.5292</v>
      </c>
      <c r="R159" s="55">
        <f t="shared" si="2"/>
        <v>108534.8129</v>
      </c>
    </row>
    <row r="160">
      <c r="K160" s="53">
        <f>Prices!B168</f>
        <v>42599</v>
      </c>
      <c r="L160" s="54">
        <f t="array" ref="L160">index(DailyPrices,Match($K160,PriceDates,0)+1,Match(L$3,Tickers,0))*L$4</f>
        <v>21792.83572</v>
      </c>
      <c r="M160" s="54">
        <f t="array" ref="M160">index(DailyPrices,Match($K160,PriceDates,0)+1,Match(M$3,Tickers,0))*M$4</f>
        <v>19178.11795</v>
      </c>
      <c r="N160" s="54">
        <f t="array" ref="N160">index(DailyPrices,Match($K160,PriceDates,0)+1,Match(N$3,Tickers,0))*N$4</f>
        <v>20847.79465</v>
      </c>
      <c r="O160" s="54">
        <f t="array" ref="O160">index(DailyPrices,Match($K160,PriceDates,0)+1,Match(O$3,Tickers,0))*O$4</f>
        <v>17944.5629</v>
      </c>
      <c r="P160" s="54">
        <f t="array" ref="P160">index(DailyPrices,Match($K160,PriceDates,0)+1,Match(P$3,Tickers,0))*P$4</f>
        <v>17147.80934</v>
      </c>
      <c r="Q160" s="54">
        <f t="array" ref="Q160">index(DailyPrices,Match($K160,PriceDates,0)+1,Match(Q$3,Tickers,0))*Q$4</f>
        <v>11696.72883</v>
      </c>
      <c r="R160" s="55">
        <f t="shared" si="2"/>
        <v>108607.8494</v>
      </c>
    </row>
    <row r="161">
      <c r="K161" s="53">
        <f>Prices!B169</f>
        <v>42600</v>
      </c>
      <c r="L161" s="54">
        <f t="array" ref="L161">index(DailyPrices,Match($K161,PriceDates,0)+1,Match(L$3,Tickers,0))*L$4</f>
        <v>21845.77378</v>
      </c>
      <c r="M161" s="54">
        <f t="array" ref="M161">index(DailyPrices,Match($K161,PriceDates,0)+1,Match(M$3,Tickers,0))*M$4</f>
        <v>19191.6459</v>
      </c>
      <c r="N161" s="54">
        <f t="array" ref="N161">index(DailyPrices,Match($K161,PriceDates,0)+1,Match(N$3,Tickers,0))*N$4</f>
        <v>20998.9154</v>
      </c>
      <c r="O161" s="54">
        <f t="array" ref="O161">index(DailyPrices,Match($K161,PriceDates,0)+1,Match(O$3,Tickers,0))*O$4</f>
        <v>17878.3394</v>
      </c>
      <c r="P161" s="54">
        <f t="array" ref="P161">index(DailyPrices,Match($K161,PriceDates,0)+1,Match(P$3,Tickers,0))*P$4</f>
        <v>17188.89424</v>
      </c>
      <c r="Q161" s="54">
        <f t="array" ref="Q161">index(DailyPrices,Match($K161,PriceDates,0)+1,Match(Q$3,Tickers,0))*Q$4</f>
        <v>11791.50107</v>
      </c>
      <c r="R161" s="55">
        <f t="shared" si="2"/>
        <v>108895.0698</v>
      </c>
    </row>
    <row r="162">
      <c r="K162" s="53">
        <f>Prices!B170</f>
        <v>42601</v>
      </c>
      <c r="L162" s="54">
        <f t="array" ref="L162">index(DailyPrices,Match($K162,PriceDates,0)+1,Match(L$3,Tickers,0))*L$4</f>
        <v>21780.4835</v>
      </c>
      <c r="M162" s="54">
        <f t="array" ref="M162">index(DailyPrices,Match($K162,PriceDates,0)+1,Match(M$3,Tickers,0))*M$4</f>
        <v>19173.60864</v>
      </c>
      <c r="N162" s="54">
        <f t="array" ref="N162">index(DailyPrices,Match($K162,PriceDates,0)+1,Match(N$3,Tickers,0))*N$4</f>
        <v>20990.32899</v>
      </c>
      <c r="O162" s="54">
        <f t="array" ref="O162">index(DailyPrices,Match($K162,PriceDates,0)+1,Match(O$3,Tickers,0))*O$4</f>
        <v>17763.95334</v>
      </c>
      <c r="P162" s="54">
        <f t="array" ref="P162">index(DailyPrices,Match($K162,PriceDates,0)+1,Match(P$3,Tickers,0))*P$4</f>
        <v>17164.92805</v>
      </c>
      <c r="Q162" s="54">
        <f t="array" ref="Q162">index(DailyPrices,Match($K162,PriceDates,0)+1,Match(Q$3,Tickers,0))*Q$4</f>
        <v>11721.18618</v>
      </c>
      <c r="R162" s="55">
        <f t="shared" si="2"/>
        <v>108594.4887</v>
      </c>
    </row>
    <row r="163">
      <c r="K163" s="53">
        <f>Prices!B171</f>
        <v>42604</v>
      </c>
      <c r="L163" s="54">
        <f t="array" ref="L163">index(DailyPrices,Match($K163,PriceDates,0)+1,Match(L$3,Tickers,0))*L$4</f>
        <v>21854.59679</v>
      </c>
      <c r="M163" s="54">
        <f t="array" ref="M163">index(DailyPrices,Match($K163,PriceDates,0)+1,Match(M$3,Tickers,0))*M$4</f>
        <v>19175.8633</v>
      </c>
      <c r="N163" s="54">
        <f t="array" ref="N163">index(DailyPrices,Match($K163,PriceDates,0)+1,Match(N$3,Tickers,0))*N$4</f>
        <v>21012.65365</v>
      </c>
      <c r="O163" s="54">
        <f t="array" ref="O163">index(DailyPrices,Match($K163,PriceDates,0)+1,Match(O$3,Tickers,0))*O$4</f>
        <v>17860.27844</v>
      </c>
      <c r="P163" s="54">
        <f t="array" ref="P163">index(DailyPrices,Match($K163,PriceDates,0)+1,Match(P$3,Tickers,0))*P$4</f>
        <v>17163.21618</v>
      </c>
      <c r="Q163" s="54">
        <f t="array" ref="Q163">index(DailyPrices,Match($K163,PriceDates,0)+1,Match(Q$3,Tickers,0))*Q$4</f>
        <v>11574.44207</v>
      </c>
      <c r="R163" s="55">
        <f t="shared" si="2"/>
        <v>108641.0504</v>
      </c>
    </row>
    <row r="164">
      <c r="K164" s="53">
        <f>Prices!B172</f>
        <v>42605</v>
      </c>
      <c r="L164" s="54">
        <f t="array" ref="L164">index(DailyPrices,Match($K164,PriceDates,0)+1,Match(L$3,Tickers,0))*L$4</f>
        <v>21879.30122</v>
      </c>
      <c r="M164" s="54">
        <f t="array" ref="M164">index(DailyPrices,Match($K164,PriceDates,0)+1,Match(M$3,Tickers,0))*M$4</f>
        <v>19178.11795</v>
      </c>
      <c r="N164" s="54">
        <f t="array" ref="N164">index(DailyPrices,Match($K164,PriceDates,0)+1,Match(N$3,Tickers,0))*N$4</f>
        <v>21148.31887</v>
      </c>
      <c r="O164" s="54">
        <f t="array" ref="O164">index(DailyPrices,Match($K164,PriceDates,0)+1,Match(O$3,Tickers,0))*O$4</f>
        <v>17870.3123</v>
      </c>
      <c r="P164" s="54">
        <f t="array" ref="P164">index(DailyPrices,Match($K164,PriceDates,0)+1,Match(P$3,Tickers,0))*P$4</f>
        <v>17194.88579</v>
      </c>
      <c r="Q164" s="54">
        <f t="array" ref="Q164">index(DailyPrices,Match($K164,PriceDates,0)+1,Match(Q$3,Tickers,0))*Q$4</f>
        <v>11516.35585</v>
      </c>
      <c r="R164" s="55">
        <f t="shared" si="2"/>
        <v>108787.292</v>
      </c>
    </row>
    <row r="165">
      <c r="K165" s="53">
        <f>Prices!B173</f>
        <v>42606</v>
      </c>
      <c r="L165" s="54">
        <f t="array" ref="L165">index(DailyPrices,Match($K165,PriceDates,0)+1,Match(L$3,Tickers,0))*L$4</f>
        <v>21865.1844</v>
      </c>
      <c r="M165" s="54">
        <f t="array" ref="M165">index(DailyPrices,Match($K165,PriceDates,0)+1,Match(M$3,Tickers,0))*M$4</f>
        <v>19173.60864</v>
      </c>
      <c r="N165" s="54">
        <f t="array" ref="N165">index(DailyPrices,Match($K165,PriceDates,0)+1,Match(N$3,Tickers,0))*N$4</f>
        <v>20969.72162</v>
      </c>
      <c r="O165" s="54">
        <f t="array" ref="O165">index(DailyPrices,Match($K165,PriceDates,0)+1,Match(O$3,Tickers,0))*O$4</f>
        <v>17792.04816</v>
      </c>
      <c r="P165" s="54">
        <f t="array" ref="P165">index(DailyPrices,Match($K165,PriceDates,0)+1,Match(P$3,Tickers,0))*P$4</f>
        <v>17111.86005</v>
      </c>
      <c r="Q165" s="54">
        <f t="array" ref="Q165">index(DailyPrices,Match($K165,PriceDates,0)+1,Match(Q$3,Tickers,0))*Q$4</f>
        <v>11549.98471</v>
      </c>
      <c r="R165" s="55">
        <f t="shared" si="2"/>
        <v>108462.4076</v>
      </c>
    </row>
    <row r="166">
      <c r="K166" s="53">
        <f>Prices!B174</f>
        <v>42607</v>
      </c>
      <c r="L166" s="54">
        <f t="array" ref="L166">index(DailyPrices,Match($K166,PriceDates,0)+1,Match(L$3,Tickers,0))*L$4</f>
        <v>21844.00918</v>
      </c>
      <c r="M166" s="54">
        <f t="array" ref="M166">index(DailyPrices,Match($K166,PriceDates,0)+1,Match(M$3,Tickers,0))*M$4</f>
        <v>19166.84467</v>
      </c>
      <c r="N166" s="54">
        <f t="array" ref="N166">index(DailyPrices,Match($K166,PriceDates,0)+1,Match(N$3,Tickers,0))*N$4</f>
        <v>21009.21909</v>
      </c>
      <c r="O166" s="54">
        <f t="array" ref="O166">index(DailyPrices,Match($K166,PriceDates,0)+1,Match(O$3,Tickers,0))*O$4</f>
        <v>17872.31908</v>
      </c>
      <c r="P166" s="54">
        <f t="array" ref="P166">index(DailyPrices,Match($K166,PriceDates,0)+1,Match(P$3,Tickers,0))*P$4</f>
        <v>17098.16509</v>
      </c>
      <c r="Q166" s="54">
        <f t="array" ref="Q166">index(DailyPrices,Match($K166,PriceDates,0)+1,Match(Q$3,Tickers,0))*Q$4</f>
        <v>11546.92755</v>
      </c>
      <c r="R166" s="55">
        <f t="shared" si="2"/>
        <v>108537.4846</v>
      </c>
    </row>
    <row r="167">
      <c r="K167" s="53">
        <f>Prices!B175</f>
        <v>42608</v>
      </c>
      <c r="L167" s="54">
        <f t="array" ref="L167">index(DailyPrices,Match($K167,PriceDates,0)+1,Match(L$3,Tickers,0))*L$4</f>
        <v>21775.18969</v>
      </c>
      <c r="M167" s="54">
        <f t="array" ref="M167">index(DailyPrices,Match($K167,PriceDates,0)+1,Match(M$3,Tickers,0))*M$4</f>
        <v>19148.8074</v>
      </c>
      <c r="N167" s="54">
        <f t="array" ref="N167">index(DailyPrices,Match($K167,PriceDates,0)+1,Match(N$3,Tickers,0))*N$4</f>
        <v>20949.11424</v>
      </c>
      <c r="O167" s="54">
        <f t="array" ref="O167">index(DailyPrices,Match($K167,PriceDates,0)+1,Match(O$3,Tickers,0))*O$4</f>
        <v>17695.72307</v>
      </c>
      <c r="P167" s="54">
        <f t="array" ref="P167">index(DailyPrices,Match($K167,PriceDates,0)+1,Match(P$3,Tickers,0))*P$4</f>
        <v>17065.63954</v>
      </c>
      <c r="Q167" s="54">
        <f t="array" ref="Q167">index(DailyPrices,Match($K167,PriceDates,0)+1,Match(Q$3,Tickers,0))*Q$4</f>
        <v>11455.21247</v>
      </c>
      <c r="R167" s="55">
        <f t="shared" si="2"/>
        <v>108089.6864</v>
      </c>
    </row>
    <row r="168">
      <c r="K168" s="53">
        <f>Prices!B176</f>
        <v>42611</v>
      </c>
      <c r="L168" s="54">
        <f t="array" ref="L168">index(DailyPrices,Match($K168,PriceDates,0)+1,Match(L$3,Tickers,0))*L$4</f>
        <v>21898.71184</v>
      </c>
      <c r="M168" s="54">
        <f t="array" ref="M168">index(DailyPrices,Match($K168,PriceDates,0)+1,Match(M$3,Tickers,0))*M$4</f>
        <v>19160.08069</v>
      </c>
      <c r="N168" s="54">
        <f t="array" ref="N168">index(DailyPrices,Match($K168,PriceDates,0)+1,Match(N$3,Tickers,0))*N$4</f>
        <v>21086.49675</v>
      </c>
      <c r="O168" s="54">
        <f t="array" ref="O168">index(DailyPrices,Match($K168,PriceDates,0)+1,Match(O$3,Tickers,0))*O$4</f>
        <v>17870.3123</v>
      </c>
      <c r="P168" s="54">
        <f t="array" ref="P168">index(DailyPrices,Match($K168,PriceDates,0)+1,Match(P$3,Tickers,0))*P$4</f>
        <v>17152.08902</v>
      </c>
      <c r="Q168" s="54">
        <f t="array" ref="Q168">index(DailyPrices,Match($K168,PriceDates,0)+1,Match(Q$3,Tickers,0))*Q$4</f>
        <v>11540.81321</v>
      </c>
      <c r="R168" s="55">
        <f t="shared" si="2"/>
        <v>108708.5038</v>
      </c>
    </row>
    <row r="169">
      <c r="K169" s="53">
        <f>Prices!B177</f>
        <v>42612</v>
      </c>
      <c r="L169" s="54">
        <f t="array" ref="L169">index(DailyPrices,Match($K169,PriceDates,0)+1,Match(L$3,Tickers,0))*L$4</f>
        <v>21870.47821</v>
      </c>
      <c r="M169" s="54">
        <f t="array" ref="M169">index(DailyPrices,Match($K169,PriceDates,0)+1,Match(M$3,Tickers,0))*M$4</f>
        <v>19162.33535</v>
      </c>
      <c r="N169" s="54">
        <f t="array" ref="N169">index(DailyPrices,Match($K169,PriceDates,0)+1,Match(N$3,Tickers,0))*N$4</f>
        <v>21077.91034</v>
      </c>
      <c r="O169" s="54">
        <f t="array" ref="O169">index(DailyPrices,Match($K169,PriceDates,0)+1,Match(O$3,Tickers,0))*O$4</f>
        <v>17836.19717</v>
      </c>
      <c r="P169" s="54">
        <f t="array" ref="P169">index(DailyPrices,Match($K169,PriceDates,0)+1,Match(P$3,Tickers,0))*P$4</f>
        <v>17119.56347</v>
      </c>
      <c r="Q169" s="54">
        <f t="array" ref="Q169">index(DailyPrices,Match($K169,PriceDates,0)+1,Match(Q$3,Tickers,0))*Q$4</f>
        <v>11522.47019</v>
      </c>
      <c r="R169" s="55">
        <f t="shared" si="2"/>
        <v>108588.9547</v>
      </c>
    </row>
    <row r="170">
      <c r="K170" s="53">
        <f>Prices!B178</f>
        <v>42613</v>
      </c>
      <c r="L170" s="54">
        <f t="array" ref="L170">index(DailyPrices,Match($K170,PriceDates,0)+1,Match(L$3,Tickers,0))*L$4</f>
        <v>21861.6552</v>
      </c>
      <c r="M170" s="54">
        <f t="array" ref="M170">index(DailyPrices,Match($K170,PriceDates,0)+1,Match(M$3,Tickers,0))*M$4</f>
        <v>19160.08069</v>
      </c>
      <c r="N170" s="54">
        <f t="array" ref="N170">index(DailyPrices,Match($K170,PriceDates,0)+1,Match(N$3,Tickers,0))*N$4</f>
        <v>21000.63268</v>
      </c>
      <c r="O170" s="54">
        <f t="array" ref="O170">index(DailyPrices,Match($K170,PriceDates,0)+1,Match(O$3,Tickers,0))*O$4</f>
        <v>17854.25812</v>
      </c>
      <c r="P170" s="54">
        <f t="array" ref="P170">index(DailyPrices,Match($K170,PriceDates,0)+1,Match(P$3,Tickers,0))*P$4</f>
        <v>17077.62264</v>
      </c>
      <c r="Q170" s="54">
        <f t="array" ref="Q170">index(DailyPrices,Match($K170,PriceDates,0)+1,Match(Q$3,Tickers,0))*Q$4</f>
        <v>11412.41211</v>
      </c>
      <c r="R170" s="55">
        <f t="shared" si="2"/>
        <v>108366.6614</v>
      </c>
    </row>
    <row r="171">
      <c r="K171" s="53">
        <f>Prices!B179</f>
        <v>42614</v>
      </c>
      <c r="L171" s="54">
        <f t="array" ref="L171">index(DailyPrices,Match($K171,PriceDates,0)+1,Match(L$3,Tickers,0))*L$4</f>
        <v>21805.18793</v>
      </c>
      <c r="M171" s="54">
        <f t="array" ref="M171">index(DailyPrices,Match($K171,PriceDates,0)+1,Match(M$3,Tickers,0))*M$4</f>
        <v>19157.82604</v>
      </c>
      <c r="N171" s="54">
        <f t="array" ref="N171">index(DailyPrices,Match($K171,PriceDates,0)+1,Match(N$3,Tickers,0))*N$4</f>
        <v>21000.63268</v>
      </c>
      <c r="O171" s="54">
        <f t="array" ref="O171">index(DailyPrices,Match($K171,PriceDates,0)+1,Match(O$3,Tickers,0))*O$4</f>
        <v>17810.10912</v>
      </c>
      <c r="P171" s="54">
        <f t="array" ref="P171">index(DailyPrices,Match($K171,PriceDates,0)+1,Match(P$3,Tickers,0))*P$4</f>
        <v>17074.1989</v>
      </c>
      <c r="Q171" s="54">
        <f t="array" ref="Q171">index(DailyPrices,Match($K171,PriceDates,0)+1,Match(Q$3,Tickers,0))*Q$4</f>
        <v>11473.55549</v>
      </c>
      <c r="R171" s="55">
        <f t="shared" si="2"/>
        <v>108321.5102</v>
      </c>
    </row>
    <row r="172">
      <c r="K172" s="53">
        <f>Prices!B180</f>
        <v>42615</v>
      </c>
      <c r="L172" s="54">
        <f t="array" ref="L172">index(DailyPrices,Match($K172,PriceDates,0)+1,Match(L$3,Tickers,0))*L$4</f>
        <v>21766.36668</v>
      </c>
      <c r="M172" s="54">
        <f t="array" ref="M172">index(DailyPrices,Match($K172,PriceDates,0)+1,Match(M$3,Tickers,0))*M$4</f>
        <v>19157.82604</v>
      </c>
      <c r="N172" s="54">
        <f t="array" ref="N172">index(DailyPrices,Match($K172,PriceDates,0)+1,Match(N$3,Tickers,0))*N$4</f>
        <v>21112.25597</v>
      </c>
      <c r="O172" s="54">
        <f t="array" ref="O172">index(DailyPrices,Match($K172,PriceDates,0)+1,Match(O$3,Tickers,0))*O$4</f>
        <v>17842.21748</v>
      </c>
      <c r="P172" s="54">
        <f t="array" ref="P172">index(DailyPrices,Match($K172,PriceDates,0)+1,Match(P$3,Tickers,0))*P$4</f>
        <v>17074.1989</v>
      </c>
      <c r="Q172" s="54">
        <f t="array" ref="Q172">index(DailyPrices,Match($K172,PriceDates,0)+1,Match(Q$3,Tickers,0))*Q$4</f>
        <v>11510.24152</v>
      </c>
      <c r="R172" s="55">
        <f t="shared" si="2"/>
        <v>108463.1066</v>
      </c>
    </row>
    <row r="173">
      <c r="K173" s="53">
        <f>Prices!B181</f>
        <v>42619</v>
      </c>
      <c r="L173" s="54">
        <f t="array" ref="L173">index(DailyPrices,Match($K173,PriceDates,0)+1,Match(L$3,Tickers,0))*L$4</f>
        <v>21842.24457</v>
      </c>
      <c r="M173" s="54">
        <f t="array" ref="M173">index(DailyPrices,Match($K173,PriceDates,0)+1,Match(M$3,Tickers,0))*M$4</f>
        <v>19171.35398</v>
      </c>
      <c r="N173" s="54">
        <f t="array" ref="N173">index(DailyPrices,Match($K173,PriceDates,0)+1,Match(N$3,Tickers,0))*N$4</f>
        <v>21139.73247</v>
      </c>
      <c r="O173" s="54">
        <f t="array" ref="O173">index(DailyPrices,Match($K173,PriceDates,0)+1,Match(O$3,Tickers,0))*O$4</f>
        <v>17978.67804</v>
      </c>
      <c r="P173" s="54">
        <f t="array" ref="P173">index(DailyPrices,Match($K173,PriceDates,0)+1,Match(P$3,Tickers,0))*P$4</f>
        <v>17128.12283</v>
      </c>
      <c r="Q173" s="54">
        <f t="array" ref="Q173">index(DailyPrices,Match($K173,PriceDates,0)+1,Match(Q$3,Tickers,0))*Q$4</f>
        <v>11708.95751</v>
      </c>
      <c r="R173" s="55">
        <f t="shared" si="2"/>
        <v>108969.0894</v>
      </c>
    </row>
    <row r="174">
      <c r="K174" s="53">
        <f>Prices!B182</f>
        <v>42620</v>
      </c>
      <c r="L174" s="54">
        <f t="array" ref="L174">index(DailyPrices,Match($K174,PriceDates,0)+1,Match(L$3,Tickers,0))*L$4</f>
        <v>21812.24634</v>
      </c>
      <c r="M174" s="54">
        <f t="array" ref="M174">index(DailyPrices,Match($K174,PriceDates,0)+1,Match(M$3,Tickers,0))*M$4</f>
        <v>19171.35398</v>
      </c>
      <c r="N174" s="54">
        <f t="array" ref="N174">index(DailyPrices,Match($K174,PriceDates,0)+1,Match(N$3,Tickers,0))*N$4</f>
        <v>21229.03109</v>
      </c>
      <c r="O174" s="54">
        <f t="array" ref="O174">index(DailyPrices,Match($K174,PriceDates,0)+1,Match(O$3,Tickers,0))*O$4</f>
        <v>18087.04377</v>
      </c>
      <c r="P174" s="54">
        <f t="array" ref="P174">index(DailyPrices,Match($K174,PriceDates,0)+1,Match(P$3,Tickers,0))*P$4</f>
        <v>17127.26689</v>
      </c>
      <c r="Q174" s="54">
        <f t="array" ref="Q174">index(DailyPrices,Match($K174,PriceDates,0)+1,Match(Q$3,Tickers,0))*Q$4</f>
        <v>11693.67166</v>
      </c>
      <c r="R174" s="55">
        <f t="shared" si="2"/>
        <v>109120.6137</v>
      </c>
    </row>
    <row r="175">
      <c r="K175" s="53">
        <f>Prices!B183</f>
        <v>42621</v>
      </c>
      <c r="L175" s="54">
        <f t="array" ref="L175">index(DailyPrices,Match($K175,PriceDates,0)+1,Match(L$3,Tickers,0))*L$4</f>
        <v>21658.72596</v>
      </c>
      <c r="M175" s="54">
        <f t="array" ref="M175">index(DailyPrices,Match($K175,PriceDates,0)+1,Match(M$3,Tickers,0))*M$4</f>
        <v>19157.82604</v>
      </c>
      <c r="N175" s="54">
        <f t="array" ref="N175">index(DailyPrices,Match($K175,PriceDates,0)+1,Match(N$3,Tickers,0))*N$4</f>
        <v>21172.36081</v>
      </c>
      <c r="O175" s="54">
        <f t="array" ref="O175">index(DailyPrices,Match($K175,PriceDates,0)+1,Match(O$3,Tickers,0))*O$4</f>
        <v>17864.29199</v>
      </c>
      <c r="P175" s="54">
        <f t="array" ref="P175">index(DailyPrices,Match($K175,PriceDates,0)+1,Match(P$3,Tickers,0))*P$4</f>
        <v>17087.03793</v>
      </c>
      <c r="Q175" s="54">
        <f t="array" ref="Q175">index(DailyPrices,Match($K175,PriceDates,0)+1,Match(Q$3,Tickers,0))*Q$4</f>
        <v>11669.21431</v>
      </c>
      <c r="R175" s="55">
        <f t="shared" si="2"/>
        <v>108609.457</v>
      </c>
    </row>
    <row r="176">
      <c r="K176" s="53">
        <f>Prices!B184</f>
        <v>42622</v>
      </c>
      <c r="L176" s="54">
        <f t="array" ref="L176">index(DailyPrices,Match($K176,PriceDates,0)+1,Match(L$3,Tickers,0))*L$4</f>
        <v>21496.38257</v>
      </c>
      <c r="M176" s="54">
        <f t="array" ref="M176">index(DailyPrices,Match($K176,PriceDates,0)+1,Match(M$3,Tickers,0))*M$4</f>
        <v>19151.06206</v>
      </c>
      <c r="N176" s="54">
        <f t="array" ref="N176">index(DailyPrices,Match($K176,PriceDates,0)+1,Match(N$3,Tickers,0))*N$4</f>
        <v>20519.79393</v>
      </c>
      <c r="O176" s="54">
        <f t="array" ref="O176">index(DailyPrices,Match($K176,PriceDates,0)+1,Match(O$3,Tickers,0))*O$4</f>
        <v>17157.90794</v>
      </c>
      <c r="P176" s="54">
        <f t="array" ref="P176">index(DailyPrices,Match($K176,PriceDates,0)+1,Match(P$3,Tickers,0))*P$4</f>
        <v>16674.47708</v>
      </c>
      <c r="Q176" s="54">
        <f t="array" ref="Q176">index(DailyPrices,Match($K176,PriceDates,0)+1,Match(Q$3,Tickers,0))*Q$4</f>
        <v>11299.29685</v>
      </c>
      <c r="R176" s="55">
        <f t="shared" si="2"/>
        <v>106298.9204</v>
      </c>
    </row>
    <row r="177">
      <c r="K177" s="53">
        <f>Prices!B185</f>
        <v>42625</v>
      </c>
      <c r="L177" s="54">
        <f t="array" ref="L177">index(DailyPrices,Match($K177,PriceDates,0)+1,Match(L$3,Tickers,0))*L$4</f>
        <v>21498.14717</v>
      </c>
      <c r="M177" s="54">
        <f t="array" ref="M177">index(DailyPrices,Match($K177,PriceDates,0)+1,Match(M$3,Tickers,0))*M$4</f>
        <v>19157.82604</v>
      </c>
      <c r="N177" s="54">
        <f t="array" ref="N177">index(DailyPrices,Match($K177,PriceDates,0)+1,Match(N$3,Tickers,0))*N$4</f>
        <v>20780.82068</v>
      </c>
      <c r="O177" s="54">
        <f t="array" ref="O177">index(DailyPrices,Match($K177,PriceDates,0)+1,Match(O$3,Tickers,0))*O$4</f>
        <v>17360.592</v>
      </c>
      <c r="P177" s="54">
        <f t="array" ref="P177">index(DailyPrices,Match($K177,PriceDates,0)+1,Match(P$3,Tickers,0))*P$4</f>
        <v>16913.28305</v>
      </c>
      <c r="Q177" s="54">
        <f t="array" ref="Q177">index(DailyPrices,Match($K177,PriceDates,0)+1,Match(Q$3,Tickers,0))*Q$4</f>
        <v>11394.06909</v>
      </c>
      <c r="R177" s="55">
        <f t="shared" si="2"/>
        <v>107104.738</v>
      </c>
    </row>
    <row r="178">
      <c r="K178" s="53">
        <f>Prices!B186</f>
        <v>42626</v>
      </c>
      <c r="L178" s="54">
        <f t="array" ref="L178">index(DailyPrices,Match($K178,PriceDates,0)+1,Match(L$3,Tickers,0))*L$4</f>
        <v>21427.56308</v>
      </c>
      <c r="M178" s="54">
        <f t="array" ref="M178">index(DailyPrices,Match($K178,PriceDates,0)+1,Match(M$3,Tickers,0))*M$4</f>
        <v>19151.06206</v>
      </c>
      <c r="N178" s="54">
        <f t="array" ref="N178">index(DailyPrices,Match($K178,PriceDates,0)+1,Match(N$3,Tickers,0))*N$4</f>
        <v>20390.99783</v>
      </c>
      <c r="O178" s="54">
        <f t="array" ref="O178">index(DailyPrices,Match($K178,PriceDates,0)+1,Match(O$3,Tickers,0))*O$4</f>
        <v>16925.12229</v>
      </c>
      <c r="P178" s="54">
        <f t="array" ref="P178">index(DailyPrices,Match($K178,PriceDates,0)+1,Match(P$3,Tickers,0))*P$4</f>
        <v>16671.90927</v>
      </c>
      <c r="Q178" s="54">
        <f t="array" ref="Q178">index(DailyPrices,Match($K178,PriceDates,0)+1,Match(Q$3,Tickers,0))*Q$4</f>
        <v>11109.75237</v>
      </c>
      <c r="R178" s="55">
        <f t="shared" si="2"/>
        <v>105676.4069</v>
      </c>
    </row>
    <row r="179">
      <c r="K179" s="53">
        <f>Prices!B187</f>
        <v>42627</v>
      </c>
      <c r="L179" s="54">
        <f t="array" ref="L179">index(DailyPrices,Match($K179,PriceDates,0)+1,Match(L$3,Tickers,0))*L$4</f>
        <v>21441.6799</v>
      </c>
      <c r="M179" s="54">
        <f t="array" ref="M179">index(DailyPrices,Match($K179,PriceDates,0)+1,Match(M$3,Tickers,0))*M$4</f>
        <v>19162.33535</v>
      </c>
      <c r="N179" s="54">
        <f t="array" ref="N179">index(DailyPrices,Match($K179,PriceDates,0)+1,Match(N$3,Tickers,0))*N$4</f>
        <v>20372.10774</v>
      </c>
      <c r="O179" s="54">
        <f t="array" ref="O179">index(DailyPrices,Match($K179,PriceDates,0)+1,Match(O$3,Tickers,0))*O$4</f>
        <v>16979.30515</v>
      </c>
      <c r="P179" s="54">
        <f t="array" ref="P179">index(DailyPrices,Match($K179,PriceDates,0)+1,Match(P$3,Tickers,0))*P$4</f>
        <v>16661.63805</v>
      </c>
      <c r="Q179" s="54">
        <f t="array" ref="Q179">index(DailyPrices,Match($K179,PriceDates,0)+1,Match(Q$3,Tickers,0))*Q$4</f>
        <v>11149.49557</v>
      </c>
      <c r="R179" s="55">
        <f t="shared" si="2"/>
        <v>105766.5618</v>
      </c>
    </row>
    <row r="180">
      <c r="K180" s="53">
        <f>Prices!B188</f>
        <v>42628</v>
      </c>
      <c r="L180" s="54">
        <f t="array" ref="L180">index(DailyPrices,Match($K180,PriceDates,0)+1,Match(L$3,Tickers,0))*L$4</f>
        <v>21455.79672</v>
      </c>
      <c r="M180" s="54">
        <f t="array" ref="M180">index(DailyPrices,Match($K180,PriceDates,0)+1,Match(M$3,Tickers,0))*M$4</f>
        <v>19178.11795</v>
      </c>
      <c r="N180" s="54">
        <f t="array" ref="N180">index(DailyPrices,Match($K180,PriceDates,0)+1,Match(N$3,Tickers,0))*N$4</f>
        <v>20595.3543</v>
      </c>
      <c r="O180" s="54">
        <f t="array" ref="O180">index(DailyPrices,Match($K180,PriceDates,0)+1,Match(O$3,Tickers,0))*O$4</f>
        <v>17043.52189</v>
      </c>
      <c r="P180" s="54">
        <f t="array" ref="P180">index(DailyPrices,Match($K180,PriceDates,0)+1,Match(P$3,Tickers,0))*P$4</f>
        <v>16832.82512</v>
      </c>
      <c r="Q180" s="54">
        <f t="array" ref="Q180">index(DailyPrices,Match($K180,PriceDates,0)+1,Match(Q$3,Tickers,0))*Q$4</f>
        <v>11326.81137</v>
      </c>
      <c r="R180" s="55">
        <f t="shared" si="2"/>
        <v>106432.4274</v>
      </c>
    </row>
    <row r="181">
      <c r="K181" s="53">
        <f>Prices!B189</f>
        <v>42629</v>
      </c>
      <c r="L181" s="54">
        <f t="array" ref="L181">index(DailyPrices,Match($K181,PriceDates,0)+1,Match(L$3,Tickers,0))*L$4</f>
        <v>21480.50115</v>
      </c>
      <c r="M181" s="54">
        <f t="array" ref="M181">index(DailyPrices,Match($K181,PriceDates,0)+1,Match(M$3,Tickers,0))*M$4</f>
        <v>19169.09932</v>
      </c>
      <c r="N181" s="54">
        <f t="array" ref="N181">index(DailyPrices,Match($K181,PriceDates,0)+1,Match(N$3,Tickers,0))*N$4</f>
        <v>20516.35936</v>
      </c>
      <c r="O181" s="54">
        <f t="array" ref="O181">index(DailyPrices,Match($K181,PriceDates,0)+1,Match(O$3,Tickers,0))*O$4</f>
        <v>17051.54898</v>
      </c>
      <c r="P181" s="54">
        <f t="array" ref="P181">index(DailyPrices,Match($K181,PriceDates,0)+1,Match(P$3,Tickers,0))*P$4</f>
        <v>16766.9181</v>
      </c>
      <c r="Q181" s="54">
        <f t="array" ref="Q181">index(DailyPrices,Match($K181,PriceDates,0)+1,Match(Q$3,Tickers,0))*Q$4</f>
        <v>11250.38215</v>
      </c>
      <c r="R181" s="55">
        <f t="shared" si="2"/>
        <v>106234.8091</v>
      </c>
    </row>
    <row r="182">
      <c r="K182" s="53">
        <f>Prices!B190</f>
        <v>42632</v>
      </c>
      <c r="L182" s="54">
        <f t="array" ref="L182">index(DailyPrices,Match($K182,PriceDates,0)+1,Match(L$3,Tickers,0))*L$4</f>
        <v>21473.44274</v>
      </c>
      <c r="M182" s="54">
        <f t="array" ref="M182">index(DailyPrices,Match($K182,PriceDates,0)+1,Match(M$3,Tickers,0))*M$4</f>
        <v>19164.59001</v>
      </c>
      <c r="N182" s="54">
        <f t="array" ref="N182">index(DailyPrices,Match($K182,PriceDates,0)+1,Match(N$3,Tickers,0))*N$4</f>
        <v>20650.3073</v>
      </c>
      <c r="O182" s="54">
        <f t="array" ref="O182">index(DailyPrices,Match($K182,PriceDates,0)+1,Match(O$3,Tickers,0))*O$4</f>
        <v>17206.07049</v>
      </c>
      <c r="P182" s="54">
        <f t="array" ref="P182">index(DailyPrices,Match($K182,PriceDates,0)+1,Match(P$3,Tickers,0))*P$4</f>
        <v>16772.05371</v>
      </c>
      <c r="Q182" s="54">
        <f t="array" ref="Q182">index(DailyPrices,Match($K182,PriceDates,0)+1,Match(Q$3,Tickers,0))*Q$4</f>
        <v>11345.15439</v>
      </c>
      <c r="R182" s="55">
        <f t="shared" si="2"/>
        <v>106611.6186</v>
      </c>
    </row>
    <row r="183">
      <c r="K183" s="53">
        <f>Prices!B191</f>
        <v>42633</v>
      </c>
      <c r="L183" s="54">
        <f t="array" ref="L183">index(DailyPrices,Match($K183,PriceDates,0)+1,Match(L$3,Tickers,0))*L$4</f>
        <v>21501.67637</v>
      </c>
      <c r="M183" s="54">
        <f t="array" ref="M183">index(DailyPrices,Match($K183,PriceDates,0)+1,Match(M$3,Tickers,0))*M$4</f>
        <v>19160.08069</v>
      </c>
      <c r="N183" s="54">
        <f t="array" ref="N183">index(DailyPrices,Match($K183,PriceDates,0)+1,Match(N$3,Tickers,0))*N$4</f>
        <v>20573.02965</v>
      </c>
      <c r="O183" s="54">
        <f t="array" ref="O183">index(DailyPrices,Match($K183,PriceDates,0)+1,Match(O$3,Tickers,0))*O$4</f>
        <v>17179.98244</v>
      </c>
      <c r="P183" s="54">
        <f t="array" ref="P183">index(DailyPrices,Match($K183,PriceDates,0)+1,Match(P$3,Tickers,0))*P$4</f>
        <v>16773.76558</v>
      </c>
      <c r="Q183" s="54">
        <f t="array" ref="Q183">index(DailyPrices,Match($K183,PriceDates,0)+1,Match(Q$3,Tickers,0))*Q$4</f>
        <v>11348.21156</v>
      </c>
      <c r="R183" s="55">
        <f t="shared" si="2"/>
        <v>106536.7463</v>
      </c>
    </row>
    <row r="184">
      <c r="K184" s="53">
        <f>Prices!B192</f>
        <v>42634</v>
      </c>
      <c r="L184" s="54">
        <f t="array" ref="L184">index(DailyPrices,Match($K184,PriceDates,0)+1,Match(L$3,Tickers,0))*L$4</f>
        <v>21611.0817</v>
      </c>
      <c r="M184" s="54">
        <f t="array" ref="M184">index(DailyPrices,Match($K184,PriceDates,0)+1,Match(M$3,Tickers,0))*M$4</f>
        <v>19164.59001</v>
      </c>
      <c r="N184" s="54">
        <f t="array" ref="N184">index(DailyPrices,Match($K184,PriceDates,0)+1,Match(N$3,Tickers,0))*N$4</f>
        <v>20859.81562</v>
      </c>
      <c r="O184" s="54">
        <f t="array" ref="O184">index(DailyPrices,Match($K184,PriceDates,0)+1,Match(O$3,Tickers,0))*O$4</f>
        <v>17400.72746</v>
      </c>
      <c r="P184" s="54">
        <f t="array" ref="P184">index(DailyPrices,Match($K184,PriceDates,0)+1,Match(P$3,Tickers,0))*P$4</f>
        <v>16962.07136</v>
      </c>
      <c r="Q184" s="54">
        <f t="array" ref="Q184">index(DailyPrices,Match($K184,PriceDates,0)+1,Match(Q$3,Tickers,0))*Q$4</f>
        <v>11623.35677</v>
      </c>
      <c r="R184" s="55">
        <f t="shared" si="2"/>
        <v>107621.6429</v>
      </c>
    </row>
    <row r="185">
      <c r="K185" s="53">
        <f>Prices!B193</f>
        <v>42635</v>
      </c>
      <c r="L185" s="54">
        <f t="array" ref="L185">index(DailyPrices,Match($K185,PriceDates,0)+1,Match(L$3,Tickers,0))*L$4</f>
        <v>21699.31181</v>
      </c>
      <c r="M185" s="54">
        <f t="array" ref="M185">index(DailyPrices,Match($K185,PriceDates,0)+1,Match(M$3,Tickers,0))*M$4</f>
        <v>19160.08069</v>
      </c>
      <c r="N185" s="54">
        <f t="array" ref="N185">index(DailyPrices,Match($K185,PriceDates,0)+1,Match(N$3,Tickers,0))*N$4</f>
        <v>21136.2979</v>
      </c>
      <c r="O185" s="54">
        <f t="array" ref="O185">index(DailyPrices,Match($K185,PriceDates,0)+1,Match(O$3,Tickers,0))*O$4</f>
        <v>17711.77725</v>
      </c>
      <c r="P185" s="54">
        <f t="array" ref="P185">index(DailyPrices,Match($K185,PriceDates,0)+1,Match(P$3,Tickers,0))*P$4</f>
        <v>17063.92767</v>
      </c>
      <c r="Q185" s="54">
        <f t="array" ref="Q185">index(DailyPrices,Match($K185,PriceDates,0)+1,Match(Q$3,Tickers,0))*Q$4</f>
        <v>11675.32865</v>
      </c>
      <c r="R185" s="55">
        <f t="shared" si="2"/>
        <v>108446.724</v>
      </c>
    </row>
    <row r="186">
      <c r="K186" s="53"/>
      <c r="L186" s="54"/>
      <c r="M186" s="54"/>
      <c r="N186" s="54"/>
      <c r="O186" s="54"/>
      <c r="P186" s="54"/>
      <c r="Q186" s="54"/>
      <c r="R186" s="55"/>
    </row>
    <row r="187">
      <c r="K187" s="53"/>
      <c r="L187" s="54"/>
      <c r="M187" s="54"/>
      <c r="N187" s="54"/>
      <c r="O187" s="54"/>
      <c r="P187" s="54"/>
      <c r="Q187" s="54"/>
      <c r="R187" s="55"/>
    </row>
    <row r="188">
      <c r="K188" s="53"/>
      <c r="L188" s="54"/>
      <c r="M188" s="54"/>
      <c r="N188" s="54"/>
      <c r="O188" s="54"/>
      <c r="P188" s="54"/>
      <c r="Q188" s="54"/>
      <c r="R188" s="5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Q1" s="1" t="s">
        <v>1</v>
      </c>
      <c r="R1" t="b">
        <f>AE18/AE4-1=N24</f>
        <v>0</v>
      </c>
      <c r="S1" s="2"/>
      <c r="T1" s="2"/>
    </row>
    <row r="2">
      <c r="S2" s="10">
        <f t="shared" ref="S2:AD2" si="1">index($B4:$M24,match("x",$O4:$O24,0),match(S3,$B3:$M3,0))</f>
        <v>16.2</v>
      </c>
      <c r="T2" s="10">
        <f t="shared" si="1"/>
        <v>16.2</v>
      </c>
      <c r="U2" s="10">
        <f t="shared" si="1"/>
        <v>5.2</v>
      </c>
      <c r="V2" s="10">
        <f t="shared" si="1"/>
        <v>4.5</v>
      </c>
      <c r="W2" s="10">
        <f t="shared" si="1"/>
        <v>37.5</v>
      </c>
      <c r="X2" s="10">
        <f t="shared" si="1"/>
        <v>10.5</v>
      </c>
      <c r="Y2" s="10">
        <f t="shared" si="1"/>
        <v>0</v>
      </c>
      <c r="Z2" s="10">
        <f t="shared" si="1"/>
        <v>0</v>
      </c>
      <c r="AA2" s="10">
        <f t="shared" si="1"/>
        <v>5.5</v>
      </c>
      <c r="AB2" s="10">
        <f t="shared" si="1"/>
        <v>0.6</v>
      </c>
      <c r="AC2" s="10">
        <f t="shared" si="1"/>
        <v>2.4</v>
      </c>
      <c r="AD2" s="10">
        <f t="shared" si="1"/>
        <v>1.6</v>
      </c>
    </row>
    <row r="3">
      <c r="A3" s="3"/>
      <c r="B3" s="3" t="s">
        <v>59</v>
      </c>
      <c r="C3" s="3" t="s">
        <v>87</v>
      </c>
      <c r="D3" s="3" t="s">
        <v>88</v>
      </c>
      <c r="E3" s="3" t="s">
        <v>89</v>
      </c>
      <c r="F3" s="3" t="s">
        <v>60</v>
      </c>
      <c r="G3" s="3" t="s">
        <v>61</v>
      </c>
      <c r="H3" s="3" t="s">
        <v>8</v>
      </c>
      <c r="I3" s="63" t="s">
        <v>90</v>
      </c>
      <c r="J3" s="3" t="s">
        <v>65</v>
      </c>
      <c r="K3" s="3" t="s">
        <v>83</v>
      </c>
      <c r="L3" s="3" t="s">
        <v>91</v>
      </c>
      <c r="M3" s="3" t="s">
        <v>92</v>
      </c>
      <c r="N3" s="1" t="s">
        <v>66</v>
      </c>
      <c r="S3" s="3" t="s">
        <v>59</v>
      </c>
      <c r="T3" s="3" t="s">
        <v>87</v>
      </c>
      <c r="U3" s="3" t="s">
        <v>88</v>
      </c>
      <c r="V3" s="3" t="s">
        <v>89</v>
      </c>
      <c r="W3" s="3" t="s">
        <v>60</v>
      </c>
      <c r="X3" s="3" t="s">
        <v>61</v>
      </c>
      <c r="Y3" s="3" t="s">
        <v>8</v>
      </c>
      <c r="Z3" s="63" t="s">
        <v>90</v>
      </c>
      <c r="AA3" s="3" t="s">
        <v>65</v>
      </c>
      <c r="AB3" s="3" t="s">
        <v>83</v>
      </c>
      <c r="AC3" s="3" t="s">
        <v>91</v>
      </c>
      <c r="AD3" s="3" t="s">
        <v>92</v>
      </c>
      <c r="AE3" s="1" t="s">
        <v>67</v>
      </c>
    </row>
    <row r="4">
      <c r="A4" s="5"/>
      <c r="B4" s="5">
        <v>10.8</v>
      </c>
      <c r="C4" s="5">
        <v>10.8</v>
      </c>
      <c r="D4" s="5">
        <v>3.5</v>
      </c>
      <c r="E4" s="5">
        <v>3.0</v>
      </c>
      <c r="F4" s="5">
        <v>22.2</v>
      </c>
      <c r="G4" s="5">
        <v>4.7</v>
      </c>
      <c r="H4" s="5">
        <v>0.0</v>
      </c>
      <c r="I4" s="7">
        <v>0.8</v>
      </c>
      <c r="J4" s="5">
        <v>26.3</v>
      </c>
      <c r="K4" s="5">
        <v>2.6</v>
      </c>
      <c r="L4" s="5">
        <v>9.8</v>
      </c>
      <c r="M4" s="5">
        <v>5.5</v>
      </c>
      <c r="N4" s="9">
        <f t="shared" ref="N4:N24" si="2">SUMPRODUCT(B4:M4,B$26:M$26)/sum(B4:M4)</f>
        <v>0.0526204494</v>
      </c>
      <c r="O4" s="1"/>
      <c r="P4" s="1">
        <v>0.81</v>
      </c>
      <c r="Q4" s="21" t="s">
        <v>44</v>
      </c>
      <c r="R4" s="23">
        <f>Prices!B10</f>
        <v>42369</v>
      </c>
      <c r="S4" s="10">
        <f t="array" ref="S4">$AE4/sum($S2:$AD2)/index(DailyPrices,2,Match(S$3,Tickers,0))*index($B4:$M24,match("x",$O4:$O24,0),match(S3,$B3:$M3,0))</f>
        <v>155.7428443</v>
      </c>
      <c r="T4" s="10">
        <f t="array" ref="T4">$AE4/sum($S2:$AD2)/index(DailyPrices,2,Match(T$3,Tickers,0))*index($B4:$M24,match("x",$O4:$O24,0),match(T3,$B3:$M3,0))</f>
        <v>198.3275843</v>
      </c>
      <c r="U4" s="10">
        <f t="array" ref="U4">$AE4/sum($S2:$AD2)/index(DailyPrices,2,Match(U$3,Tickers,0))*index($B4:$M24,match("x",$O4:$O24,0),match(U3,$B3:$M3,0))</f>
        <v>60.59809386</v>
      </c>
      <c r="V4" s="10">
        <f t="array" ref="V4">$AE4/sum($S2:$AD2)/index(DailyPrices,2,Match(V$3,Tickers,0))*index($B4:$M24,match("x",$O4:$O24,0),match(V3,$B3:$M3,0))</f>
        <v>45.46945392</v>
      </c>
      <c r="W4" s="10">
        <f t="array" ref="W4">$AE4/sum($S2:$AD2)/index(DailyPrices,2,Match(W$3,Tickers,0))*index($B4:$M24,match("x",$O4:$O24,0),match(W3,$B3:$M3,0))</f>
        <v>1019.203423</v>
      </c>
      <c r="X4" s="10">
        <f t="array" ref="X4">$AE4/sum($S2:$AD2)/index(DailyPrices,2,Match(X$3,Tickers,0))*index($B4:$M24,match("x",$O4:$O24,0),match(X3,$B3:$M3,0))</f>
        <v>320.3620274</v>
      </c>
      <c r="Y4" s="10">
        <f t="array" ref="Y4">$AE4/sum($S2:$AD2)/index(DailyPrices,2,Match(Y$3,Tickers,0))*index($B4:$M24,match("x",$O4:$O24,0),match(Y3,$B3:$M3,0))</f>
        <v>0</v>
      </c>
      <c r="Z4" s="10">
        <f t="array" ref="Z4">$AE4/sum($S2:$AD2)/index(DailyPrices,2,Match(Z$3,Tickers,0))*index($B4:$M24,match("x",$O4:$O24,0),match(Z3,$B3:$M3,0))</f>
        <v>0</v>
      </c>
      <c r="AA4" s="10">
        <f t="array" ref="AA4">$AE4/sum($S2:$AD2)/index(DailyPrices,2,Match(AA$3,Tickers,0))*index($B4:$M24,match("x",$O4:$O24,0),match(AA3,$B3:$M3,0))</f>
        <v>49.76899044</v>
      </c>
      <c r="AB4" s="10">
        <f t="array" ref="AB4">$AE4/sum($S2:$AD2)/index(DailyPrices,2,Match(AB$3,Tickers,0))*index($B4:$M24,match("x",$O4:$O24,0),match(AB3,$B3:$M3,0))</f>
        <v>5.283239767</v>
      </c>
      <c r="AC4" s="10">
        <f t="array" ref="AC4">$AE4/sum($S2:$AD2)/index(DailyPrices,2,Match(AC$3,Tickers,0))*index($B4:$M24,match("x",$O4:$O24,0),match(AC3,$B3:$M3,0))</f>
        <v>45.38960737</v>
      </c>
      <c r="AD4" s="10">
        <f t="array" ref="AD4">$AE4/sum($S2:$AD2)/index(DailyPrices,2,Match(AD$3,Tickers,0))*index($B4:$M24,match("x",$O4:$O24,0),match(AD3,$B3:$M3,0))</f>
        <v>21.66630105</v>
      </c>
      <c r="AE4" s="20">
        <v>100000.0</v>
      </c>
    </row>
    <row r="5">
      <c r="A5" s="5"/>
      <c r="B5" s="5">
        <v>11.0</v>
      </c>
      <c r="C5" s="5">
        <v>11.0</v>
      </c>
      <c r="D5" s="5">
        <v>3.5</v>
      </c>
      <c r="E5" s="5">
        <v>3.1</v>
      </c>
      <c r="F5" s="5">
        <v>22.7</v>
      </c>
      <c r="G5" s="5">
        <v>4.8</v>
      </c>
      <c r="H5" s="5">
        <v>0.0</v>
      </c>
      <c r="I5" s="7">
        <v>0.5</v>
      </c>
      <c r="J5" s="5">
        <v>25.8</v>
      </c>
      <c r="K5" s="5">
        <v>2.5</v>
      </c>
      <c r="L5" s="5">
        <v>9.7</v>
      </c>
      <c r="M5" s="5">
        <v>5.5</v>
      </c>
      <c r="N5" s="9">
        <f t="shared" si="2"/>
        <v>0.05288369489</v>
      </c>
      <c r="O5" s="1"/>
      <c r="P5" s="1">
        <v>0.8</v>
      </c>
      <c r="R5" s="32">
        <f>Prices!B11</f>
        <v>42373</v>
      </c>
      <c r="S5" s="33">
        <f t="array" ref="S5">index(DailyPrices,Match($R5,PriceDates,0)+1,Match(S$3,Tickers,0))*S$4</f>
        <v>15926.26326</v>
      </c>
      <c r="T5" s="33">
        <f t="array" ref="T5">index(DailyPrices,Match($R5,PriceDates,0)+1,Match(T$3,Tickers,0))*T$4</f>
        <v>15971.32036</v>
      </c>
      <c r="U5" s="33">
        <f t="array" ref="U5">index(DailyPrices,Match($R5,PriceDates,0)+1,Match(U$3,Tickers,0))*U$4</f>
        <v>5135.688455</v>
      </c>
      <c r="V5" s="33">
        <f t="array" ref="V5">index(DailyPrices,Match($R5,PriceDates,0)+1,Match(V$3,Tickers,0))*V$4</f>
        <v>4425.087256</v>
      </c>
      <c r="W5" s="33">
        <f t="array" ref="W5">index(DailyPrices,Match($R5,PriceDates,0)+1,Match(W$3,Tickers,0))*W$4</f>
        <v>36864.58782</v>
      </c>
      <c r="X5" s="33">
        <f t="array" ref="X5">index(DailyPrices,Match($R5,PriceDates,0)+1,Match(X$3,Tickers,0))*X$4</f>
        <v>10181.10523</v>
      </c>
      <c r="Y5" s="33">
        <f t="array" ref="Y5">index(DailyPrices,Match($R5,PriceDates,0)+1,Match(Y$3,Tickers,0))*Y$4</f>
        <v>0</v>
      </c>
      <c r="Z5" s="33">
        <f t="array" ref="Z5">index(DailyPrices,Match($R5,PriceDates,0)+1,Match(Z$3,Tickers,0))*Z$4</f>
        <v>0</v>
      </c>
      <c r="AA5" s="33">
        <f t="array" ref="AA5">index(DailyPrices,Match($R5,PriceDates,0)+1,Match(AA$3,Tickers,0))*AA$4</f>
        <v>5477.077398</v>
      </c>
      <c r="AB5" s="33">
        <f t="array" ref="AB5">index(DailyPrices,Match($R5,PriceDates,0)+1,Match(AB$3,Tickers,0))*AB$4</f>
        <v>598.4854008</v>
      </c>
      <c r="AC5" s="33">
        <f t="array" ref="AC5">index(DailyPrices,Match($R5,PriceDates,0)+1,Match(AC$3,Tickers,0))*AC$4</f>
        <v>2400.202438</v>
      </c>
      <c r="AD5" s="33">
        <f t="array" ref="AD5">index(DailyPrices,Match($R5,PriceDates,0)+1,Match(AD$3,Tickers,0))*AD$4</f>
        <v>1601.139647</v>
      </c>
      <c r="AE5" s="15">
        <f t="shared" ref="AE5:AE191" si="3">sum(S5:AD5)</f>
        <v>98580.95727</v>
      </c>
    </row>
    <row r="6">
      <c r="A6" s="5"/>
      <c r="B6" s="5">
        <v>11.1</v>
      </c>
      <c r="C6" s="5">
        <v>11.1</v>
      </c>
      <c r="D6" s="5">
        <v>3.6</v>
      </c>
      <c r="E6" s="5">
        <v>3.1</v>
      </c>
      <c r="F6" s="5">
        <v>23.2</v>
      </c>
      <c r="G6" s="5">
        <v>4.9</v>
      </c>
      <c r="H6" s="5">
        <v>0.0</v>
      </c>
      <c r="I6" s="7">
        <v>0.2</v>
      </c>
      <c r="J6" s="5">
        <v>25.4</v>
      </c>
      <c r="K6" s="5">
        <v>2.5</v>
      </c>
      <c r="L6" s="5">
        <v>9.5</v>
      </c>
      <c r="M6" s="5">
        <v>5.4</v>
      </c>
      <c r="N6" s="9">
        <f t="shared" si="2"/>
        <v>0.05302538985</v>
      </c>
      <c r="O6" s="1"/>
      <c r="P6" s="1">
        <v>0.79</v>
      </c>
      <c r="R6" s="32">
        <f>Prices!B12</f>
        <v>42374</v>
      </c>
      <c r="S6" s="33">
        <f t="array" ref="S6">index(DailyPrices,Match($R6,PriceDates,0)+1,Match(S$3,Tickers,0))*S$4</f>
        <v>15962.08412</v>
      </c>
      <c r="T6" s="33">
        <f t="array" ref="T6">index(DailyPrices,Match($R6,PriceDates,0)+1,Match(T$3,Tickers,0))*T$4</f>
        <v>16022.88553</v>
      </c>
      <c r="U6" s="33">
        <f t="array" ref="U6">index(DailyPrices,Match($R6,PriceDates,0)+1,Match(U$3,Tickers,0))*U$4</f>
        <v>5147.202093</v>
      </c>
      <c r="V6" s="33">
        <f t="array" ref="V6">index(DailyPrices,Match($R6,PriceDates,0)+1,Match(V$3,Tickers,0))*V$4</f>
        <v>4435.090536</v>
      </c>
      <c r="W6" s="33">
        <f t="array" ref="W6">index(DailyPrices,Match($R6,PriceDates,0)+1,Match(W$3,Tickers,0))*W$4</f>
        <v>36823.81968</v>
      </c>
      <c r="X6" s="33">
        <f t="array" ref="X6">index(DailyPrices,Match($R6,PriceDates,0)+1,Match(X$3,Tickers,0))*X$4</f>
        <v>10203.53057</v>
      </c>
      <c r="Y6" s="33">
        <f t="array" ref="Y6">index(DailyPrices,Match($R6,PriceDates,0)+1,Match(Y$3,Tickers,0))*Y$4</f>
        <v>0</v>
      </c>
      <c r="Z6" s="33">
        <f t="array" ref="Z6">index(DailyPrices,Match($R6,PriceDates,0)+1,Match(Z$3,Tickers,0))*Z$4</f>
        <v>0</v>
      </c>
      <c r="AA6" s="33">
        <f t="array" ref="AA6">index(DailyPrices,Match($R6,PriceDates,0)+1,Match(AA$3,Tickers,0))*AA$4</f>
        <v>5483.547367</v>
      </c>
      <c r="AB6" s="33">
        <f t="array" ref="AB6">index(DailyPrices,Match($R6,PriceDates,0)+1,Match(AB$3,Tickers,0))*AB$4</f>
        <v>598.8023952</v>
      </c>
      <c r="AC6" s="33">
        <f t="array" ref="AC6">index(DailyPrices,Match($R6,PriceDates,0)+1,Match(AC$3,Tickers,0))*AC$4</f>
        <v>2398.840749</v>
      </c>
      <c r="AD6" s="33">
        <f t="array" ref="AD6">index(DailyPrices,Match($R6,PriceDates,0)+1,Match(AD$3,Tickers,0))*AD$4</f>
        <v>1600.489658</v>
      </c>
      <c r="AE6" s="15">
        <f t="shared" si="3"/>
        <v>98676.2927</v>
      </c>
    </row>
    <row r="7">
      <c r="A7" s="5"/>
      <c r="B7" s="5">
        <v>11.4</v>
      </c>
      <c r="C7" s="5">
        <v>11.4</v>
      </c>
      <c r="D7" s="5">
        <v>3.7</v>
      </c>
      <c r="E7" s="5">
        <v>3.2</v>
      </c>
      <c r="F7" s="5">
        <v>24.2</v>
      </c>
      <c r="G7" s="5">
        <v>5.1</v>
      </c>
      <c r="H7" s="5">
        <v>0.0</v>
      </c>
      <c r="I7" s="7">
        <v>0.0</v>
      </c>
      <c r="J7" s="5">
        <v>24.2</v>
      </c>
      <c r="K7" s="5">
        <v>2.4</v>
      </c>
      <c r="L7" s="5">
        <v>9.2</v>
      </c>
      <c r="M7" s="5">
        <v>5.3</v>
      </c>
      <c r="N7" s="9">
        <f t="shared" si="2"/>
        <v>0.05342298214</v>
      </c>
      <c r="O7" s="1"/>
      <c r="P7" s="1">
        <v>0.77</v>
      </c>
      <c r="R7" s="32">
        <f>Prices!B13</f>
        <v>42375</v>
      </c>
      <c r="S7" s="33">
        <f t="array" ref="S7">index(DailyPrices,Match($R7,PriceDates,0)+1,Match(S$3,Tickers,0))*S$4</f>
        <v>15748.71642</v>
      </c>
      <c r="T7" s="33">
        <f t="array" ref="T7">index(DailyPrices,Match($R7,PriceDates,0)+1,Match(T$3,Tickers,0))*T$4</f>
        <v>15794.80881</v>
      </c>
      <c r="U7" s="33">
        <f t="array" ref="U7">index(DailyPrices,Match($R7,PriceDates,0)+1,Match(U$3,Tickers,0))*U$4</f>
        <v>5047.821219</v>
      </c>
      <c r="V7" s="33">
        <f t="array" ref="V7">index(DailyPrices,Match($R7,PriceDates,0)+1,Match(V$3,Tickers,0))*V$4</f>
        <v>4365.976966</v>
      </c>
      <c r="W7" s="33">
        <f t="array" ref="W7">index(DailyPrices,Match($R7,PriceDates,0)+1,Match(W$3,Tickers,0))*W$4</f>
        <v>36151.14542</v>
      </c>
      <c r="X7" s="33">
        <f t="array" ref="X7">index(DailyPrices,Match($R7,PriceDates,0)+1,Match(X$3,Tickers,0))*X$4</f>
        <v>10020.92422</v>
      </c>
      <c r="Y7" s="33">
        <f t="array" ref="Y7">index(DailyPrices,Match($R7,PriceDates,0)+1,Match(Y$3,Tickers,0))*Y$4</f>
        <v>0</v>
      </c>
      <c r="Z7" s="33">
        <f t="array" ref="Z7">index(DailyPrices,Match($R7,PriceDates,0)+1,Match(Z$3,Tickers,0))*Z$4</f>
        <v>0</v>
      </c>
      <c r="AA7" s="33">
        <f t="array" ref="AA7">index(DailyPrices,Match($R7,PriceDates,0)+1,Match(AA$3,Tickers,0))*AA$4</f>
        <v>5507.934172</v>
      </c>
      <c r="AB7" s="33">
        <f t="array" ref="AB7">index(DailyPrices,Match($R7,PriceDates,0)+1,Match(AB$3,Tickers,0))*AB$4</f>
        <v>601.1798531</v>
      </c>
      <c r="AC7" s="33">
        <f t="array" ref="AC7">index(DailyPrices,Match($R7,PriceDates,0)+1,Match(AC$3,Tickers,0))*AC$4</f>
        <v>2407.918671</v>
      </c>
      <c r="AD7" s="33">
        <f t="array" ref="AD7">index(DailyPrices,Match($R7,PriceDates,0)+1,Match(AD$3,Tickers,0))*AD$4</f>
        <v>1598.973017</v>
      </c>
      <c r="AE7" s="15">
        <f t="shared" si="3"/>
        <v>97245.39877</v>
      </c>
    </row>
    <row r="8">
      <c r="A8" s="5"/>
      <c r="B8" s="5">
        <v>11.7</v>
      </c>
      <c r="C8" s="5">
        <v>11.7</v>
      </c>
      <c r="D8" s="5">
        <v>3.8</v>
      </c>
      <c r="E8" s="5">
        <v>3.3</v>
      </c>
      <c r="F8" s="5">
        <v>25.2</v>
      </c>
      <c r="G8" s="5">
        <v>5.3</v>
      </c>
      <c r="H8" s="5">
        <v>0.0</v>
      </c>
      <c r="I8" s="7">
        <v>0.0</v>
      </c>
      <c r="J8" s="5">
        <v>22.9</v>
      </c>
      <c r="K8" s="5">
        <v>2.3</v>
      </c>
      <c r="L8" s="5">
        <v>8.8</v>
      </c>
      <c r="M8" s="5">
        <v>5.1</v>
      </c>
      <c r="N8" s="9">
        <f t="shared" si="2"/>
        <v>0.05374260309</v>
      </c>
      <c r="O8" s="1"/>
      <c r="P8" s="1">
        <v>0.75</v>
      </c>
      <c r="R8" s="32">
        <f>Prices!B14</f>
        <v>42376</v>
      </c>
      <c r="S8" s="33">
        <f t="array" ref="S8">index(DailyPrices,Match($R8,PriceDates,0)+1,Match(S$3,Tickers,0))*S$4</f>
        <v>15362.47417</v>
      </c>
      <c r="T8" s="33">
        <f t="array" ref="T8">index(DailyPrices,Match($R8,PriceDates,0)+1,Match(T$3,Tickers,0))*T$4</f>
        <v>15425.91951</v>
      </c>
      <c r="U8" s="33">
        <f t="array" ref="U8">index(DailyPrices,Match($R8,PriceDates,0)+1,Match(U$3,Tickers,0))*U$4</f>
        <v>4932.684841</v>
      </c>
      <c r="V8" s="33">
        <f t="array" ref="V8">index(DailyPrices,Match($R8,PriceDates,0)+1,Match(V$3,Tickers,0))*V$4</f>
        <v>4255.486193</v>
      </c>
      <c r="W8" s="33">
        <f t="array" ref="W8">index(DailyPrices,Match($R8,PriceDates,0)+1,Match(W$3,Tickers,0))*W$4</f>
        <v>35468.27913</v>
      </c>
      <c r="X8" s="33">
        <f t="array" ref="X8">index(DailyPrices,Match($R8,PriceDates,0)+1,Match(X$3,Tickers,0))*X$4</f>
        <v>9697.358569</v>
      </c>
      <c r="Y8" s="33">
        <f t="array" ref="Y8">index(DailyPrices,Match($R8,PriceDates,0)+1,Match(Y$3,Tickers,0))*Y$4</f>
        <v>0</v>
      </c>
      <c r="Z8" s="33">
        <f t="array" ref="Z8">index(DailyPrices,Match($R8,PriceDates,0)+1,Match(Z$3,Tickers,0))*Z$4</f>
        <v>0</v>
      </c>
      <c r="AA8" s="33">
        <f t="array" ref="AA8">index(DailyPrices,Match($R8,PriceDates,0)+1,Match(AA$3,Tickers,0))*AA$4</f>
        <v>5515.897211</v>
      </c>
      <c r="AB8" s="33">
        <f t="array" ref="AB8">index(DailyPrices,Match($R8,PriceDates,0)+1,Match(AB$3,Tickers,0))*AB$4</f>
        <v>601.6553447</v>
      </c>
      <c r="AC8" s="33">
        <f t="array" ref="AC8">index(DailyPrices,Match($R8,PriceDates,0)+1,Match(AC$3,Tickers,0))*AC$4</f>
        <v>2404.287502</v>
      </c>
      <c r="AD8" s="33">
        <f t="array" ref="AD8">index(DailyPrices,Match($R8,PriceDates,0)+1,Match(AD$3,Tickers,0))*AD$4</f>
        <v>1592.256464</v>
      </c>
      <c r="AE8" s="15">
        <f t="shared" si="3"/>
        <v>95256.29892</v>
      </c>
    </row>
    <row r="9">
      <c r="A9" s="5"/>
      <c r="B9" s="5">
        <v>12.0</v>
      </c>
      <c r="C9" s="5">
        <v>12.0</v>
      </c>
      <c r="D9" s="5">
        <v>3.8</v>
      </c>
      <c r="E9" s="5">
        <v>3.4</v>
      </c>
      <c r="F9" s="5">
        <v>26.3</v>
      </c>
      <c r="G9" s="5">
        <v>5.5</v>
      </c>
      <c r="H9" s="5">
        <v>0.0</v>
      </c>
      <c r="I9" s="7">
        <v>0.0</v>
      </c>
      <c r="J9" s="5">
        <v>21.6</v>
      </c>
      <c r="K9" s="5">
        <v>2.1</v>
      </c>
      <c r="L9" s="5">
        <v>8.3</v>
      </c>
      <c r="M9" s="5">
        <v>4.9</v>
      </c>
      <c r="N9" s="9">
        <f t="shared" si="2"/>
        <v>0.05395160672</v>
      </c>
      <c r="O9" s="1"/>
      <c r="P9" s="1">
        <v>0.73</v>
      </c>
      <c r="R9" s="32">
        <f>Prices!B15</f>
        <v>42377</v>
      </c>
      <c r="S9" s="33">
        <f t="array" ref="S9">index(DailyPrices,Match($R9,PriceDates,0)+1,Match(S$3,Tickers,0))*S$4</f>
        <v>15186.48475</v>
      </c>
      <c r="T9" s="33">
        <f t="array" ref="T9">index(DailyPrices,Match($R9,PriceDates,0)+1,Match(T$3,Tickers,0))*T$4</f>
        <v>15243.45813</v>
      </c>
      <c r="U9" s="33">
        <f t="array" ref="U9">index(DailyPrices,Match($R9,PriceDates,0)+1,Match(U$3,Tickers,0))*U$4</f>
        <v>4856.331242</v>
      </c>
      <c r="V9" s="33">
        <f t="array" ref="V9">index(DailyPrices,Match($R9,PriceDates,0)+1,Match(V$3,Tickers,0))*V$4</f>
        <v>4195.466514</v>
      </c>
      <c r="W9" s="33">
        <f t="array" ref="W9">index(DailyPrices,Match($R9,PriceDates,0)+1,Match(W$3,Tickers,0))*W$4</f>
        <v>35030.02166</v>
      </c>
      <c r="X9" s="33">
        <f t="array" ref="X9">index(DailyPrices,Match($R9,PriceDates,0)+1,Match(X$3,Tickers,0))*X$4</f>
        <v>9610.860822</v>
      </c>
      <c r="Y9" s="33">
        <f t="array" ref="Y9">index(DailyPrices,Match($R9,PriceDates,0)+1,Match(Y$3,Tickers,0))*Y$4</f>
        <v>0</v>
      </c>
      <c r="Z9" s="33">
        <f t="array" ref="Z9">index(DailyPrices,Match($R9,PriceDates,0)+1,Match(Z$3,Tickers,0))*Z$4</f>
        <v>0</v>
      </c>
      <c r="AA9" s="33">
        <f t="array" ref="AA9">index(DailyPrices,Match($R9,PriceDates,0)+1,Match(AA$3,Tickers,0))*AA$4</f>
        <v>5518.38566</v>
      </c>
      <c r="AB9" s="33">
        <f t="array" ref="AB9">index(DailyPrices,Match($R9,PriceDates,0)+1,Match(AB$3,Tickers,0))*AB$4</f>
        <v>602.1308363</v>
      </c>
      <c r="AC9" s="33">
        <f t="array" ref="AC9">index(DailyPrices,Match($R9,PriceDates,0)+1,Match(AC$3,Tickers,0))*AC$4</f>
        <v>2403.833606</v>
      </c>
      <c r="AD9" s="33">
        <f t="array" ref="AD9">index(DailyPrices,Match($R9,PriceDates,0)+1,Match(AD$3,Tickers,0))*AD$4</f>
        <v>1593.989768</v>
      </c>
      <c r="AE9" s="15">
        <f t="shared" si="3"/>
        <v>94240.96298</v>
      </c>
    </row>
    <row r="10">
      <c r="A10" s="5"/>
      <c r="B10" s="5">
        <v>12.1</v>
      </c>
      <c r="C10" s="5">
        <v>12.1</v>
      </c>
      <c r="D10" s="5">
        <v>3.9</v>
      </c>
      <c r="E10" s="5">
        <v>3.4</v>
      </c>
      <c r="F10" s="5">
        <v>26.8</v>
      </c>
      <c r="G10" s="5">
        <v>5.6</v>
      </c>
      <c r="H10" s="5">
        <v>0.0</v>
      </c>
      <c r="I10" s="7">
        <v>0.0</v>
      </c>
      <c r="J10" s="5">
        <v>21.0</v>
      </c>
      <c r="K10" s="5">
        <v>2.1</v>
      </c>
      <c r="L10" s="5">
        <v>8.1</v>
      </c>
      <c r="M10" s="5">
        <v>4.8</v>
      </c>
      <c r="N10" s="9">
        <f t="shared" si="2"/>
        <v>0.05408022559</v>
      </c>
      <c r="O10" s="1"/>
      <c r="P10" s="1">
        <v>0.72</v>
      </c>
      <c r="R10" s="32">
        <f>Prices!B16</f>
        <v>42380</v>
      </c>
      <c r="S10" s="33">
        <f t="array" ref="S10">index(DailyPrices,Match($R10,PriceDates,0)+1,Match(S$3,Tickers,0))*S$4</f>
        <v>15177.14018</v>
      </c>
      <c r="T10" s="33">
        <f t="array" ref="T10">index(DailyPrices,Match($R10,PriceDates,0)+1,Match(T$3,Tickers,0))*T$4</f>
        <v>15233.54175</v>
      </c>
      <c r="U10" s="33">
        <f t="array" ref="U10">index(DailyPrices,Match($R10,PriceDates,0)+1,Match(U$3,Tickers,0))*U$4</f>
        <v>4837.545833</v>
      </c>
      <c r="V10" s="33">
        <f t="array" ref="V10">index(DailyPrices,Match($R10,PriceDates,0)+1,Match(V$3,Tickers,0))*V$4</f>
        <v>4185.008539</v>
      </c>
      <c r="W10" s="33">
        <f t="array" ref="W10">index(DailyPrices,Match($R10,PriceDates,0)+1,Match(W$3,Tickers,0))*W$4</f>
        <v>35182.90217</v>
      </c>
      <c r="X10" s="33">
        <f t="array" ref="X10">index(DailyPrices,Match($R10,PriceDates,0)+1,Match(X$3,Tickers,0))*X$4</f>
        <v>9569.213758</v>
      </c>
      <c r="Y10" s="33">
        <f t="array" ref="Y10">index(DailyPrices,Match($R10,PriceDates,0)+1,Match(Y$3,Tickers,0))*Y$4</f>
        <v>0</v>
      </c>
      <c r="Z10" s="33">
        <f t="array" ref="Z10">index(DailyPrices,Match($R10,PriceDates,0)+1,Match(Z$3,Tickers,0))*Z$4</f>
        <v>0</v>
      </c>
      <c r="AA10" s="33">
        <f t="array" ref="AA10">index(DailyPrices,Match($R10,PriceDates,0)+1,Match(AA$3,Tickers,0))*AA$4</f>
        <v>5509.427242</v>
      </c>
      <c r="AB10" s="33">
        <f t="array" ref="AB10">index(DailyPrices,Match($R10,PriceDates,0)+1,Match(AB$3,Tickers,0))*AB$4</f>
        <v>600.1760375</v>
      </c>
      <c r="AC10" s="33">
        <f t="array" ref="AC10">index(DailyPrices,Match($R10,PriceDates,0)+1,Match(AC$3,Tickers,0))*AC$4</f>
        <v>2401.11023</v>
      </c>
      <c r="AD10" s="33">
        <f t="array" ref="AD10">index(DailyPrices,Match($R10,PriceDates,0)+1,Match(AD$3,Tickers,0))*AD$4</f>
        <v>1591.389812</v>
      </c>
      <c r="AE10" s="15">
        <f t="shared" si="3"/>
        <v>94287.45555</v>
      </c>
    </row>
    <row r="11">
      <c r="A11" s="5"/>
      <c r="B11" s="5">
        <v>12.4</v>
      </c>
      <c r="C11" s="5">
        <v>12.4</v>
      </c>
      <c r="D11" s="5">
        <v>4.0</v>
      </c>
      <c r="E11" s="5">
        <v>3.5</v>
      </c>
      <c r="F11" s="5">
        <v>27.9</v>
      </c>
      <c r="G11" s="5">
        <v>5.8</v>
      </c>
      <c r="H11" s="5">
        <v>0.0</v>
      </c>
      <c r="I11" s="7">
        <v>0.0</v>
      </c>
      <c r="J11" s="5">
        <v>19.7</v>
      </c>
      <c r="K11" s="5">
        <v>2.0</v>
      </c>
      <c r="L11" s="5">
        <v>7.7</v>
      </c>
      <c r="M11" s="5">
        <v>4.6</v>
      </c>
      <c r="N11" s="9">
        <f t="shared" si="2"/>
        <v>0.05436487678</v>
      </c>
      <c r="O11" s="1"/>
      <c r="P11" s="1">
        <v>0.7</v>
      </c>
      <c r="R11" s="32">
        <f>Prices!B17</f>
        <v>42381</v>
      </c>
      <c r="S11" s="33">
        <f t="array" ref="S11">index(DailyPrices,Match($R11,PriceDates,0)+1,Match(S$3,Tickers,0))*S$4</f>
        <v>15281.48789</v>
      </c>
      <c r="T11" s="33">
        <f t="array" ref="T11">index(DailyPrices,Match($R11,PriceDates,0)+1,Match(T$3,Tickers,0))*T$4</f>
        <v>15326.75571</v>
      </c>
      <c r="U11" s="33">
        <f t="array" ref="U11">index(DailyPrices,Match($R11,PriceDates,0)+1,Match(U$3,Tickers,0))*U$4</f>
        <v>4851.483395</v>
      </c>
      <c r="V11" s="33">
        <f t="array" ref="V11">index(DailyPrices,Match($R11,PriceDates,0)+1,Match(V$3,Tickers,0))*V$4</f>
        <v>4190.919568</v>
      </c>
      <c r="W11" s="33">
        <f t="array" ref="W11">index(DailyPrices,Match($R11,PriceDates,0)+1,Match(W$3,Tickers,0))*W$4</f>
        <v>35325.59065</v>
      </c>
      <c r="X11" s="33">
        <f t="array" ref="X11">index(DailyPrices,Match($R11,PriceDates,0)+1,Match(X$3,Tickers,0))*X$4</f>
        <v>9604.453581</v>
      </c>
      <c r="Y11" s="33">
        <f t="array" ref="Y11">index(DailyPrices,Match($R11,PriceDates,0)+1,Match(Y$3,Tickers,0))*Y$4</f>
        <v>0</v>
      </c>
      <c r="Z11" s="33">
        <f t="array" ref="Z11">index(DailyPrices,Match($R11,PriceDates,0)+1,Match(Z$3,Tickers,0))*Z$4</f>
        <v>0</v>
      </c>
      <c r="AA11" s="33">
        <f t="array" ref="AA11">index(DailyPrices,Match($R11,PriceDates,0)+1,Match(AA$3,Tickers,0))*AA$4</f>
        <v>5511.418002</v>
      </c>
      <c r="AB11" s="33">
        <f t="array" ref="AB11">index(DailyPrices,Match($R11,PriceDates,0)+1,Match(AB$3,Tickers,0))*AB$4</f>
        <v>601.5496799</v>
      </c>
      <c r="AC11" s="33">
        <f t="array" ref="AC11">index(DailyPrices,Match($R11,PriceDates,0)+1,Match(AC$3,Tickers,0))*AC$4</f>
        <v>2404.287502</v>
      </c>
      <c r="AD11" s="33">
        <f t="array" ref="AD11">index(DailyPrices,Match($R11,PriceDates,0)+1,Match(AD$3,Tickers,0))*AD$4</f>
        <v>1587.273215</v>
      </c>
      <c r="AE11" s="15">
        <f t="shared" si="3"/>
        <v>94685.21919</v>
      </c>
    </row>
    <row r="12">
      <c r="A12" s="5"/>
      <c r="B12" s="5">
        <v>12.7</v>
      </c>
      <c r="C12" s="5">
        <v>12.7</v>
      </c>
      <c r="D12" s="5">
        <v>4.0</v>
      </c>
      <c r="E12" s="5">
        <v>3.5</v>
      </c>
      <c r="F12" s="5">
        <v>29.0</v>
      </c>
      <c r="G12" s="5">
        <v>6.1</v>
      </c>
      <c r="H12" s="5">
        <v>0.0</v>
      </c>
      <c r="I12" s="7">
        <v>0.0</v>
      </c>
      <c r="J12" s="5">
        <v>18.5</v>
      </c>
      <c r="K12" s="5">
        <v>1.8</v>
      </c>
      <c r="L12" s="5">
        <v>7.3</v>
      </c>
      <c r="M12" s="5">
        <v>4.4</v>
      </c>
      <c r="N12" s="9">
        <f t="shared" si="2"/>
        <v>0.05457753969</v>
      </c>
      <c r="O12" s="1"/>
      <c r="P12" s="1">
        <v>0.68</v>
      </c>
      <c r="R12" s="32">
        <f>Prices!B18</f>
        <v>42382</v>
      </c>
      <c r="S12" s="33">
        <f t="array" ref="S12">index(DailyPrices,Match($R12,PriceDates,0)+1,Match(S$3,Tickers,0))*S$4</f>
        <v>14887.45849</v>
      </c>
      <c r="T12" s="33">
        <f t="array" ref="T12">index(DailyPrices,Match($R12,PriceDates,0)+1,Match(T$3,Tickers,0))*T$4</f>
        <v>15007.4483</v>
      </c>
      <c r="U12" s="33">
        <f t="array" ref="U12">index(DailyPrices,Match($R12,PriceDates,0)+1,Match(U$3,Tickers,0))*U$4</f>
        <v>4733.923093</v>
      </c>
      <c r="V12" s="33">
        <f t="array" ref="V12">index(DailyPrices,Match($R12,PriceDates,0)+1,Match(V$3,Tickers,0))*V$4</f>
        <v>4075.88185</v>
      </c>
      <c r="W12" s="33">
        <f t="array" ref="W12">index(DailyPrices,Match($R12,PriceDates,0)+1,Match(W$3,Tickers,0))*W$4</f>
        <v>34795.60487</v>
      </c>
      <c r="X12" s="33">
        <f t="array" ref="X12">index(DailyPrices,Match($R12,PriceDates,0)+1,Match(X$3,Tickers,0))*X$4</f>
        <v>9495.530492</v>
      </c>
      <c r="Y12" s="33">
        <f t="array" ref="Y12">index(DailyPrices,Match($R12,PriceDates,0)+1,Match(Y$3,Tickers,0))*Y$4</f>
        <v>0</v>
      </c>
      <c r="Z12" s="33">
        <f t="array" ref="Z12">index(DailyPrices,Match($R12,PriceDates,0)+1,Match(Z$3,Tickers,0))*Z$4</f>
        <v>0</v>
      </c>
      <c r="AA12" s="33">
        <f t="array" ref="AA12">index(DailyPrices,Match($R12,PriceDates,0)+1,Match(AA$3,Tickers,0))*AA$4</f>
        <v>5513.906451</v>
      </c>
      <c r="AB12" s="33">
        <f t="array" ref="AB12">index(DailyPrices,Match($R12,PriceDates,0)+1,Match(AB$3,Tickers,0))*AB$4</f>
        <v>603.3988138</v>
      </c>
      <c r="AC12" s="33">
        <f t="array" ref="AC12">index(DailyPrices,Match($R12,PriceDates,0)+1,Match(AC$3,Tickers,0))*AC$4</f>
        <v>2409.734255</v>
      </c>
      <c r="AD12" s="33">
        <f t="array" ref="AD12">index(DailyPrices,Match($R12,PriceDates,0)+1,Match(AD$3,Tickers,0))*AD$4</f>
        <v>1577.090053</v>
      </c>
      <c r="AE12" s="15">
        <f t="shared" si="3"/>
        <v>93099.97667</v>
      </c>
    </row>
    <row r="13">
      <c r="A13" s="5"/>
      <c r="B13" s="5">
        <v>12.8</v>
      </c>
      <c r="C13" s="5">
        <v>12.8</v>
      </c>
      <c r="D13" s="5">
        <v>4.1</v>
      </c>
      <c r="E13" s="5">
        <v>3.6</v>
      </c>
      <c r="F13" s="5">
        <v>29.5</v>
      </c>
      <c r="G13" s="5">
        <v>6.2</v>
      </c>
      <c r="H13" s="5">
        <v>0.0</v>
      </c>
      <c r="I13" s="7">
        <v>0.0</v>
      </c>
      <c r="J13" s="5">
        <v>17.9</v>
      </c>
      <c r="K13" s="5">
        <v>1.8</v>
      </c>
      <c r="L13" s="5">
        <v>7.1</v>
      </c>
      <c r="M13" s="5">
        <v>4.3</v>
      </c>
      <c r="N13" s="9">
        <f t="shared" si="2"/>
        <v>0.05477163898</v>
      </c>
      <c r="O13" s="1"/>
      <c r="P13" s="1">
        <v>0.68</v>
      </c>
      <c r="R13" s="32">
        <f>Prices!B19</f>
        <v>42383</v>
      </c>
      <c r="S13" s="33">
        <f t="array" ref="S13">index(DailyPrices,Match($R13,PriceDates,0)+1,Match(S$3,Tickers,0))*S$4</f>
        <v>15116.40047</v>
      </c>
      <c r="T13" s="33">
        <f t="array" ref="T13">index(DailyPrices,Match($R13,PriceDates,0)+1,Match(T$3,Tickers,0))*T$4</f>
        <v>15251.39123</v>
      </c>
      <c r="U13" s="33">
        <f t="array" ref="U13">index(DailyPrices,Match($R13,PriceDates,0)+1,Match(U$3,Tickers,0))*U$4</f>
        <v>4779.977644</v>
      </c>
      <c r="V13" s="33">
        <f t="array" ref="V13">index(DailyPrices,Match($R13,PriceDates,0)+1,Match(V$3,Tickers,0))*V$4</f>
        <v>4122.260693</v>
      </c>
      <c r="W13" s="33">
        <f t="array" ref="W13">index(DailyPrices,Match($R13,PriceDates,0)+1,Match(W$3,Tickers,0))*W$4</f>
        <v>35203.28624</v>
      </c>
      <c r="X13" s="33">
        <f t="array" ref="X13">index(DailyPrices,Match($R13,PriceDates,0)+1,Match(X$3,Tickers,0))*X$4</f>
        <v>9617.268062</v>
      </c>
      <c r="Y13" s="33">
        <f t="array" ref="Y13">index(DailyPrices,Match($R13,PriceDates,0)+1,Match(Y$3,Tickers,0))*Y$4</f>
        <v>0</v>
      </c>
      <c r="Z13" s="33">
        <f t="array" ref="Z13">index(DailyPrices,Match($R13,PriceDates,0)+1,Match(Z$3,Tickers,0))*Z$4</f>
        <v>0</v>
      </c>
      <c r="AA13" s="33">
        <f t="array" ref="AA13">index(DailyPrices,Match($R13,PriceDates,0)+1,Match(AA$3,Tickers,0))*AA$4</f>
        <v>5503.952653</v>
      </c>
      <c r="AB13" s="33">
        <f t="array" ref="AB13">index(DailyPrices,Match($R13,PriceDates,0)+1,Match(AB$3,Tickers,0))*AB$4</f>
        <v>600.3873671</v>
      </c>
      <c r="AC13" s="33">
        <f t="array" ref="AC13">index(DailyPrices,Match($R13,PriceDates,0)+1,Match(AC$3,Tickers,0))*AC$4</f>
        <v>2402.018022</v>
      </c>
      <c r="AD13" s="33">
        <f t="array" ref="AD13">index(DailyPrices,Match($R13,PriceDates,0)+1,Match(AD$3,Tickers,0))*AD$4</f>
        <v>1574.923423</v>
      </c>
      <c r="AE13" s="15">
        <f t="shared" si="3"/>
        <v>94171.86581</v>
      </c>
    </row>
    <row r="14">
      <c r="A14" s="5"/>
      <c r="B14" s="5">
        <v>13.1</v>
      </c>
      <c r="C14" s="5">
        <v>13.1</v>
      </c>
      <c r="D14" s="5">
        <v>4.2</v>
      </c>
      <c r="E14" s="5">
        <v>3.7</v>
      </c>
      <c r="F14" s="5">
        <v>30.5</v>
      </c>
      <c r="G14" s="5">
        <v>6.5</v>
      </c>
      <c r="H14" s="5">
        <v>0.0</v>
      </c>
      <c r="I14" s="7">
        <v>0.0</v>
      </c>
      <c r="J14" s="5">
        <v>16.6</v>
      </c>
      <c r="K14" s="5">
        <v>1.7</v>
      </c>
      <c r="L14" s="5">
        <v>6.7</v>
      </c>
      <c r="M14" s="5">
        <v>4.0</v>
      </c>
      <c r="N14" s="9">
        <f t="shared" si="2"/>
        <v>0.05513809799</v>
      </c>
      <c r="O14" s="1"/>
      <c r="P14" s="1">
        <v>0.66</v>
      </c>
      <c r="R14" s="32">
        <f>Prices!B20</f>
        <v>42384</v>
      </c>
      <c r="S14" s="33">
        <f t="array" ref="S14">index(DailyPrices,Match($R14,PriceDates,0)+1,Match(S$3,Tickers,0))*S$4</f>
        <v>14798.68507</v>
      </c>
      <c r="T14" s="33">
        <f t="array" ref="T14">index(DailyPrices,Match($R14,PriceDates,0)+1,Match(T$3,Tickers,0))*T$4</f>
        <v>14922.16744</v>
      </c>
      <c r="U14" s="33">
        <f t="array" ref="U14">index(DailyPrices,Match($R14,PriceDates,0)+1,Match(U$3,Tickers,0))*U$4</f>
        <v>4693.32237</v>
      </c>
      <c r="V14" s="33">
        <f t="array" ref="V14">index(DailyPrices,Match($R14,PriceDates,0)+1,Match(V$3,Tickers,0))*V$4</f>
        <v>4055.420595</v>
      </c>
      <c r="W14" s="33">
        <f t="array" ref="W14">index(DailyPrices,Match($R14,PriceDates,0)+1,Match(W$3,Tickers,0))*W$4</f>
        <v>33980.24213</v>
      </c>
      <c r="X14" s="33">
        <f t="array" ref="X14">index(DailyPrices,Match($R14,PriceDates,0)+1,Match(X$3,Tickers,0))*X$4</f>
        <v>9213.611908</v>
      </c>
      <c r="Y14" s="33">
        <f t="array" ref="Y14">index(DailyPrices,Match($R14,PriceDates,0)+1,Match(Y$3,Tickers,0))*Y$4</f>
        <v>0</v>
      </c>
      <c r="Z14" s="33">
        <f t="array" ref="Z14">index(DailyPrices,Match($R14,PriceDates,0)+1,Match(Z$3,Tickers,0))*Z$4</f>
        <v>0</v>
      </c>
      <c r="AA14" s="33">
        <f t="array" ref="AA14">index(DailyPrices,Match($R14,PriceDates,0)+1,Match(AA$3,Tickers,0))*AA$4</f>
        <v>5520.87411</v>
      </c>
      <c r="AB14" s="33">
        <f t="array" ref="AB14">index(DailyPrices,Match($R14,PriceDates,0)+1,Match(AB$3,Tickers,0))*AB$4</f>
        <v>599.4892164</v>
      </c>
      <c r="AC14" s="33">
        <f t="array" ref="AC14">index(DailyPrices,Match($R14,PriceDates,0)+1,Match(AC$3,Tickers,0))*AC$4</f>
        <v>2405.195294</v>
      </c>
      <c r="AD14" s="33">
        <f t="array" ref="AD14">index(DailyPrices,Match($R14,PriceDates,0)+1,Match(AD$3,Tickers,0))*AD$4</f>
        <v>1561.273654</v>
      </c>
      <c r="AE14" s="15">
        <f t="shared" si="3"/>
        <v>91750.28179</v>
      </c>
    </row>
    <row r="15">
      <c r="A15" s="5"/>
      <c r="B15" s="5">
        <v>13.4</v>
      </c>
      <c r="C15" s="5">
        <v>13.4</v>
      </c>
      <c r="D15" s="5">
        <v>4.3</v>
      </c>
      <c r="E15" s="5">
        <v>3.8</v>
      </c>
      <c r="F15" s="5">
        <v>31.2</v>
      </c>
      <c r="G15" s="5">
        <v>6.9</v>
      </c>
      <c r="H15" s="5">
        <v>0.0</v>
      </c>
      <c r="I15" s="7">
        <v>0.0</v>
      </c>
      <c r="J15" s="5">
        <v>15.4</v>
      </c>
      <c r="K15" s="5">
        <v>1.6</v>
      </c>
      <c r="L15" s="5">
        <v>6.2</v>
      </c>
      <c r="M15" s="5">
        <v>3.8</v>
      </c>
      <c r="N15" s="9">
        <f t="shared" si="2"/>
        <v>0.05571729095</v>
      </c>
      <c r="O15" s="1"/>
      <c r="P15" s="1">
        <v>0.65</v>
      </c>
      <c r="R15" s="32">
        <f>Prices!B21</f>
        <v>42388</v>
      </c>
      <c r="S15" s="33">
        <f t="array" ref="S15">index(DailyPrices,Match($R15,PriceDates,0)+1,Match(S$3,Tickers,0))*S$4</f>
        <v>14783.11078</v>
      </c>
      <c r="T15" s="33">
        <f t="array" ref="T15">index(DailyPrices,Match($R15,PriceDates,0)+1,Match(T$3,Tickers,0))*T$4</f>
        <v>14924.15072</v>
      </c>
      <c r="U15" s="33">
        <f t="array" ref="U15">index(DailyPrices,Match($R15,PriceDates,0)+1,Match(U$3,Tickers,0))*U$4</f>
        <v>4659.387437</v>
      </c>
      <c r="V15" s="33">
        <f t="array" ref="V15">index(DailyPrices,Match($R15,PriceDates,0)+1,Match(V$3,Tickers,0))*V$4</f>
        <v>4019.045032</v>
      </c>
      <c r="W15" s="33">
        <f t="array" ref="W15">index(DailyPrices,Match($R15,PriceDates,0)+1,Match(W$3,Tickers,0))*W$4</f>
        <v>34275.81112</v>
      </c>
      <c r="X15" s="33">
        <f t="array" ref="X15">index(DailyPrices,Match($R15,PriceDates,0)+1,Match(X$3,Tickers,0))*X$4</f>
        <v>9341.756719</v>
      </c>
      <c r="Y15" s="33">
        <f t="array" ref="Y15">index(DailyPrices,Match($R15,PriceDates,0)+1,Match(Y$3,Tickers,0))*Y$4</f>
        <v>0</v>
      </c>
      <c r="Z15" s="33">
        <f t="array" ref="Z15">index(DailyPrices,Match($R15,PriceDates,0)+1,Match(Z$3,Tickers,0))*Z$4</f>
        <v>0</v>
      </c>
      <c r="AA15" s="33">
        <f t="array" ref="AA15">index(DailyPrices,Match($R15,PriceDates,0)+1,Match(AA$3,Tickers,0))*AA$4</f>
        <v>5520.37642</v>
      </c>
      <c r="AB15" s="33">
        <f t="array" ref="AB15">index(DailyPrices,Match($R15,PriceDates,0)+1,Match(AB$3,Tickers,0))*AB$4</f>
        <v>596.7947641</v>
      </c>
      <c r="AC15" s="33">
        <f t="array" ref="AC15">index(DailyPrices,Match($R15,PriceDates,0)+1,Match(AC$3,Tickers,0))*AC$4</f>
        <v>2397.932957</v>
      </c>
      <c r="AD15" s="33">
        <f t="array" ref="AD15">index(DailyPrices,Match($R15,PriceDates,0)+1,Match(AD$3,Tickers,0))*AD$4</f>
        <v>1565.606914</v>
      </c>
      <c r="AE15" s="15">
        <f t="shared" si="3"/>
        <v>92083.97287</v>
      </c>
    </row>
    <row r="16">
      <c r="A16" s="5"/>
      <c r="B16" s="5">
        <v>13.8</v>
      </c>
      <c r="C16" s="5">
        <v>13.8</v>
      </c>
      <c r="D16" s="5">
        <v>4.4</v>
      </c>
      <c r="E16" s="5">
        <v>3.9</v>
      </c>
      <c r="F16" s="5">
        <v>32.0</v>
      </c>
      <c r="G16" s="5">
        <v>7.3</v>
      </c>
      <c r="H16" s="5">
        <v>0.0</v>
      </c>
      <c r="I16" s="7">
        <v>0.0</v>
      </c>
      <c r="J16" s="5">
        <v>14.2</v>
      </c>
      <c r="K16" s="5">
        <v>1.4</v>
      </c>
      <c r="L16" s="5">
        <v>5.8</v>
      </c>
      <c r="M16" s="5">
        <v>3.6</v>
      </c>
      <c r="N16" s="9">
        <f t="shared" si="2"/>
        <v>0.05626410622</v>
      </c>
      <c r="O16" s="1"/>
      <c r="P16" s="1">
        <v>0.64</v>
      </c>
      <c r="R16" s="32">
        <f>Prices!B22</f>
        <v>42389</v>
      </c>
      <c r="S16" s="33">
        <f t="array" ref="S16">index(DailyPrices,Match($R16,PriceDates,0)+1,Match(S$3,Tickers,0))*S$4</f>
        <v>14636.71251</v>
      </c>
      <c r="T16" s="33">
        <f t="array" ref="T16">index(DailyPrices,Match($R16,PriceDates,0)+1,Match(T$3,Tickers,0))*T$4</f>
        <v>14696.074</v>
      </c>
      <c r="U16" s="33">
        <f t="array" ref="U16">index(DailyPrices,Match($R16,PriceDates,0)+1,Match(U$3,Tickers,0))*U$4</f>
        <v>4609.697</v>
      </c>
      <c r="V16" s="33">
        <f t="array" ref="V16">index(DailyPrices,Match($R16,PriceDates,0)+1,Match(V$3,Tickers,0))*V$4</f>
        <v>4000.402556</v>
      </c>
      <c r="W16" s="33">
        <f t="array" ref="W16">index(DailyPrices,Match($R16,PriceDates,0)+1,Match(W$3,Tickers,0))*W$4</f>
        <v>33491.02449</v>
      </c>
      <c r="X16" s="33">
        <f t="array" ref="X16">index(DailyPrices,Match($R16,PriceDates,0)+1,Match(X$3,Tickers,0))*X$4</f>
        <v>9146.335882</v>
      </c>
      <c r="Y16" s="33">
        <f t="array" ref="Y16">index(DailyPrices,Match($R16,PriceDates,0)+1,Match(Y$3,Tickers,0))*Y$4</f>
        <v>0</v>
      </c>
      <c r="Z16" s="33">
        <f t="array" ref="Z16">index(DailyPrices,Match($R16,PriceDates,0)+1,Match(Z$3,Tickers,0))*Z$4</f>
        <v>0</v>
      </c>
      <c r="AA16" s="33">
        <f t="array" ref="AA16">index(DailyPrices,Match($R16,PriceDates,0)+1,Match(AA$3,Tickers,0))*AA$4</f>
        <v>5528.837148</v>
      </c>
      <c r="AB16" s="33">
        <f t="array" ref="AB16">index(DailyPrices,Match($R16,PriceDates,0)+1,Match(AB$3,Tickers,0))*AB$4</f>
        <v>597.6929149</v>
      </c>
      <c r="AC16" s="33">
        <f t="array" ref="AC16">index(DailyPrices,Match($R16,PriceDates,0)+1,Match(AC$3,Tickers,0))*AC$4</f>
        <v>2405.195294</v>
      </c>
      <c r="AD16" s="33">
        <f t="array" ref="AD16">index(DailyPrices,Match($R16,PriceDates,0)+1,Match(AD$3,Tickers,0))*AD$4</f>
        <v>1562.573632</v>
      </c>
      <c r="AE16" s="15">
        <f t="shared" si="3"/>
        <v>90674.54542</v>
      </c>
    </row>
    <row r="17">
      <c r="A17" s="5"/>
      <c r="B17" s="5">
        <v>13.9</v>
      </c>
      <c r="C17" s="5">
        <v>13.9</v>
      </c>
      <c r="D17" s="5">
        <v>4.5</v>
      </c>
      <c r="E17" s="5">
        <v>3.9</v>
      </c>
      <c r="F17" s="5">
        <v>32.4</v>
      </c>
      <c r="G17" s="5">
        <v>7.5</v>
      </c>
      <c r="H17" s="5">
        <v>0.0</v>
      </c>
      <c r="I17" s="7">
        <v>0.0</v>
      </c>
      <c r="J17" s="5">
        <v>13.6</v>
      </c>
      <c r="K17" s="5">
        <v>1.4</v>
      </c>
      <c r="L17" s="5">
        <v>5.6</v>
      </c>
      <c r="M17" s="5">
        <v>3.5</v>
      </c>
      <c r="N17" s="9">
        <f t="shared" si="2"/>
        <v>0.05652369915</v>
      </c>
      <c r="O17" s="1"/>
      <c r="P17" s="1">
        <v>0.64</v>
      </c>
      <c r="R17" s="32">
        <f>Prices!B23</f>
        <v>42390</v>
      </c>
      <c r="S17" s="33">
        <f t="array" ref="S17">index(DailyPrices,Match($R17,PriceDates,0)+1,Match(S$3,Tickers,0))*S$4</f>
        <v>14694.33736</v>
      </c>
      <c r="T17" s="33">
        <f t="array" ref="T17">index(DailyPrices,Match($R17,PriceDates,0)+1,Match(T$3,Tickers,0))*T$4</f>
        <v>14763.50537</v>
      </c>
      <c r="U17" s="33">
        <f t="array" ref="U17">index(DailyPrices,Match($R17,PriceDates,0)+1,Match(U$3,Tickers,0))*U$4</f>
        <v>4631.512314</v>
      </c>
      <c r="V17" s="33">
        <f t="array" ref="V17">index(DailyPrices,Match($R17,PriceDates,0)+1,Match(V$3,Tickers,0))*V$4</f>
        <v>3999.038473</v>
      </c>
      <c r="W17" s="33">
        <f t="array" ref="W17">index(DailyPrices,Match($R17,PriceDates,0)+1,Match(W$3,Tickers,0))*W$4</f>
        <v>33745.82534</v>
      </c>
      <c r="X17" s="33">
        <f t="array" ref="X17">index(DailyPrices,Match($R17,PriceDates,0)+1,Match(X$3,Tickers,0))*X$4</f>
        <v>9162.353984</v>
      </c>
      <c r="Y17" s="33">
        <f t="array" ref="Y17">index(DailyPrices,Match($R17,PriceDates,0)+1,Match(Y$3,Tickers,0))*Y$4</f>
        <v>0</v>
      </c>
      <c r="Z17" s="33">
        <f t="array" ref="Z17">index(DailyPrices,Match($R17,PriceDates,0)+1,Match(Z$3,Tickers,0))*Z$4</f>
        <v>0</v>
      </c>
      <c r="AA17" s="33">
        <f t="array" ref="AA17">index(DailyPrices,Match($R17,PriceDates,0)+1,Match(AA$3,Tickers,0))*AA$4</f>
        <v>5525.353319</v>
      </c>
      <c r="AB17" s="33">
        <f t="array" ref="AB17">index(DailyPrices,Match($R17,PriceDates,0)+1,Match(AB$3,Tickers,0))*AB$4</f>
        <v>596.0022781</v>
      </c>
      <c r="AC17" s="33">
        <f t="array" ref="AC17">index(DailyPrices,Match($R17,PriceDates,0)+1,Match(AC$3,Tickers,0))*AC$4</f>
        <v>2407.464775</v>
      </c>
      <c r="AD17" s="33">
        <f t="array" ref="AD17">index(DailyPrices,Match($R17,PriceDates,0)+1,Match(AD$3,Tickers,0))*AD$4</f>
        <v>1561.490317</v>
      </c>
      <c r="AE17" s="15">
        <f t="shared" si="3"/>
        <v>91086.88354</v>
      </c>
    </row>
    <row r="18">
      <c r="A18" s="5"/>
      <c r="B18" s="5">
        <v>14.2</v>
      </c>
      <c r="C18" s="5">
        <v>14.2</v>
      </c>
      <c r="D18" s="5">
        <v>4.6</v>
      </c>
      <c r="E18" s="5">
        <v>4.0</v>
      </c>
      <c r="F18" s="5">
        <v>33.1</v>
      </c>
      <c r="G18" s="5">
        <v>7.9</v>
      </c>
      <c r="H18" s="5">
        <v>0.0</v>
      </c>
      <c r="I18" s="7">
        <v>0.0</v>
      </c>
      <c r="J18" s="5">
        <v>12.4</v>
      </c>
      <c r="K18" s="5">
        <v>1.3</v>
      </c>
      <c r="L18" s="5">
        <v>5.1</v>
      </c>
      <c r="M18" s="5">
        <v>3.2</v>
      </c>
      <c r="N18" s="9">
        <f t="shared" si="2"/>
        <v>0.0570572736</v>
      </c>
      <c r="O18" s="1"/>
      <c r="P18" s="1">
        <v>0.63</v>
      </c>
      <c r="R18" s="32">
        <f>Prices!B24</f>
        <v>42391</v>
      </c>
      <c r="S18" s="33">
        <f t="array" ref="S18">index(DailyPrices,Match($R18,PriceDates,0)+1,Match(S$3,Tickers,0))*S$4</f>
        <v>15007.38048</v>
      </c>
      <c r="T18" s="33">
        <f t="array" ref="T18">index(DailyPrices,Match($R18,PriceDates,0)+1,Match(T$3,Tickers,0))*T$4</f>
        <v>15025.29779</v>
      </c>
      <c r="U18" s="33">
        <f t="array" ref="U18">index(DailyPrices,Match($R18,PriceDates,0)+1,Match(U$3,Tickers,0))*U$4</f>
        <v>4723.621417</v>
      </c>
      <c r="V18" s="33">
        <f t="array" ref="V18">index(DailyPrices,Match($R18,PriceDates,0)+1,Match(V$3,Tickers,0))*V$4</f>
        <v>4092.705548</v>
      </c>
      <c r="W18" s="33">
        <f t="array" ref="W18">index(DailyPrices,Match($R18,PriceDates,0)+1,Match(W$3,Tickers,0))*W$4</f>
        <v>34724.26063</v>
      </c>
      <c r="X18" s="33">
        <f t="array" ref="X18">index(DailyPrices,Match($R18,PriceDates,0)+1,Match(X$3,Tickers,0))*X$4</f>
        <v>9473.10515</v>
      </c>
      <c r="Y18" s="33">
        <f t="array" ref="Y18">index(DailyPrices,Match($R18,PriceDates,0)+1,Match(Y$3,Tickers,0))*Y$4</f>
        <v>0</v>
      </c>
      <c r="Z18" s="33">
        <f t="array" ref="Z18">index(DailyPrices,Match($R18,PriceDates,0)+1,Match(Z$3,Tickers,0))*Z$4</f>
        <v>0</v>
      </c>
      <c r="AA18" s="33">
        <f t="array" ref="AA18">index(DailyPrices,Match($R18,PriceDates,0)+1,Match(AA$3,Tickers,0))*AA$4</f>
        <v>5518.38566</v>
      </c>
      <c r="AB18" s="33">
        <f t="array" ref="AB18">index(DailyPrices,Match($R18,PriceDates,0)+1,Match(AB$3,Tickers,0))*AB$4</f>
        <v>596.3721049</v>
      </c>
      <c r="AC18" s="33">
        <f t="array" ref="AC18">index(DailyPrices,Match($R18,PriceDates,0)+1,Match(AC$3,Tickers,0))*AC$4</f>
        <v>2402.471918</v>
      </c>
      <c r="AD18" s="33">
        <f t="array" ref="AD18">index(DailyPrices,Match($R18,PriceDates,0)+1,Match(AD$3,Tickers,0))*AD$4</f>
        <v>1574.923423</v>
      </c>
      <c r="AE18" s="15">
        <f t="shared" si="3"/>
        <v>93138.52412</v>
      </c>
    </row>
    <row r="19">
      <c r="A19" s="5"/>
      <c r="B19" s="5">
        <v>14.6</v>
      </c>
      <c r="C19" s="5">
        <v>14.6</v>
      </c>
      <c r="D19" s="5">
        <v>4.7</v>
      </c>
      <c r="E19" s="5">
        <v>4.1</v>
      </c>
      <c r="F19" s="5">
        <v>33.8</v>
      </c>
      <c r="G19" s="5">
        <v>8.3</v>
      </c>
      <c r="H19" s="5">
        <v>0.0</v>
      </c>
      <c r="I19" s="7">
        <v>0.0</v>
      </c>
      <c r="J19" s="5">
        <v>11.2</v>
      </c>
      <c r="K19" s="5">
        <v>1.1</v>
      </c>
      <c r="L19" s="5">
        <v>4.7</v>
      </c>
      <c r="M19" s="5">
        <v>3.0</v>
      </c>
      <c r="N19" s="9">
        <f t="shared" si="2"/>
        <v>0.05764018605</v>
      </c>
      <c r="O19" s="1"/>
      <c r="P19" s="1">
        <v>0.62</v>
      </c>
      <c r="R19" s="32">
        <f>Prices!B25</f>
        <v>42394</v>
      </c>
      <c r="S19" s="33">
        <f t="array" ref="S19">index(DailyPrices,Match($R19,PriceDates,0)+1,Match(S$3,Tickers,0))*S$4</f>
        <v>14761.30679</v>
      </c>
      <c r="T19" s="33">
        <f t="array" ref="T19">index(DailyPrices,Match($R19,PriceDates,0)+1,Match(T$3,Tickers,0))*T$4</f>
        <v>14757.55555</v>
      </c>
      <c r="U19" s="33">
        <f t="array" ref="U19">index(DailyPrices,Match($R19,PriceDates,0)+1,Match(U$3,Tickers,0))*U$4</f>
        <v>4627.270447</v>
      </c>
      <c r="V19" s="33">
        <f t="array" ref="V19">index(DailyPrices,Match($R19,PriceDates,0)+1,Match(V$3,Tickers,0))*V$4</f>
        <v>4000.857251</v>
      </c>
      <c r="W19" s="33">
        <f t="array" ref="W19">index(DailyPrices,Match($R19,PriceDates,0)+1,Match(W$3,Tickers,0))*W$4</f>
        <v>34224.85095</v>
      </c>
      <c r="X19" s="33">
        <f t="array" ref="X19">index(DailyPrices,Match($R19,PriceDates,0)+1,Match(X$3,Tickers,0))*X$4</f>
        <v>9316.127757</v>
      </c>
      <c r="Y19" s="33">
        <f t="array" ref="Y19">index(DailyPrices,Match($R19,PriceDates,0)+1,Match(Y$3,Tickers,0))*Y$4</f>
        <v>0</v>
      </c>
      <c r="Z19" s="33">
        <f t="array" ref="Z19">index(DailyPrices,Match($R19,PriceDates,0)+1,Match(Z$3,Tickers,0))*Z$4</f>
        <v>0</v>
      </c>
      <c r="AA19" s="33">
        <f t="array" ref="AA19">index(DailyPrices,Match($R19,PriceDates,0)+1,Match(AA$3,Tickers,0))*AA$4</f>
        <v>5521.3718</v>
      </c>
      <c r="AB19" s="33">
        <f t="array" ref="AB19">index(DailyPrices,Match($R19,PriceDates,0)+1,Match(AB$3,Tickers,0))*AB$4</f>
        <v>595.7381161</v>
      </c>
      <c r="AC19" s="33">
        <f t="array" ref="AC19">index(DailyPrices,Match($R19,PriceDates,0)+1,Match(AC$3,Tickers,0))*AC$4</f>
        <v>2408.372567</v>
      </c>
      <c r="AD19" s="33">
        <f t="array" ref="AD19">index(DailyPrices,Match($R19,PriceDates,0)+1,Match(AD$3,Tickers,0))*AD$4</f>
        <v>1571.890141</v>
      </c>
      <c r="AE19" s="15">
        <f t="shared" si="3"/>
        <v>91785.34136</v>
      </c>
    </row>
    <row r="20">
      <c r="A20" s="5"/>
      <c r="B20" s="5">
        <v>14.7</v>
      </c>
      <c r="C20" s="5">
        <v>14.7</v>
      </c>
      <c r="D20" s="5">
        <v>4.7</v>
      </c>
      <c r="E20" s="5">
        <v>4.1</v>
      </c>
      <c r="F20" s="5">
        <v>34.2</v>
      </c>
      <c r="G20" s="5">
        <v>8.5</v>
      </c>
      <c r="H20" s="5">
        <v>0.0</v>
      </c>
      <c r="I20" s="7">
        <v>0.0</v>
      </c>
      <c r="J20" s="5">
        <v>10.6</v>
      </c>
      <c r="K20" s="5">
        <v>1.1</v>
      </c>
      <c r="L20" s="5">
        <v>4.5</v>
      </c>
      <c r="M20" s="5">
        <v>2.8</v>
      </c>
      <c r="N20" s="9">
        <f t="shared" si="2"/>
        <v>0.05781963325</v>
      </c>
      <c r="O20" s="1"/>
      <c r="P20" s="1">
        <v>0.62</v>
      </c>
      <c r="R20" s="32">
        <f>Prices!B26</f>
        <v>42395</v>
      </c>
      <c r="S20" s="33">
        <f t="array" ref="S20">index(DailyPrices,Match($R20,PriceDates,0)+1,Match(S$3,Tickers,0))*S$4</f>
        <v>14985.57648</v>
      </c>
      <c r="T20" s="33">
        <f t="array" ref="T20">index(DailyPrices,Match($R20,PriceDates,0)+1,Match(T$3,Tickers,0))*T$4</f>
        <v>15017.36468</v>
      </c>
      <c r="U20" s="33">
        <f t="array" ref="U20">index(DailyPrices,Match($R20,PriceDates,0)+1,Match(U$3,Tickers,0))*U$4</f>
        <v>4719.985531</v>
      </c>
      <c r="V20" s="33">
        <f t="array" ref="V20">index(DailyPrices,Match($R20,PriceDates,0)+1,Match(V$3,Tickers,0))*V$4</f>
        <v>4099.525966</v>
      </c>
      <c r="W20" s="33">
        <f t="array" ref="W20">index(DailyPrices,Match($R20,PriceDates,0)+1,Match(W$3,Tickers,0))*W$4</f>
        <v>34846.56504</v>
      </c>
      <c r="X20" s="33">
        <f t="array" ref="X20">index(DailyPrices,Match($R20,PriceDates,0)+1,Match(X$3,Tickers,0))*X$4</f>
        <v>9450.679808</v>
      </c>
      <c r="Y20" s="33">
        <f t="array" ref="Y20">index(DailyPrices,Match($R20,PriceDates,0)+1,Match(Y$3,Tickers,0))*Y$4</f>
        <v>0</v>
      </c>
      <c r="Z20" s="33">
        <f t="array" ref="Z20">index(DailyPrices,Match($R20,PriceDates,0)+1,Match(Z$3,Tickers,0))*Z$4</f>
        <v>0</v>
      </c>
      <c r="AA20" s="33">
        <f t="array" ref="AA20">index(DailyPrices,Match($R20,PriceDates,0)+1,Match(AA$3,Tickers,0))*AA$4</f>
        <v>5519.87873</v>
      </c>
      <c r="AB20" s="33">
        <f t="array" ref="AB20">index(DailyPrices,Match($R20,PriceDates,0)+1,Match(AB$3,Tickers,0))*AB$4</f>
        <v>597.3759205</v>
      </c>
      <c r="AC20" s="33">
        <f t="array" ref="AC20">index(DailyPrices,Match($R20,PriceDates,0)+1,Match(AC$3,Tickers,0))*AC$4</f>
        <v>2406.556983</v>
      </c>
      <c r="AD20" s="33">
        <f t="array" ref="AD20">index(DailyPrices,Match($R20,PriceDates,0)+1,Match(AD$3,Tickers,0))*AD$4</f>
        <v>1576.223401</v>
      </c>
      <c r="AE20" s="15">
        <f t="shared" si="3"/>
        <v>93219.73254</v>
      </c>
    </row>
    <row r="21">
      <c r="A21" s="5"/>
      <c r="B21" s="5">
        <v>15.0</v>
      </c>
      <c r="C21" s="5">
        <v>15.0</v>
      </c>
      <c r="D21" s="5">
        <v>4.8</v>
      </c>
      <c r="E21" s="5">
        <v>4.2</v>
      </c>
      <c r="F21" s="5">
        <v>34.9</v>
      </c>
      <c r="G21" s="5">
        <v>8.9</v>
      </c>
      <c r="H21" s="5">
        <v>0.0</v>
      </c>
      <c r="I21" s="7">
        <v>0.0</v>
      </c>
      <c r="J21" s="5">
        <v>9.5</v>
      </c>
      <c r="K21" s="5">
        <v>1.0</v>
      </c>
      <c r="L21" s="5">
        <v>4.0</v>
      </c>
      <c r="M21" s="5">
        <v>2.6</v>
      </c>
      <c r="N21" s="9">
        <f t="shared" si="2"/>
        <v>0.05836472464</v>
      </c>
      <c r="O21" s="1"/>
      <c r="P21" s="1">
        <v>0.61</v>
      </c>
      <c r="R21" s="32">
        <f>Prices!B27</f>
        <v>42396</v>
      </c>
      <c r="S21" s="33">
        <f t="array" ref="S21">index(DailyPrices,Match($R21,PriceDates,0)+1,Match(S$3,Tickers,0))*S$4</f>
        <v>14814.25935</v>
      </c>
      <c r="T21" s="33">
        <f t="array" ref="T21">index(DailyPrices,Match($R21,PriceDates,0)+1,Match(T$3,Tickers,0))*T$4</f>
        <v>14940.01692</v>
      </c>
      <c r="U21" s="33">
        <f t="array" ref="U21">index(DailyPrices,Match($R21,PriceDates,0)+1,Match(U$3,Tickers,0))*U$4</f>
        <v>4690.292465</v>
      </c>
      <c r="V21" s="33">
        <f t="array" ref="V21">index(DailyPrices,Match($R21,PriceDates,0)+1,Match(V$3,Tickers,0))*V$4</f>
        <v>4062.695708</v>
      </c>
      <c r="W21" s="33">
        <f t="array" ref="W21">index(DailyPrices,Match($R21,PriceDates,0)+1,Match(W$3,Tickers,0))*W$4</f>
        <v>34622.34029</v>
      </c>
      <c r="X21" s="33">
        <f t="array" ref="X21">index(DailyPrices,Match($R21,PriceDates,0)+1,Match(X$3,Tickers,0))*X$4</f>
        <v>9389.811023</v>
      </c>
      <c r="Y21" s="33">
        <f t="array" ref="Y21">index(DailyPrices,Match($R21,PriceDates,0)+1,Match(Y$3,Tickers,0))*Y$4</f>
        <v>0</v>
      </c>
      <c r="Z21" s="33">
        <f t="array" ref="Z21">index(DailyPrices,Match($R21,PriceDates,0)+1,Match(Z$3,Tickers,0))*Z$4</f>
        <v>0</v>
      </c>
      <c r="AA21" s="33">
        <f t="array" ref="AA21">index(DailyPrices,Match($R21,PriceDates,0)+1,Match(AA$3,Tickers,0))*AA$4</f>
        <v>5522.86487</v>
      </c>
      <c r="AB21" s="33">
        <f t="array" ref="AB21">index(DailyPrices,Match($R21,PriceDates,0)+1,Match(AB$3,Tickers,0))*AB$4</f>
        <v>595.7909485</v>
      </c>
      <c r="AC21" s="33">
        <f t="array" ref="AC21">index(DailyPrices,Match($R21,PriceDates,0)+1,Match(AC$3,Tickers,0))*AC$4</f>
        <v>2413.81932</v>
      </c>
      <c r="AD21" s="33">
        <f t="array" ref="AD21">index(DailyPrices,Match($R21,PriceDates,0)+1,Match(AD$3,Tickers,0))*AD$4</f>
        <v>1582.506629</v>
      </c>
      <c r="AE21" s="15">
        <f t="shared" si="3"/>
        <v>92634.39753</v>
      </c>
    </row>
    <row r="22">
      <c r="A22" s="5"/>
      <c r="B22" s="5">
        <v>15.4</v>
      </c>
      <c r="C22" s="5">
        <v>15.4</v>
      </c>
      <c r="D22" s="5">
        <v>4.9</v>
      </c>
      <c r="E22" s="5">
        <v>4.3</v>
      </c>
      <c r="F22" s="5">
        <v>35.7</v>
      </c>
      <c r="G22" s="5">
        <v>9.4</v>
      </c>
      <c r="H22" s="5">
        <v>0.0</v>
      </c>
      <c r="I22" s="7">
        <v>0.0</v>
      </c>
      <c r="J22" s="5">
        <v>8.3</v>
      </c>
      <c r="K22" s="5">
        <v>0.9</v>
      </c>
      <c r="L22" s="5">
        <v>3.5</v>
      </c>
      <c r="M22" s="5">
        <v>2.3</v>
      </c>
      <c r="N22" s="9">
        <f t="shared" si="2"/>
        <v>0.05897677656</v>
      </c>
      <c r="O22" s="1"/>
      <c r="P22" s="1">
        <v>0.6</v>
      </c>
      <c r="R22" s="32">
        <f>Prices!B28</f>
        <v>42397</v>
      </c>
      <c r="S22" s="33">
        <f t="array" ref="S22">index(DailyPrices,Match($R22,PriceDates,0)+1,Match(S$3,Tickers,0))*S$4</f>
        <v>14873.44163</v>
      </c>
      <c r="T22" s="33">
        <f t="array" ref="T22">index(DailyPrices,Match($R22,PriceDates,0)+1,Match(T$3,Tickers,0))*T$4</f>
        <v>15003.48175</v>
      </c>
      <c r="U22" s="33">
        <f t="array" ref="U22">index(DailyPrices,Match($R22,PriceDates,0)+1,Match(U$3,Tickers,0))*U$4</f>
        <v>4703.018065</v>
      </c>
      <c r="V22" s="33">
        <f t="array" ref="V22">index(DailyPrices,Match($R22,PriceDates,0)+1,Match(V$3,Tickers,0))*V$4</f>
        <v>4074.972461</v>
      </c>
      <c r="W22" s="33">
        <f t="array" ref="W22">index(DailyPrices,Match($R22,PriceDates,0)+1,Match(W$3,Tickers,0))*W$4</f>
        <v>34754.83673</v>
      </c>
      <c r="X22" s="33">
        <f t="array" ref="X22">index(DailyPrices,Match($R22,PriceDates,0)+1,Match(X$3,Tickers,0))*X$4</f>
        <v>9540.381176</v>
      </c>
      <c r="Y22" s="33">
        <f t="array" ref="Y22">index(DailyPrices,Match($R22,PriceDates,0)+1,Match(Y$3,Tickers,0))*Y$4</f>
        <v>0</v>
      </c>
      <c r="Z22" s="33">
        <f t="array" ref="Z22">index(DailyPrices,Match($R22,PriceDates,0)+1,Match(Z$3,Tickers,0))*Z$4</f>
        <v>0</v>
      </c>
      <c r="AA22" s="33">
        <f t="array" ref="AA22">index(DailyPrices,Match($R22,PriceDates,0)+1,Match(AA$3,Tickers,0))*AA$4</f>
        <v>5523.860249</v>
      </c>
      <c r="AB22" s="33">
        <f t="array" ref="AB22">index(DailyPrices,Match($R22,PriceDates,0)+1,Match(AB$3,Tickers,0))*AB$4</f>
        <v>596.4249373</v>
      </c>
      <c r="AC22" s="33">
        <f t="array" ref="AC22">index(DailyPrices,Match($R22,PriceDates,0)+1,Match(AC$3,Tickers,0))*AC$4</f>
        <v>2418.812177</v>
      </c>
      <c r="AD22" s="33">
        <f t="array" ref="AD22">index(DailyPrices,Match($R22,PriceDates,0)+1,Match(AD$3,Tickers,0))*AD$4</f>
        <v>1590.52316</v>
      </c>
      <c r="AE22" s="15">
        <f t="shared" si="3"/>
        <v>93079.75234</v>
      </c>
    </row>
    <row r="23">
      <c r="A23" s="5"/>
      <c r="B23" s="5">
        <v>15.7</v>
      </c>
      <c r="C23" s="5">
        <v>15.7</v>
      </c>
      <c r="D23" s="5">
        <v>5.0</v>
      </c>
      <c r="E23" s="5">
        <v>4.4</v>
      </c>
      <c r="F23" s="5">
        <v>36.4</v>
      </c>
      <c r="G23" s="5">
        <v>9.8</v>
      </c>
      <c r="H23" s="5">
        <v>0.0</v>
      </c>
      <c r="I23" s="7">
        <v>0.0</v>
      </c>
      <c r="J23" s="5">
        <v>7.2</v>
      </c>
      <c r="K23" s="5">
        <v>0.7</v>
      </c>
      <c r="L23" s="5">
        <v>3.1</v>
      </c>
      <c r="M23" s="5">
        <v>2.0</v>
      </c>
      <c r="N23" s="9">
        <f t="shared" si="2"/>
        <v>0.05945360678</v>
      </c>
      <c r="O23" s="1"/>
      <c r="P23" s="1">
        <v>0.6</v>
      </c>
      <c r="R23" s="32">
        <f>Prices!B29</f>
        <v>42398</v>
      </c>
      <c r="S23" s="33">
        <f t="array" ref="S23">index(DailyPrices,Match($R23,PriceDates,0)+1,Match(S$3,Tickers,0))*S$4</f>
        <v>15242.55218</v>
      </c>
      <c r="T23" s="33">
        <f t="array" ref="T23">index(DailyPrices,Match($R23,PriceDates,0)+1,Match(T$3,Tickers,0))*T$4</f>
        <v>15398.15364</v>
      </c>
      <c r="U23" s="33">
        <f t="array" ref="U23">index(DailyPrices,Match($R23,PriceDates,0)+1,Match(U$3,Tickers,0))*U$4</f>
        <v>4833.303967</v>
      </c>
      <c r="V23" s="33">
        <f t="array" ref="V23">index(DailyPrices,Match($R23,PriceDates,0)+1,Match(V$3,Tickers,0))*V$4</f>
        <v>4205.015099</v>
      </c>
      <c r="W23" s="33">
        <f t="array" ref="W23">index(DailyPrices,Match($R23,PriceDates,0)+1,Match(W$3,Tickers,0))*W$4</f>
        <v>35356.16675</v>
      </c>
      <c r="X23" s="33">
        <f t="array" ref="X23">index(DailyPrices,Match($R23,PriceDates,0)+1,Match(X$3,Tickers,0))*X$4</f>
        <v>9876.761305</v>
      </c>
      <c r="Y23" s="33">
        <f t="array" ref="Y23">index(DailyPrices,Match($R23,PriceDates,0)+1,Match(Y$3,Tickers,0))*Y$4</f>
        <v>0</v>
      </c>
      <c r="Z23" s="33">
        <f t="array" ref="Z23">index(DailyPrices,Match($R23,PriceDates,0)+1,Match(Z$3,Tickers,0))*Z$4</f>
        <v>0</v>
      </c>
      <c r="AA23" s="33">
        <f t="array" ref="AA23">index(DailyPrices,Match($R23,PriceDates,0)+1,Match(AA$3,Tickers,0))*AA$4</f>
        <v>5531.325598</v>
      </c>
      <c r="AB23" s="33">
        <f t="array" ref="AB23">index(DailyPrices,Match($R23,PriceDates,0)+1,Match(AB$3,Tickers,0))*AB$4</f>
        <v>599.5420488</v>
      </c>
      <c r="AC23" s="33">
        <f t="array" ref="AC23">index(DailyPrices,Match($R23,PriceDates,0)+1,Match(AC$3,Tickers,0))*AC$4</f>
        <v>2426.52841</v>
      </c>
      <c r="AD23" s="33">
        <f t="array" ref="AD23">index(DailyPrices,Match($R23,PriceDates,0)+1,Match(AD$3,Tickers,0))*AD$4</f>
        <v>1591.823138</v>
      </c>
      <c r="AE23" s="15">
        <f t="shared" si="3"/>
        <v>95061.17214</v>
      </c>
    </row>
    <row r="24">
      <c r="A24" s="5"/>
      <c r="B24" s="5">
        <v>16.2</v>
      </c>
      <c r="C24" s="5">
        <v>16.2</v>
      </c>
      <c r="D24" s="5">
        <v>5.2</v>
      </c>
      <c r="E24" s="5">
        <v>4.5</v>
      </c>
      <c r="F24" s="5">
        <v>37.5</v>
      </c>
      <c r="G24" s="5">
        <v>10.5</v>
      </c>
      <c r="H24" s="5">
        <v>0.0</v>
      </c>
      <c r="I24" s="7">
        <v>0.0</v>
      </c>
      <c r="J24" s="5">
        <v>5.5</v>
      </c>
      <c r="K24" s="5">
        <v>0.6</v>
      </c>
      <c r="L24" s="5">
        <v>2.4</v>
      </c>
      <c r="M24" s="5">
        <v>1.6</v>
      </c>
      <c r="N24" s="9">
        <f t="shared" si="2"/>
        <v>0.06032416457</v>
      </c>
      <c r="O24" s="1" t="s">
        <v>68</v>
      </c>
      <c r="P24" s="1">
        <v>0.59</v>
      </c>
      <c r="R24" s="32">
        <f>Prices!B30</f>
        <v>42401</v>
      </c>
      <c r="S24" s="33">
        <f t="array" ref="S24">index(DailyPrices,Match($R24,PriceDates,0)+1,Match(S$3,Tickers,0))*S$4</f>
        <v>15245.66703</v>
      </c>
      <c r="T24" s="33">
        <f t="array" ref="T24">index(DailyPrices,Match($R24,PriceDates,0)+1,Match(T$3,Tickers,0))*T$4</f>
        <v>15372.37106</v>
      </c>
      <c r="U24" s="33">
        <f t="array" ref="U24">index(DailyPrices,Match($R24,PriceDates,0)+1,Match(U$3,Tickers,0))*U$4</f>
        <v>4841.7877</v>
      </c>
      <c r="V24" s="33">
        <f t="array" ref="V24">index(DailyPrices,Match($R24,PriceDates,0)+1,Match(V$3,Tickers,0))*V$4</f>
        <v>4198.194681</v>
      </c>
      <c r="W24" s="33">
        <f t="array" ref="W24">index(DailyPrices,Match($R24,PriceDates,0)+1,Match(W$3,Tickers,0))*W$4</f>
        <v>35284.82251</v>
      </c>
      <c r="X24" s="33">
        <f t="array" ref="X24">index(DailyPrices,Match($R24,PriceDates,0)+1,Match(X$3,Tickers,0))*X$4</f>
        <v>9777.449076</v>
      </c>
      <c r="Y24" s="33">
        <f t="array" ref="Y24">index(DailyPrices,Match($R24,PriceDates,0)+1,Match(Y$3,Tickers,0))*Y$4</f>
        <v>0</v>
      </c>
      <c r="Z24" s="33">
        <f t="array" ref="Z24">index(DailyPrices,Match($R24,PriceDates,0)+1,Match(Z$3,Tickers,0))*Z$4</f>
        <v>0</v>
      </c>
      <c r="AA24" s="33">
        <f t="array" ref="AA24">index(DailyPrices,Match($R24,PriceDates,0)+1,Match(AA$3,Tickers,0))*AA$4</f>
        <v>5518.38566</v>
      </c>
      <c r="AB24" s="33">
        <f t="array" ref="AB24">index(DailyPrices,Match($R24,PriceDates,0)+1,Match(AB$3,Tickers,0))*AB$4</f>
        <v>597.6400825</v>
      </c>
      <c r="AC24" s="33">
        <f t="array" ref="AC24">index(DailyPrices,Match($R24,PriceDates,0)+1,Match(AC$3,Tickers,0))*AC$4</f>
        <v>2426.52841</v>
      </c>
      <c r="AD24" s="33">
        <f t="array" ref="AD24">index(DailyPrices,Match($R24,PriceDates,0)+1,Match(AD$3,Tickers,0))*AD$4</f>
        <v>1592.473127</v>
      </c>
      <c r="AE24" s="15">
        <f t="shared" si="3"/>
        <v>94855.31934</v>
      </c>
    </row>
    <row r="25">
      <c r="R25" s="32">
        <f>Prices!B31</f>
        <v>42402</v>
      </c>
      <c r="S25" s="33">
        <f t="array" ref="S25">index(DailyPrices,Match($R25,PriceDates,0)+1,Match(S$3,Tickers,0))*S$4</f>
        <v>14951.31306</v>
      </c>
      <c r="T25" s="33">
        <f t="array" ref="T25">index(DailyPrices,Match($R25,PriceDates,0)+1,Match(T$3,Tickers,0))*T$4</f>
        <v>15068.92985</v>
      </c>
      <c r="U25" s="33">
        <f t="array" ref="U25">index(DailyPrices,Match($R25,PriceDates,0)+1,Match(U$3,Tickers,0))*U$4</f>
        <v>4732.10515</v>
      </c>
      <c r="V25" s="33">
        <f t="array" ref="V25">index(DailyPrices,Match($R25,PriceDates,0)+1,Match(V$3,Tickers,0))*V$4</f>
        <v>4110.893329</v>
      </c>
      <c r="W25" s="33">
        <f t="array" ref="W25">index(DailyPrices,Match($R25,PriceDates,0)+1,Match(W$3,Tickers,0))*W$4</f>
        <v>34489.84384</v>
      </c>
      <c r="X25" s="33">
        <f t="array" ref="X25">index(DailyPrices,Match($R25,PriceDates,0)+1,Match(X$3,Tickers,0))*X$4</f>
        <v>9485.919631</v>
      </c>
      <c r="Y25" s="33">
        <f t="array" ref="Y25">index(DailyPrices,Match($R25,PriceDates,0)+1,Match(Y$3,Tickers,0))*Y$4</f>
        <v>0</v>
      </c>
      <c r="Z25" s="33">
        <f t="array" ref="Z25">index(DailyPrices,Match($R25,PriceDates,0)+1,Match(Z$3,Tickers,0))*Z$4</f>
        <v>0</v>
      </c>
      <c r="AA25" s="33">
        <f t="array" ref="AA25">index(DailyPrices,Match($R25,PriceDates,0)+1,Match(AA$3,Tickers,0))*AA$4</f>
        <v>5532.818668</v>
      </c>
      <c r="AB25" s="33">
        <f t="array" ref="AB25">index(DailyPrices,Match($R25,PriceDates,0)+1,Match(AB$3,Tickers,0))*AB$4</f>
        <v>598.7495628</v>
      </c>
      <c r="AC25" s="33">
        <f t="array" ref="AC25">index(DailyPrices,Match($R25,PriceDates,0)+1,Match(AC$3,Tickers,0))*AC$4</f>
        <v>2430.613475</v>
      </c>
      <c r="AD25" s="33">
        <f t="array" ref="AD25">index(DailyPrices,Match($R25,PriceDates,0)+1,Match(AD$3,Tickers,0))*AD$4</f>
        <v>1588.789856</v>
      </c>
      <c r="AE25" s="15">
        <f t="shared" si="3"/>
        <v>92989.97642</v>
      </c>
    </row>
    <row r="26">
      <c r="A26" s="1" t="s">
        <v>69</v>
      </c>
      <c r="B26" s="9">
        <f t="array" ref="B26">index(YTDReturns,4,Match(B$3,Tickers,0))</f>
        <v>0.07244003468</v>
      </c>
      <c r="C26" s="9">
        <f t="array" ref="C26">index(YTDReturns,4,Match(C$3,Tickers,0))</f>
        <v>0.06722276742</v>
      </c>
      <c r="D26" s="9">
        <f t="array" ref="D26">index(YTDReturns,4,Match(D$3,Tickers,0))</f>
        <v>0.09259691733</v>
      </c>
      <c r="E26" s="9">
        <f t="array" ref="E26">index(YTDReturns,4,Match(E$3,Tickers,0))</f>
        <v>0.1203806824</v>
      </c>
      <c r="F26" s="9">
        <f t="array" ref="F26">index(YTDReturns,4,Match(F$3,Tickers,0))</f>
        <v>0.01879084967</v>
      </c>
      <c r="G26" s="9">
        <f t="array" ref="G26">index(YTDReturns,4,Match(G$3,Tickers,0))</f>
        <v>0.1504127178</v>
      </c>
      <c r="H26" s="9">
        <f t="array" ref="H26">index(YTDReturns,4,Match(H$3,Tickers,0))</f>
        <v>0.00172398149</v>
      </c>
      <c r="I26" s="9">
        <f t="array" ref="I26">index(YTDReturns,4,Match(I$3,Tickers,0))</f>
        <v>0.02688728025</v>
      </c>
      <c r="J26" s="9">
        <f t="array" ref="J26">index(YTDReturns,4,Match(J$3,Tickers,0))</f>
        <v>0.02049143168</v>
      </c>
      <c r="K26" s="9">
        <f t="array" ref="K26">index(YTDReturns,4,Match(K$3,Tickers,0))</f>
        <v>0.08399505911</v>
      </c>
      <c r="L26" s="9">
        <f t="array" ref="L26">index(YTDReturns,4,Match(L$3,Tickers,0))</f>
        <v>0.06083001706</v>
      </c>
      <c r="M26" s="9">
        <f t="array" ref="M26">index(YTDReturns,4,Match(M$3,Tickers,0))</f>
        <v>0.1035278155</v>
      </c>
      <c r="R26" s="32">
        <f>Prices!B32</f>
        <v>42403</v>
      </c>
      <c r="S26" s="33">
        <f t="array" ref="S26">index(DailyPrices,Match($R26,PriceDates,0)+1,Match(S$3,Tickers,0))*S$4</f>
        <v>15041.64391</v>
      </c>
      <c r="T26" s="33">
        <f t="array" ref="T26">index(DailyPrices,Match($R26,PriceDates,0)+1,Match(T$3,Tickers,0))*T$4</f>
        <v>15191.89296</v>
      </c>
      <c r="U26" s="33">
        <f t="array" ref="U26">index(DailyPrices,Match($R26,PriceDates,0)+1,Match(U$3,Tickers,0))*U$4</f>
        <v>4786.037453</v>
      </c>
      <c r="V26" s="33">
        <f t="array" ref="V26">index(DailyPrices,Match($R26,PriceDates,0)+1,Match(V$3,Tickers,0))*V$4</f>
        <v>4140.903169</v>
      </c>
      <c r="W26" s="33">
        <f t="array" ref="W26">index(DailyPrices,Match($R26,PriceDates,0)+1,Match(W$3,Tickers,0))*W$4</f>
        <v>34795.60487</v>
      </c>
      <c r="X26" s="33">
        <f t="array" ref="X26">index(DailyPrices,Match($R26,PriceDates,0)+1,Match(X$3,Tickers,0))*X$4</f>
        <v>9739.005633</v>
      </c>
      <c r="Y26" s="33">
        <f t="array" ref="Y26">index(DailyPrices,Match($R26,PriceDates,0)+1,Match(Y$3,Tickers,0))*Y$4</f>
        <v>0</v>
      </c>
      <c r="Z26" s="33">
        <f t="array" ref="Z26">index(DailyPrices,Match($R26,PriceDates,0)+1,Match(Z$3,Tickers,0))*Z$4</f>
        <v>0</v>
      </c>
      <c r="AA26" s="33">
        <f t="array" ref="AA26">index(DailyPrices,Match($R26,PriceDates,0)+1,Match(AA$3,Tickers,0))*AA$4</f>
        <v>5537.795567</v>
      </c>
      <c r="AB26" s="33">
        <f t="array" ref="AB26">index(DailyPrices,Match($R26,PriceDates,0)+1,Match(AB$3,Tickers,0))*AB$4</f>
        <v>597.2702557</v>
      </c>
      <c r="AC26" s="33">
        <f t="array" ref="AC26">index(DailyPrices,Match($R26,PriceDates,0)+1,Match(AC$3,Tickers,0))*AC$4</f>
        <v>2434.244643</v>
      </c>
      <c r="AD26" s="33">
        <f t="array" ref="AD26">index(DailyPrices,Match($R26,PriceDates,0)+1,Match(AD$3,Tickers,0))*AD$4</f>
        <v>1592.473127</v>
      </c>
      <c r="AE26" s="15">
        <f t="shared" si="3"/>
        <v>93856.87158</v>
      </c>
    </row>
    <row r="27">
      <c r="A27" s="1" t="s">
        <v>57</v>
      </c>
      <c r="B27" s="9">
        <f t="array" ref="B27">index(YTDReturns,5,Match(B$3,Tickers,0))</f>
        <v>-0.1125132454</v>
      </c>
      <c r="C27" s="9">
        <f t="array" ref="C27">index(YTDReturns,5,Match(C$3,Tickers,0))</f>
        <v>-0.09629538763</v>
      </c>
      <c r="D27" s="9">
        <f t="array" ref="D27">index(YTDReturns,5,Match(D$3,Tickers,0))</f>
        <v>-0.1235404017</v>
      </c>
      <c r="E27" s="9">
        <f t="array" ref="E27">index(YTDReturns,5,Match(E$3,Tickers,0))</f>
        <v>-0.1191657386</v>
      </c>
      <c r="F27" s="9">
        <f t="array" ref="F27">index(YTDReturns,5,Match(F$3,Tickers,0))</f>
        <v>-0.1222766885</v>
      </c>
      <c r="G27" s="9">
        <f t="array" ref="G27">index(YTDReturns,5,Match(G$3,Tickers,0))</f>
        <v>-0.1088352186</v>
      </c>
      <c r="H27" s="9">
        <f t="array" ref="H27">index(YTDReturns,5,Match(H$3,Tickers,0))</f>
        <v>0.0009073586789</v>
      </c>
      <c r="I27" s="9">
        <f t="array" ref="I27">index(YTDReturns,5,Match(I$3,Tickers,0))</f>
        <v>0</v>
      </c>
      <c r="J27" s="9">
        <f t="array" ref="J27">index(YTDReturns,5,Match(J$3,Tickers,0))</f>
        <v>0.01505122858</v>
      </c>
      <c r="K27" s="9">
        <f t="array" ref="K27">index(YTDReturns,5,Match(K$3,Tickers,0))</f>
        <v>0.004058584789</v>
      </c>
      <c r="L27" s="9">
        <f t="array" ref="L27">index(YTDReturns,5,Match(L$3,Tickers,0))</f>
        <v>0.0193291643</v>
      </c>
      <c r="M27" s="9">
        <f t="array" ref="M27">index(YTDReturns,5,Match(M$3,Tickers,0))</f>
        <v>-0.008412483039</v>
      </c>
      <c r="R27" s="32">
        <f>Prices!B33</f>
        <v>42404</v>
      </c>
      <c r="S27" s="33">
        <f t="array" ref="S27">index(DailyPrices,Match($R27,PriceDates,0)+1,Match(S$3,Tickers,0))*S$4</f>
        <v>15077.46476</v>
      </c>
      <c r="T27" s="33">
        <f t="array" ref="T27">index(DailyPrices,Match($R27,PriceDates,0)+1,Match(T$3,Tickers,0))*T$4</f>
        <v>15241.47485</v>
      </c>
      <c r="U27" s="33">
        <f t="array" ref="U27">index(DailyPrices,Match($R27,PriceDates,0)+1,Match(U$3,Tickers,0))*U$4</f>
        <v>4802.398939</v>
      </c>
      <c r="V27" s="33">
        <f t="array" ref="V27">index(DailyPrices,Match($R27,PriceDates,0)+1,Match(V$3,Tickers,0))*V$4</f>
        <v>4173.641176</v>
      </c>
      <c r="W27" s="33">
        <f t="array" ref="W27">index(DailyPrices,Match($R27,PriceDates,0)+1,Match(W$3,Tickers,0))*W$4</f>
        <v>34866.94911</v>
      </c>
      <c r="X27" s="33">
        <f t="array" ref="X27">index(DailyPrices,Match($R27,PriceDates,0)+1,Match(X$3,Tickers,0))*X$4</f>
        <v>9806.281659</v>
      </c>
      <c r="Y27" s="33">
        <f t="array" ref="Y27">index(DailyPrices,Match($R27,PriceDates,0)+1,Match(Y$3,Tickers,0))*Y$4</f>
        <v>0</v>
      </c>
      <c r="Z27" s="33">
        <f t="array" ref="Z27">index(DailyPrices,Match($R27,PriceDates,0)+1,Match(Z$3,Tickers,0))*Z$4</f>
        <v>0</v>
      </c>
      <c r="AA27" s="33">
        <f t="array" ref="AA27">index(DailyPrices,Match($R27,PriceDates,0)+1,Match(AA$3,Tickers,0))*AA$4</f>
        <v>5542.274776</v>
      </c>
      <c r="AB27" s="33">
        <f t="array" ref="AB27">index(DailyPrices,Match($R27,PriceDates,0)+1,Match(AB$3,Tickers,0))*AB$4</f>
        <v>597.5344177</v>
      </c>
      <c r="AC27" s="33">
        <f t="array" ref="AC27">index(DailyPrices,Match($R27,PriceDates,0)+1,Match(AC$3,Tickers,0))*AC$4</f>
        <v>2434.244643</v>
      </c>
      <c r="AD27" s="33">
        <f t="array" ref="AD27">index(DailyPrices,Match($R27,PriceDates,0)+1,Match(AD$3,Tickers,0))*AD$4</f>
        <v>1596.156398</v>
      </c>
      <c r="AE27" s="15">
        <f t="shared" si="3"/>
        <v>94138.42073</v>
      </c>
    </row>
    <row r="28">
      <c r="R28" s="32">
        <f>Prices!B34</f>
        <v>42405</v>
      </c>
      <c r="S28" s="33">
        <f t="array" ref="S28">index(DailyPrices,Match($R28,PriceDates,0)+1,Match(S$3,Tickers,0))*S$4</f>
        <v>14767.5365</v>
      </c>
      <c r="T28" s="33">
        <f t="array" ref="T28">index(DailyPrices,Match($R28,PriceDates,0)+1,Match(T$3,Tickers,0))*T$4</f>
        <v>15072.89641</v>
      </c>
      <c r="U28" s="33">
        <f t="array" ref="U28">index(DailyPrices,Match($R28,PriceDates,0)+1,Match(U$3,Tickers,0))*U$4</f>
        <v>4736.347016</v>
      </c>
      <c r="V28" s="33">
        <f t="array" ref="V28">index(DailyPrices,Match($R28,PriceDates,0)+1,Match(V$3,Tickers,0))*V$4</f>
        <v>4096.343104</v>
      </c>
      <c r="W28" s="33">
        <f t="array" ref="W28">index(DailyPrices,Match($R28,PriceDates,0)+1,Match(W$3,Tickers,0))*W$4</f>
        <v>34347.15536</v>
      </c>
      <c r="X28" s="33">
        <f t="array" ref="X28">index(DailyPrices,Match($R28,PriceDates,0)+1,Match(X$3,Tickers,0))*X$4</f>
        <v>9703.76581</v>
      </c>
      <c r="Y28" s="33">
        <f t="array" ref="Y28">index(DailyPrices,Match($R28,PriceDates,0)+1,Match(Y$3,Tickers,0))*Y$4</f>
        <v>0</v>
      </c>
      <c r="Z28" s="33">
        <f t="array" ref="Z28">index(DailyPrices,Match($R28,PriceDates,0)+1,Match(Z$3,Tickers,0))*Z$4</f>
        <v>0</v>
      </c>
      <c r="AA28" s="33">
        <f t="array" ref="AA28">index(DailyPrices,Match($R28,PriceDates,0)+1,Match(AA$3,Tickers,0))*AA$4</f>
        <v>5546.753985</v>
      </c>
      <c r="AB28" s="33">
        <f t="array" ref="AB28">index(DailyPrices,Match($R28,PriceDates,0)+1,Match(AB$3,Tickers,0))*AB$4</f>
        <v>597.4287529</v>
      </c>
      <c r="AC28" s="33">
        <f t="array" ref="AC28">index(DailyPrices,Match($R28,PriceDates,0)+1,Match(AC$3,Tickers,0))*AC$4</f>
        <v>2434.698539</v>
      </c>
      <c r="AD28" s="33">
        <f t="array" ref="AD28">index(DailyPrices,Match($R28,PriceDates,0)+1,Match(AD$3,Tickers,0))*AD$4</f>
        <v>1597.02305</v>
      </c>
      <c r="AE28" s="15">
        <f t="shared" si="3"/>
        <v>92899.94853</v>
      </c>
    </row>
    <row r="29">
      <c r="N29" s="1" t="s">
        <v>70</v>
      </c>
      <c r="O29" s="15">
        <f>'Daily Summ'!AA5</f>
        <v>0.5873874469</v>
      </c>
      <c r="R29" s="32">
        <f>Prices!B35</f>
        <v>42408</v>
      </c>
      <c r="S29" s="33">
        <f t="array" ref="S29">index(DailyPrices,Match($R29,PriceDates,0)+1,Match(S$3,Tickers,0))*S$4</f>
        <v>14537.03709</v>
      </c>
      <c r="T29" s="33">
        <f t="array" ref="T29">index(DailyPrices,Match($R29,PriceDates,0)+1,Match(T$3,Tickers,0))*T$4</f>
        <v>14910.26779</v>
      </c>
      <c r="U29" s="33">
        <f t="array" ref="U29">index(DailyPrices,Match($R29,PriceDates,0)+1,Match(U$3,Tickers,0))*U$4</f>
        <v>4641.208009</v>
      </c>
      <c r="V29" s="33">
        <f t="array" ref="V29">index(DailyPrices,Match($R29,PriceDates,0)+1,Match(V$3,Tickers,0))*V$4</f>
        <v>4037.232814</v>
      </c>
      <c r="W29" s="33">
        <f t="array" ref="W29">index(DailyPrices,Match($R29,PriceDates,0)+1,Match(W$3,Tickers,0))*W$4</f>
        <v>33725.44127</v>
      </c>
      <c r="X29" s="33">
        <f t="array" ref="X29">index(DailyPrices,Match($R29,PriceDates,0)+1,Match(X$3,Tickers,0))*X$4</f>
        <v>9569.213758</v>
      </c>
      <c r="Y29" s="33">
        <f t="array" ref="Y29">index(DailyPrices,Match($R29,PriceDates,0)+1,Match(Y$3,Tickers,0))*Y$4</f>
        <v>0</v>
      </c>
      <c r="Z29" s="33">
        <f t="array" ref="Z29">index(DailyPrices,Match($R29,PriceDates,0)+1,Match(Z$3,Tickers,0))*Z$4</f>
        <v>0</v>
      </c>
      <c r="AA29" s="33">
        <f t="array" ref="AA29">index(DailyPrices,Match($R29,PriceDates,0)+1,Match(AA$3,Tickers,0))*AA$4</f>
        <v>5561.186992</v>
      </c>
      <c r="AB29" s="33">
        <f t="array" ref="AB29">index(DailyPrices,Match($R29,PriceDates,0)+1,Match(AB$3,Tickers,0))*AB$4</f>
        <v>600.5458643</v>
      </c>
      <c r="AC29" s="33">
        <f t="array" ref="AC29">index(DailyPrices,Match($R29,PriceDates,0)+1,Match(AC$3,Tickers,0))*AC$4</f>
        <v>2439.2375</v>
      </c>
      <c r="AD29" s="33">
        <f t="array" ref="AD29">index(DailyPrices,Match($R29,PriceDates,0)+1,Match(AD$3,Tickers,0))*AD$4</f>
        <v>1594.639757</v>
      </c>
      <c r="AE29" s="15">
        <f t="shared" si="3"/>
        <v>91616.01085</v>
      </c>
    </row>
    <row r="30">
      <c r="A30">
        <f t="shared" ref="A30:A50" si="4">sum(B4:G4)</f>
        <v>55</v>
      </c>
      <c r="C30" s="9">
        <f t="shared" ref="C30:C50" si="5">SUMPRODUCT(B4:M4,B$27:M$27)/sum(B4:M4)</f>
        <v>-0.05721533083</v>
      </c>
      <c r="R30" s="32">
        <f>Prices!B36</f>
        <v>42409</v>
      </c>
      <c r="S30" s="33">
        <f t="array" ref="S30">index(DailyPrices,Match($R30,PriceDates,0)+1,Match(S$3,Tickers,0))*S$4</f>
        <v>14518.34795</v>
      </c>
      <c r="T30" s="33">
        <f t="array" ref="T30">index(DailyPrices,Match($R30,PriceDates,0)+1,Match(T$3,Tickers,0))*T$4</f>
        <v>14892.4183</v>
      </c>
      <c r="U30" s="33">
        <f t="array" ref="U30">index(DailyPrices,Match($R30,PriceDates,0)+1,Match(U$3,Tickers,0))*U$4</f>
        <v>4638.178104</v>
      </c>
      <c r="V30" s="33">
        <f t="array" ref="V30">index(DailyPrices,Match($R30,PriceDates,0)+1,Match(V$3,Tickers,0))*V$4</f>
        <v>4018.135643</v>
      </c>
      <c r="W30" s="33">
        <f t="array" ref="W30">index(DailyPrices,Match($R30,PriceDates,0)+1,Match(W$3,Tickers,0))*W$4</f>
        <v>33358.52804</v>
      </c>
      <c r="X30" s="33">
        <f t="array" ref="X30">index(DailyPrices,Match($R30,PriceDates,0)+1,Match(X$3,Tickers,0))*X$4</f>
        <v>9447.476188</v>
      </c>
      <c r="Y30" s="33">
        <f t="array" ref="Y30">index(DailyPrices,Match($R30,PriceDates,0)+1,Match(Y$3,Tickers,0))*Y$4</f>
        <v>0</v>
      </c>
      <c r="Z30" s="33">
        <f t="array" ref="Z30">index(DailyPrices,Match($R30,PriceDates,0)+1,Match(Z$3,Tickers,0))*Z$4</f>
        <v>0</v>
      </c>
      <c r="AA30" s="33">
        <f t="array" ref="AA30">index(DailyPrices,Match($R30,PriceDates,0)+1,Match(AA$3,Tickers,0))*AA$4</f>
        <v>5561.684682</v>
      </c>
      <c r="AB30" s="33">
        <f t="array" ref="AB30">index(DailyPrices,Match($R30,PriceDates,0)+1,Match(AB$3,Tickers,0))*AB$4</f>
        <v>598.4854008</v>
      </c>
      <c r="AC30" s="33">
        <f t="array" ref="AC30">index(DailyPrices,Match($R30,PriceDates,0)+1,Match(AC$3,Tickers,0))*AC$4</f>
        <v>2440.599188</v>
      </c>
      <c r="AD30" s="33">
        <f t="array" ref="AD30">index(DailyPrices,Match($R30,PriceDates,0)+1,Match(AD$3,Tickers,0))*AD$4</f>
        <v>1581.639976</v>
      </c>
      <c r="AE30" s="15">
        <f t="shared" si="3"/>
        <v>91055.49348</v>
      </c>
    </row>
    <row r="31">
      <c r="A31">
        <f t="shared" si="4"/>
        <v>56.1</v>
      </c>
      <c r="C31" s="9">
        <f t="shared" si="5"/>
        <v>-0.05851246393</v>
      </c>
      <c r="R31" s="32">
        <f>Prices!B37</f>
        <v>42410</v>
      </c>
      <c r="S31" s="33">
        <f t="array" ref="S31">index(DailyPrices,Match($R31,PriceDates,0)+1,Match(S$3,Tickers,0))*S$4</f>
        <v>14527.69252</v>
      </c>
      <c r="T31" s="33">
        <f t="array" ref="T31">index(DailyPrices,Match($R31,PriceDates,0)+1,Match(T$3,Tickers,0))*T$4</f>
        <v>14854.73606</v>
      </c>
      <c r="U31" s="33">
        <f t="array" ref="U31">index(DailyPrices,Match($R31,PriceDates,0)+1,Match(U$3,Tickers,0))*U$4</f>
        <v>4637.572123</v>
      </c>
      <c r="V31" s="33">
        <f t="array" ref="V31">index(DailyPrices,Match($R31,PriceDates,0)+1,Match(V$3,Tickers,0))*V$4</f>
        <v>4016.77156</v>
      </c>
      <c r="W31" s="33">
        <f t="array" ref="W31">index(DailyPrices,Match($R31,PriceDates,0)+1,Match(W$3,Tickers,0))*W$4</f>
        <v>33287.1838</v>
      </c>
      <c r="X31" s="33">
        <f t="array" ref="X31">index(DailyPrices,Match($R31,PriceDates,0)+1,Match(X$3,Tickers,0))*X$4</f>
        <v>9476.30877</v>
      </c>
      <c r="Y31" s="33">
        <f t="array" ref="Y31">index(DailyPrices,Match($R31,PriceDates,0)+1,Match(Y$3,Tickers,0))*Y$4</f>
        <v>0</v>
      </c>
      <c r="Z31" s="33">
        <f t="array" ref="Z31">index(DailyPrices,Match($R31,PriceDates,0)+1,Match(Z$3,Tickers,0))*Z$4</f>
        <v>0</v>
      </c>
      <c r="AA31" s="33">
        <f t="array" ref="AA31">index(DailyPrices,Match($R31,PriceDates,0)+1,Match(AA$3,Tickers,0))*AA$4</f>
        <v>5563.177752</v>
      </c>
      <c r="AB31" s="33">
        <f t="array" ref="AB31">index(DailyPrices,Match($R31,PriceDates,0)+1,Match(AB$3,Tickers,0))*AB$4</f>
        <v>599.2250544</v>
      </c>
      <c r="AC31" s="33">
        <f t="array" ref="AC31">index(DailyPrices,Match($R31,PriceDates,0)+1,Match(AC$3,Tickers,0))*AC$4</f>
        <v>2437.875812</v>
      </c>
      <c r="AD31" s="33">
        <f t="array" ref="AD31">index(DailyPrices,Match($R31,PriceDates,0)+1,Match(AD$3,Tickers,0))*AD$4</f>
        <v>1584.673259</v>
      </c>
      <c r="AE31" s="15">
        <f t="shared" si="3"/>
        <v>90985.21671</v>
      </c>
    </row>
    <row r="32">
      <c r="A32">
        <f t="shared" si="4"/>
        <v>57</v>
      </c>
      <c r="C32" s="9">
        <f t="shared" si="5"/>
        <v>-0.05971399485</v>
      </c>
      <c r="R32" s="32">
        <f>Prices!B38</f>
        <v>42411</v>
      </c>
      <c r="S32" s="33">
        <f t="array" ref="S32">index(DailyPrices,Match($R32,PriceDates,0)+1,Match(S$3,Tickers,0))*S$4</f>
        <v>14348.58825</v>
      </c>
      <c r="T32" s="33">
        <f t="array" ref="T32">index(DailyPrices,Match($R32,PriceDates,0)+1,Match(T$3,Tickers,0))*T$4</f>
        <v>14610.79313</v>
      </c>
      <c r="U32" s="33">
        <f t="array" ref="U32">index(DailyPrices,Match($R32,PriceDates,0)+1,Match(U$3,Tickers,0))*U$4</f>
        <v>4548.492925</v>
      </c>
      <c r="V32" s="33">
        <f t="array" ref="V32">index(DailyPrices,Match($R32,PriceDates,0)+1,Match(V$3,Tickers,0))*V$4</f>
        <v>3955.842491</v>
      </c>
      <c r="W32" s="33">
        <f t="array" ref="W32">index(DailyPrices,Match($R32,PriceDates,0)+1,Match(W$3,Tickers,0))*W$4</f>
        <v>32848.92633</v>
      </c>
      <c r="X32" s="33">
        <f t="array" ref="X32">index(DailyPrices,Match($R32,PriceDates,0)+1,Match(X$3,Tickers,0))*X$4</f>
        <v>9338.553099</v>
      </c>
      <c r="Y32" s="33">
        <f t="array" ref="Y32">index(DailyPrices,Match($R32,PriceDates,0)+1,Match(Y$3,Tickers,0))*Y$4</f>
        <v>0</v>
      </c>
      <c r="Z32" s="33">
        <f t="array" ref="Z32">index(DailyPrices,Match($R32,PriceDates,0)+1,Match(Z$3,Tickers,0))*Z$4</f>
        <v>0</v>
      </c>
      <c r="AA32" s="33">
        <f t="array" ref="AA32">index(DailyPrices,Match($R32,PriceDates,0)+1,Match(AA$3,Tickers,0))*AA$4</f>
        <v>5571.63848</v>
      </c>
      <c r="AB32" s="33">
        <f t="array" ref="AB32">index(DailyPrices,Match($R32,PriceDates,0)+1,Match(AB$3,Tickers,0))*AB$4</f>
        <v>601.2326855</v>
      </c>
      <c r="AC32" s="33">
        <f t="array" ref="AC32">index(DailyPrices,Match($R32,PriceDates,0)+1,Match(AC$3,Tickers,0))*AC$4</f>
        <v>2441.50698</v>
      </c>
      <c r="AD32" s="33">
        <f t="array" ref="AD32">index(DailyPrices,Match($R32,PriceDates,0)+1,Match(AD$3,Tickers,0))*AD$4</f>
        <v>1583.373281</v>
      </c>
      <c r="AE32" s="15">
        <f t="shared" si="3"/>
        <v>89848.94766</v>
      </c>
    </row>
    <row r="33">
      <c r="A33">
        <f t="shared" si="4"/>
        <v>59</v>
      </c>
      <c r="C33" s="9">
        <f t="shared" si="5"/>
        <v>-0.06219561693</v>
      </c>
      <c r="R33" s="32">
        <f>Prices!B39</f>
        <v>42412</v>
      </c>
      <c r="S33" s="33">
        <f t="array" ref="S33">index(DailyPrices,Match($R33,PriceDates,0)+1,Match(S$3,Tickers,0))*S$4</f>
        <v>14627.36794</v>
      </c>
      <c r="T33" s="33">
        <f t="array" ref="T33">index(DailyPrices,Match($R33,PriceDates,0)+1,Match(T$3,Tickers,0))*T$4</f>
        <v>14938.03365</v>
      </c>
      <c r="U33" s="33">
        <f t="array" ref="U33">index(DailyPrices,Match($R33,PriceDates,0)+1,Match(U$3,Tickers,0))*U$4</f>
        <v>4653.327628</v>
      </c>
      <c r="V33" s="33">
        <f t="array" ref="V33">index(DailyPrices,Match($R33,PriceDates,0)+1,Match(V$3,Tickers,0))*V$4</f>
        <v>4031.776479</v>
      </c>
      <c r="W33" s="33">
        <f t="array" ref="W33">index(DailyPrices,Match($R33,PriceDates,0)+1,Match(W$3,Tickers,0))*W$4</f>
        <v>33368.72008</v>
      </c>
      <c r="X33" s="33">
        <f t="array" ref="X33">index(DailyPrices,Match($R33,PriceDates,0)+1,Match(X$3,Tickers,0))*X$4</f>
        <v>9492.326872</v>
      </c>
      <c r="Y33" s="33">
        <f t="array" ref="Y33">index(DailyPrices,Match($R33,PriceDates,0)+1,Match(Y$3,Tickers,0))*Y$4</f>
        <v>0</v>
      </c>
      <c r="Z33" s="33">
        <f t="array" ref="Z33">index(DailyPrices,Match($R33,PriceDates,0)+1,Match(Z$3,Tickers,0))*Z$4</f>
        <v>0</v>
      </c>
      <c r="AA33" s="33">
        <f t="array" ref="AA33">index(DailyPrices,Match($R33,PriceDates,0)+1,Match(AA$3,Tickers,0))*AA$4</f>
        <v>5557.703163</v>
      </c>
      <c r="AB33" s="33">
        <f t="array" ref="AB33">index(DailyPrices,Match($R33,PriceDates,0)+1,Match(AB$3,Tickers,0))*AB$4</f>
        <v>597.8514121</v>
      </c>
      <c r="AC33" s="33">
        <f t="array" ref="AC33">index(DailyPrices,Match($R33,PriceDates,0)+1,Match(AC$3,Tickers,0))*AC$4</f>
        <v>2431.067371</v>
      </c>
      <c r="AD33" s="33">
        <f t="array" ref="AD33">index(DailyPrices,Match($R33,PriceDates,0)+1,Match(AD$3,Tickers,0))*AD$4</f>
        <v>1586.1899</v>
      </c>
      <c r="AE33" s="15">
        <f t="shared" si="3"/>
        <v>91284.36449</v>
      </c>
    </row>
    <row r="34">
      <c r="A34">
        <f t="shared" si="4"/>
        <v>61</v>
      </c>
      <c r="C34" s="9">
        <f t="shared" si="5"/>
        <v>-0.06476283532</v>
      </c>
      <c r="R34" s="32">
        <f>Prices!B40</f>
        <v>42416</v>
      </c>
      <c r="S34" s="33">
        <f t="array" ref="S34">index(DailyPrices,Match($R34,PriceDates,0)+1,Match(S$3,Tickers,0))*S$4</f>
        <v>14893.6882</v>
      </c>
      <c r="T34" s="33">
        <f t="array" ref="T34">index(DailyPrices,Match($R34,PriceDates,0)+1,Match(T$3,Tickers,0))*T$4</f>
        <v>15168.09365</v>
      </c>
      <c r="U34" s="33">
        <f t="array" ref="U34">index(DailyPrices,Match($R34,PriceDates,0)+1,Match(U$3,Tickers,0))*U$4</f>
        <v>4753.920464</v>
      </c>
      <c r="V34" s="33">
        <f t="array" ref="V34">index(DailyPrices,Match($R34,PriceDates,0)+1,Match(V$3,Tickers,0))*V$4</f>
        <v>4110.438635</v>
      </c>
      <c r="W34" s="33">
        <f t="array" ref="W34">index(DailyPrices,Match($R34,PriceDates,0)+1,Match(W$3,Tickers,0))*W$4</f>
        <v>34010.81823</v>
      </c>
      <c r="X34" s="33">
        <f t="array" ref="X34">index(DailyPrices,Match($R34,PriceDates,0)+1,Match(X$3,Tickers,0))*X$4</f>
        <v>9716.580291</v>
      </c>
      <c r="Y34" s="33">
        <f t="array" ref="Y34">index(DailyPrices,Match($R34,PriceDates,0)+1,Match(Y$3,Tickers,0))*Y$4</f>
        <v>0</v>
      </c>
      <c r="Z34" s="33">
        <f t="array" ref="Z34">index(DailyPrices,Match($R34,PriceDates,0)+1,Match(Z$3,Tickers,0))*Z$4</f>
        <v>0</v>
      </c>
      <c r="AA34" s="33">
        <f t="array" ref="AA34">index(DailyPrices,Match($R34,PriceDates,0)+1,Match(AA$3,Tickers,0))*AA$4</f>
        <v>5560.689302</v>
      </c>
      <c r="AB34" s="33">
        <f t="array" ref="AB34">index(DailyPrices,Match($R34,PriceDates,0)+1,Match(AB$3,Tickers,0))*AB$4</f>
        <v>594.9984626</v>
      </c>
      <c r="AC34" s="33">
        <f t="array" ref="AC34">index(DailyPrices,Match($R34,PriceDates,0)+1,Match(AC$3,Tickers,0))*AC$4</f>
        <v>2432.429059</v>
      </c>
      <c r="AD34" s="33">
        <f t="array" ref="AD34">index(DailyPrices,Match($R34,PriceDates,0)+1,Match(AD$3,Tickers,0))*AD$4</f>
        <v>1591.823138</v>
      </c>
      <c r="AE34" s="15">
        <f t="shared" si="3"/>
        <v>92833.47943</v>
      </c>
    </row>
    <row r="35">
      <c r="A35">
        <f t="shared" si="4"/>
        <v>63</v>
      </c>
      <c r="C35" s="9">
        <f t="shared" si="5"/>
        <v>-0.06748699479</v>
      </c>
      <c r="R35" s="32">
        <f>Prices!B41</f>
        <v>42417</v>
      </c>
      <c r="S35" s="33">
        <f t="array" ref="S35">index(DailyPrices,Match($R35,PriceDates,0)+1,Match(S$3,Tickers,0))*S$4</f>
        <v>15141.31933</v>
      </c>
      <c r="T35" s="33">
        <f t="array" ref="T35">index(DailyPrices,Match($R35,PriceDates,0)+1,Match(T$3,Tickers,0))*T$4</f>
        <v>15394.18709</v>
      </c>
      <c r="U35" s="33">
        <f t="array" ref="U35">index(DailyPrices,Match($R35,PriceDates,0)+1,Match(U$3,Tickers,0))*U$4</f>
        <v>4821.184348</v>
      </c>
      <c r="V35" s="33">
        <f t="array" ref="V35">index(DailyPrices,Match($R35,PriceDates,0)+1,Match(V$3,Tickers,0))*V$4</f>
        <v>4169.09423</v>
      </c>
      <c r="W35" s="33">
        <f t="array" ref="W35">index(DailyPrices,Match($R35,PriceDates,0)+1,Match(W$3,Tickers,0))*W$4</f>
        <v>34622.34029</v>
      </c>
      <c r="X35" s="33">
        <f t="array" ref="X35">index(DailyPrices,Match($R35,PriceDates,0)+1,Match(X$3,Tickers,0))*X$4</f>
        <v>9918.408368</v>
      </c>
      <c r="Y35" s="33">
        <f t="array" ref="Y35">index(DailyPrices,Match($R35,PriceDates,0)+1,Match(Y$3,Tickers,0))*Y$4</f>
        <v>0</v>
      </c>
      <c r="Z35" s="33">
        <f t="array" ref="Z35">index(DailyPrices,Match($R35,PriceDates,0)+1,Match(Z$3,Tickers,0))*Z$4</f>
        <v>0</v>
      </c>
      <c r="AA35" s="33">
        <f t="array" ref="AA35">index(DailyPrices,Match($R35,PriceDates,0)+1,Match(AA$3,Tickers,0))*AA$4</f>
        <v>5553.223954</v>
      </c>
      <c r="AB35" s="33">
        <f t="array" ref="AB35">index(DailyPrices,Match($R35,PriceDates,0)+1,Match(AB$3,Tickers,0))*AB$4</f>
        <v>594.8399654</v>
      </c>
      <c r="AC35" s="33">
        <f t="array" ref="AC35">index(DailyPrices,Match($R35,PriceDates,0)+1,Match(AC$3,Tickers,0))*AC$4</f>
        <v>2434.244643</v>
      </c>
      <c r="AD35" s="33">
        <f t="array" ref="AD35">index(DailyPrices,Match($R35,PriceDates,0)+1,Match(AD$3,Tickers,0))*AD$4</f>
        <v>1602.222962</v>
      </c>
      <c r="AE35" s="15">
        <f t="shared" si="3"/>
        <v>94251.06518</v>
      </c>
    </row>
    <row r="36">
      <c r="A36">
        <f t="shared" si="4"/>
        <v>63.9</v>
      </c>
      <c r="C36" s="9">
        <f t="shared" si="5"/>
        <v>-0.06866129</v>
      </c>
      <c r="R36" s="32">
        <f>Prices!B42</f>
        <v>42418</v>
      </c>
      <c r="S36" s="33">
        <f t="array" ref="S36">index(DailyPrices,Match($R36,PriceDates,0)+1,Match(S$3,Tickers,0))*S$4</f>
        <v>15080.57962</v>
      </c>
      <c r="T36" s="33">
        <f t="array" ref="T36">index(DailyPrices,Match($R36,PriceDates,0)+1,Match(T$3,Tickers,0))*T$4</f>
        <v>15372.37106</v>
      </c>
      <c r="U36" s="33">
        <f t="array" ref="U36">index(DailyPrices,Match($R36,PriceDates,0)+1,Match(U$3,Tickers,0))*U$4</f>
        <v>4820.578367</v>
      </c>
      <c r="V36" s="33">
        <f t="array" ref="V36">index(DailyPrices,Match($R36,PriceDates,0)+1,Match(V$3,Tickers,0))*V$4</f>
        <v>4162.728507</v>
      </c>
      <c r="W36" s="33">
        <f t="array" ref="W36">index(DailyPrices,Match($R36,PriceDates,0)+1,Match(W$3,Tickers,0))*W$4</f>
        <v>34459.26774</v>
      </c>
      <c r="X36" s="33">
        <f t="array" ref="X36">index(DailyPrices,Match($R36,PriceDates,0)+1,Match(X$3,Tickers,0))*X$4</f>
        <v>9870.354064</v>
      </c>
      <c r="Y36" s="33">
        <f t="array" ref="Y36">index(DailyPrices,Match($R36,PriceDates,0)+1,Match(Y$3,Tickers,0))*Y$4</f>
        <v>0</v>
      </c>
      <c r="Z36" s="33">
        <f t="array" ref="Z36">index(DailyPrices,Match($R36,PriceDates,0)+1,Match(Z$3,Tickers,0))*Z$4</f>
        <v>0</v>
      </c>
      <c r="AA36" s="33">
        <f t="array" ref="AA36">index(DailyPrices,Match($R36,PriceDates,0)+1,Match(AA$3,Tickers,0))*AA$4</f>
        <v>5552.726264</v>
      </c>
      <c r="AB36" s="33">
        <f t="array" ref="AB36">index(DailyPrices,Match($R36,PriceDates,0)+1,Match(AB$3,Tickers,0))*AB$4</f>
        <v>599.700546</v>
      </c>
      <c r="AC36" s="33">
        <f t="array" ref="AC36">index(DailyPrices,Match($R36,PriceDates,0)+1,Match(AC$3,Tickers,0))*AC$4</f>
        <v>2439.691396</v>
      </c>
      <c r="AD36" s="33">
        <f t="array" ref="AD36">index(DailyPrices,Match($R36,PriceDates,0)+1,Match(AD$3,Tickers,0))*AD$4</f>
        <v>1607.206212</v>
      </c>
      <c r="AE36" s="15">
        <f t="shared" si="3"/>
        <v>93965.20377</v>
      </c>
    </row>
    <row r="37">
      <c r="A37">
        <f t="shared" si="4"/>
        <v>66</v>
      </c>
      <c r="C37" s="9">
        <f t="shared" si="5"/>
        <v>-0.07128469101</v>
      </c>
      <c r="R37" s="32">
        <f>Prices!B43</f>
        <v>42419</v>
      </c>
      <c r="S37" s="33">
        <f t="array" ref="S37">index(DailyPrices,Match($R37,PriceDates,0)+1,Match(S$3,Tickers,0))*S$4</f>
        <v>15083.69447</v>
      </c>
      <c r="T37" s="33">
        <f t="array" ref="T37">index(DailyPrices,Match($R37,PriceDates,0)+1,Match(T$3,Tickers,0))*T$4</f>
        <v>15340.63864</v>
      </c>
      <c r="U37" s="33">
        <f t="array" ref="U37">index(DailyPrices,Match($R37,PriceDates,0)+1,Match(U$3,Tickers,0))*U$4</f>
        <v>4813.306596</v>
      </c>
      <c r="V37" s="33">
        <f t="array" ref="V37">index(DailyPrices,Match($R37,PriceDates,0)+1,Match(V$3,Tickers,0))*V$4</f>
        <v>4160.455034</v>
      </c>
      <c r="W37" s="33">
        <f t="array" ref="W37">index(DailyPrices,Match($R37,PriceDates,0)+1,Match(W$3,Tickers,0))*W$4</f>
        <v>34398.11553</v>
      </c>
      <c r="X37" s="33">
        <f t="array" ref="X37">index(DailyPrices,Match($R37,PriceDates,0)+1,Match(X$3,Tickers,0))*X$4</f>
        <v>9828.707001</v>
      </c>
      <c r="Y37" s="33">
        <f t="array" ref="Y37">index(DailyPrices,Match($R37,PriceDates,0)+1,Match(Y$3,Tickers,0))*Y$4</f>
        <v>0</v>
      </c>
      <c r="Z37" s="33">
        <f t="array" ref="Z37">index(DailyPrices,Match($R37,PriceDates,0)+1,Match(Z$3,Tickers,0))*Z$4</f>
        <v>0</v>
      </c>
      <c r="AA37" s="33">
        <f t="array" ref="AA37">index(DailyPrices,Match($R37,PriceDates,0)+1,Match(AA$3,Tickers,0))*AA$4</f>
        <v>5548.744745</v>
      </c>
      <c r="AB37" s="33">
        <f t="array" ref="AB37">index(DailyPrices,Match($R37,PriceDates,0)+1,Match(AB$3,Tickers,0))*AB$4</f>
        <v>599.2778868</v>
      </c>
      <c r="AC37" s="33">
        <f t="array" ref="AC37">index(DailyPrices,Match($R37,PriceDates,0)+1,Match(AC$3,Tickers,0))*AC$4</f>
        <v>2441.960876</v>
      </c>
      <c r="AD37" s="33">
        <f t="array" ref="AD37">index(DailyPrices,Match($R37,PriceDates,0)+1,Match(AD$3,Tickers,0))*AD$4</f>
        <v>1607.206212</v>
      </c>
      <c r="AE37" s="15">
        <f t="shared" si="3"/>
        <v>93822.107</v>
      </c>
    </row>
    <row r="38">
      <c r="A38">
        <f t="shared" si="4"/>
        <v>68</v>
      </c>
      <c r="C38" s="9">
        <f t="shared" si="5"/>
        <v>-0.07383188974</v>
      </c>
      <c r="R38" s="32">
        <f>Prices!B44</f>
        <v>42422</v>
      </c>
      <c r="S38" s="33">
        <f t="array" ref="S38">index(DailyPrices,Match($R38,PriceDates,0)+1,Match(S$3,Tickers,0))*S$4</f>
        <v>15303.29188</v>
      </c>
      <c r="T38" s="33">
        <f t="array" ref="T38">index(DailyPrices,Match($R38,PriceDates,0)+1,Match(T$3,Tickers,0))*T$4</f>
        <v>15554.83244</v>
      </c>
      <c r="U38" s="33">
        <f t="array" ref="U38">index(DailyPrices,Match($R38,PriceDates,0)+1,Match(U$3,Tickers,0))*U$4</f>
        <v>4898.143927</v>
      </c>
      <c r="V38" s="33">
        <f t="array" ref="V38">index(DailyPrices,Match($R38,PriceDates,0)+1,Match(V$3,Tickers,0))*V$4</f>
        <v>4219.11063</v>
      </c>
      <c r="W38" s="33">
        <f t="array" ref="W38">index(DailyPrices,Match($R38,PriceDates,0)+1,Match(W$3,Tickers,0))*W$4</f>
        <v>34815.98894</v>
      </c>
      <c r="X38" s="33">
        <f t="array" ref="X38">index(DailyPrices,Match($R38,PriceDates,0)+1,Match(X$3,Tickers,0))*X$4</f>
        <v>10072.18214</v>
      </c>
      <c r="Y38" s="33">
        <f t="array" ref="Y38">index(DailyPrices,Match($R38,PriceDates,0)+1,Match(Y$3,Tickers,0))*Y$4</f>
        <v>0</v>
      </c>
      <c r="Z38" s="33">
        <f t="array" ref="Z38">index(DailyPrices,Match($R38,PriceDates,0)+1,Match(Z$3,Tickers,0))*Z$4</f>
        <v>0</v>
      </c>
      <c r="AA38" s="33">
        <f t="array" ref="AA38">index(DailyPrices,Match($R38,PriceDates,0)+1,Match(AA$3,Tickers,0))*AA$4</f>
        <v>5543.270156</v>
      </c>
      <c r="AB38" s="33">
        <f t="array" ref="AB38">index(DailyPrices,Match($R38,PriceDates,0)+1,Match(AB$3,Tickers,0))*AB$4</f>
        <v>600.4930319</v>
      </c>
      <c r="AC38" s="33">
        <f t="array" ref="AC38">index(DailyPrices,Match($R38,PriceDates,0)+1,Match(AC$3,Tickers,0))*AC$4</f>
        <v>2444.230357</v>
      </c>
      <c r="AD38" s="33">
        <f t="array" ref="AD38">index(DailyPrices,Match($R38,PriceDates,0)+1,Match(AD$3,Tickers,0))*AD$4</f>
        <v>1610.239494</v>
      </c>
      <c r="AE38" s="15">
        <f t="shared" si="3"/>
        <v>95061.78299</v>
      </c>
    </row>
    <row r="39">
      <c r="A39">
        <f t="shared" si="4"/>
        <v>69</v>
      </c>
      <c r="C39" s="9">
        <f t="shared" si="5"/>
        <v>-0.07504912726</v>
      </c>
      <c r="R39" s="32">
        <f>Prices!B45</f>
        <v>42423</v>
      </c>
      <c r="S39" s="33">
        <f t="array" ref="S39">index(DailyPrices,Match($R39,PriceDates,0)+1,Match(S$3,Tickers,0))*S$4</f>
        <v>15119.51533</v>
      </c>
      <c r="T39" s="33">
        <f t="array" ref="T39">index(DailyPrices,Match($R39,PriceDates,0)+1,Match(T$3,Tickers,0))*T$4</f>
        <v>15356.50485</v>
      </c>
      <c r="U39" s="33">
        <f t="array" ref="U39">index(DailyPrices,Match($R39,PriceDates,0)+1,Match(U$3,Tickers,0))*U$4</f>
        <v>4847.241528</v>
      </c>
      <c r="V39" s="33">
        <f t="array" ref="V39">index(DailyPrices,Match($R39,PriceDates,0)+1,Match(V$3,Tickers,0))*V$4</f>
        <v>4177.733427</v>
      </c>
      <c r="W39" s="33">
        <f t="array" ref="W39">index(DailyPrices,Match($R39,PriceDates,0)+1,Match(W$3,Tickers,0))*W$4</f>
        <v>34235.04299</v>
      </c>
      <c r="X39" s="33">
        <f t="array" ref="X39">index(DailyPrices,Match($R39,PriceDates,0)+1,Match(X$3,Tickers,0))*X$4</f>
        <v>9854.335963</v>
      </c>
      <c r="Y39" s="33">
        <f t="array" ref="Y39">index(DailyPrices,Match($R39,PriceDates,0)+1,Match(Y$3,Tickers,0))*Y$4</f>
        <v>0</v>
      </c>
      <c r="Z39" s="33">
        <f t="array" ref="Z39">index(DailyPrices,Match($R39,PriceDates,0)+1,Match(Z$3,Tickers,0))*Z$4</f>
        <v>0</v>
      </c>
      <c r="AA39" s="33">
        <f t="array" ref="AA39">index(DailyPrices,Match($R39,PriceDates,0)+1,Match(AA$3,Tickers,0))*AA$4</f>
        <v>5545.260915</v>
      </c>
      <c r="AB39" s="33">
        <f t="array" ref="AB39">index(DailyPrices,Match($R39,PriceDates,0)+1,Match(AB$3,Tickers,0))*AB$4</f>
        <v>601.7081771</v>
      </c>
      <c r="AC39" s="33">
        <f t="array" ref="AC39">index(DailyPrices,Match($R39,PriceDates,0)+1,Match(AC$3,Tickers,0))*AC$4</f>
        <v>2444.684253</v>
      </c>
      <c r="AD39" s="33">
        <f t="array" ref="AD39">index(DailyPrices,Match($R39,PriceDates,0)+1,Match(AD$3,Tickers,0))*AD$4</f>
        <v>1612.406124</v>
      </c>
      <c r="AE39" s="15">
        <f t="shared" si="3"/>
        <v>93794.43355</v>
      </c>
    </row>
    <row r="40">
      <c r="A40">
        <f t="shared" si="4"/>
        <v>71.1</v>
      </c>
      <c r="C40" s="9">
        <f t="shared" si="5"/>
        <v>-0.07771666807</v>
      </c>
      <c r="R40" s="32">
        <f>Prices!B46</f>
        <v>42424</v>
      </c>
      <c r="S40" s="33">
        <f t="array" ref="S40">index(DailyPrices,Match($R40,PriceDates,0)+1,Match(S$3,Tickers,0))*S$4</f>
        <v>15195.82932</v>
      </c>
      <c r="T40" s="33">
        <f t="array" ref="T40">index(DailyPrices,Match($R40,PriceDates,0)+1,Match(T$3,Tickers,0))*T$4</f>
        <v>15404.10347</v>
      </c>
      <c r="U40" s="33">
        <f t="array" ref="U40">index(DailyPrices,Match($R40,PriceDates,0)+1,Match(U$3,Tickers,0))*U$4</f>
        <v>4872.692728</v>
      </c>
      <c r="V40" s="33">
        <f t="array" ref="V40">index(DailyPrices,Match($R40,PriceDates,0)+1,Match(V$3,Tickers,0))*V$4</f>
        <v>4210.471433</v>
      </c>
      <c r="W40" s="33">
        <f t="array" ref="W40">index(DailyPrices,Match($R40,PriceDates,0)+1,Match(W$3,Tickers,0))*W$4</f>
        <v>34133.12264</v>
      </c>
      <c r="X40" s="33">
        <f t="array" ref="X40">index(DailyPrices,Match($R40,PriceDates,0)+1,Match(X$3,Tickers,0))*X$4</f>
        <v>9854.335963</v>
      </c>
      <c r="Y40" s="33">
        <f t="array" ref="Y40">index(DailyPrices,Match($R40,PriceDates,0)+1,Match(Y$3,Tickers,0))*Y$4</f>
        <v>0</v>
      </c>
      <c r="Z40" s="33">
        <f t="array" ref="Z40">index(DailyPrices,Match($R40,PriceDates,0)+1,Match(Z$3,Tickers,0))*Z$4</f>
        <v>0</v>
      </c>
      <c r="AA40" s="33">
        <f t="array" ref="AA40">index(DailyPrices,Match($R40,PriceDates,0)+1,Match(AA$3,Tickers,0))*AA$4</f>
        <v>5537.795567</v>
      </c>
      <c r="AB40" s="33">
        <f t="array" ref="AB40">index(DailyPrices,Match($R40,PriceDates,0)+1,Match(AB$3,Tickers,0))*AB$4</f>
        <v>602.2893335</v>
      </c>
      <c r="AC40" s="33">
        <f t="array" ref="AC40">index(DailyPrices,Match($R40,PriceDates,0)+1,Match(AC$3,Tickers,0))*AC$4</f>
        <v>2447.861525</v>
      </c>
      <c r="AD40" s="33">
        <f t="array" ref="AD40">index(DailyPrices,Match($R40,PriceDates,0)+1,Match(AD$3,Tickers,0))*AD$4</f>
        <v>1612.83945</v>
      </c>
      <c r="AE40" s="15">
        <f t="shared" si="3"/>
        <v>93871.34144</v>
      </c>
    </row>
    <row r="41">
      <c r="A41">
        <f t="shared" si="4"/>
        <v>73</v>
      </c>
      <c r="C41" s="9">
        <f t="shared" si="5"/>
        <v>-0.08021928865</v>
      </c>
      <c r="R41" s="32">
        <f>Prices!B47</f>
        <v>42425</v>
      </c>
      <c r="S41" s="33">
        <f t="array" ref="S41">index(DailyPrices,Match($R41,PriceDates,0)+1,Match(S$3,Tickers,0))*S$4</f>
        <v>15376.49102</v>
      </c>
      <c r="T41" s="33">
        <f t="array" ref="T41">index(DailyPrices,Match($R41,PriceDates,0)+1,Match(T$3,Tickers,0))*T$4</f>
        <v>15586.56485</v>
      </c>
      <c r="U41" s="33">
        <f t="array" ref="U41">index(DailyPrices,Match($R41,PriceDates,0)+1,Match(U$3,Tickers,0))*U$4</f>
        <v>4928.442974</v>
      </c>
      <c r="V41" s="33">
        <f t="array" ref="V41">index(DailyPrices,Match($R41,PriceDates,0)+1,Match(V$3,Tickers,0))*V$4</f>
        <v>4251.393942</v>
      </c>
      <c r="W41" s="33">
        <f t="array" ref="W41">index(DailyPrices,Match($R41,PriceDates,0)+1,Match(W$3,Tickers,0))*W$4</f>
        <v>34540.80401</v>
      </c>
      <c r="X41" s="33">
        <f t="array" ref="X41">index(DailyPrices,Match($R41,PriceDates,0)+1,Match(X$3,Tickers,0))*X$4</f>
        <v>9870.354064</v>
      </c>
      <c r="Y41" s="33">
        <f t="array" ref="Y41">index(DailyPrices,Match($R41,PriceDates,0)+1,Match(Y$3,Tickers,0))*Y$4</f>
        <v>0</v>
      </c>
      <c r="Z41" s="33">
        <f t="array" ref="Z41">index(DailyPrices,Match($R41,PriceDates,0)+1,Match(Z$3,Tickers,0))*Z$4</f>
        <v>0</v>
      </c>
      <c r="AA41" s="33">
        <f t="array" ref="AA41">index(DailyPrices,Match($R41,PriceDates,0)+1,Match(AA$3,Tickers,0))*AA$4</f>
        <v>5541.777086</v>
      </c>
      <c r="AB41" s="33">
        <f t="array" ref="AB41">index(DailyPrices,Match($R41,PriceDates,0)+1,Match(AB$3,Tickers,0))*AB$4</f>
        <v>605.6706069</v>
      </c>
      <c r="AC41" s="33">
        <f t="array" ref="AC41">index(DailyPrices,Match($R41,PriceDates,0)+1,Match(AC$3,Tickers,0))*AC$4</f>
        <v>2451.94659</v>
      </c>
      <c r="AD41" s="33">
        <f t="array" ref="AD41">index(DailyPrices,Match($R41,PriceDates,0)+1,Match(AD$3,Tickers,0))*AD$4</f>
        <v>1615.222743</v>
      </c>
      <c r="AE41" s="15">
        <f t="shared" si="3"/>
        <v>94768.66789</v>
      </c>
    </row>
    <row r="42">
      <c r="A42">
        <f t="shared" si="4"/>
        <v>75.2</v>
      </c>
      <c r="C42" s="9">
        <f t="shared" si="5"/>
        <v>-0.08279441847</v>
      </c>
      <c r="R42" s="32">
        <f>Prices!B48</f>
        <v>42426</v>
      </c>
      <c r="S42" s="33">
        <f t="array" ref="S42">index(DailyPrices,Match($R42,PriceDates,0)+1,Match(S$3,Tickers,0))*S$4</f>
        <v>15364.03159</v>
      </c>
      <c r="T42" s="33">
        <f t="array" ref="T42">index(DailyPrices,Match($R42,PriceDates,0)+1,Match(T$3,Tickers,0))*T$4</f>
        <v>15548.88261</v>
      </c>
      <c r="U42" s="33">
        <f t="array" ref="U42">index(DailyPrices,Match($R42,PriceDates,0)+1,Match(U$3,Tickers,0))*U$4</f>
        <v>4933.896802</v>
      </c>
      <c r="V42" s="33">
        <f t="array" ref="V42">index(DailyPrices,Match($R42,PriceDates,0)+1,Match(V$3,Tickers,0))*V$4</f>
        <v>4273.673974</v>
      </c>
      <c r="W42" s="33">
        <f t="array" ref="W42">index(DailyPrices,Match($R42,PriceDates,0)+1,Match(W$3,Tickers,0))*W$4</f>
        <v>34418.4996</v>
      </c>
      <c r="X42" s="33">
        <f t="array" ref="X42">index(DailyPrices,Match($R42,PriceDates,0)+1,Match(X$3,Tickers,0))*X$4</f>
        <v>9783.856317</v>
      </c>
      <c r="Y42" s="33">
        <f t="array" ref="Y42">index(DailyPrices,Match($R42,PriceDates,0)+1,Match(Y$3,Tickers,0))*Y$4</f>
        <v>0</v>
      </c>
      <c r="Z42" s="33">
        <f t="array" ref="Z42">index(DailyPrices,Match($R42,PriceDates,0)+1,Match(Z$3,Tickers,0))*Z$4</f>
        <v>0</v>
      </c>
      <c r="AA42" s="33">
        <f t="array" ref="AA42">index(DailyPrices,Match($R42,PriceDates,0)+1,Match(AA$3,Tickers,0))*AA$4</f>
        <v>5532.818668</v>
      </c>
      <c r="AB42" s="33">
        <f t="array" ref="AB42">index(DailyPrices,Match($R42,PriceDates,0)+1,Match(AB$3,Tickers,0))*AB$4</f>
        <v>605.4592773</v>
      </c>
      <c r="AC42" s="33">
        <f t="array" ref="AC42">index(DailyPrices,Match($R42,PriceDates,0)+1,Match(AC$3,Tickers,0))*AC$4</f>
        <v>2451.94659</v>
      </c>
      <c r="AD42" s="33">
        <f t="array" ref="AD42">index(DailyPrices,Match($R42,PriceDates,0)+1,Match(AD$3,Tickers,0))*AD$4</f>
        <v>1621.939296</v>
      </c>
      <c r="AE42" s="15">
        <f t="shared" si="3"/>
        <v>94535.00473</v>
      </c>
    </row>
    <row r="43">
      <c r="A43">
        <f t="shared" si="4"/>
        <v>76.1</v>
      </c>
      <c r="C43" s="9">
        <f t="shared" si="5"/>
        <v>-0.08395178318</v>
      </c>
      <c r="R43" s="32">
        <f>Prices!B49</f>
        <v>42429</v>
      </c>
      <c r="S43" s="33">
        <f t="array" ref="S43">index(DailyPrices,Match($R43,PriceDates,0)+1,Match(S$3,Tickers,0))*S$4</f>
        <v>15240.99475</v>
      </c>
      <c r="T43" s="33">
        <f t="array" ref="T43">index(DailyPrices,Match($R43,PriceDates,0)+1,Match(T$3,Tickers,0))*T$4</f>
        <v>15414.01985</v>
      </c>
      <c r="U43" s="33">
        <f t="array" ref="U43">index(DailyPrices,Match($R43,PriceDates,0)+1,Match(U$3,Tickers,0))*U$4</f>
        <v>4899.355889</v>
      </c>
      <c r="V43" s="33">
        <f t="array" ref="V43">index(DailyPrices,Match($R43,PriceDates,0)+1,Match(V$3,Tickers,0))*V$4</f>
        <v>4268.21764</v>
      </c>
      <c r="W43" s="33">
        <f t="array" ref="W43">index(DailyPrices,Match($R43,PriceDates,0)+1,Match(W$3,Tickers,0))*W$4</f>
        <v>34265.61909</v>
      </c>
      <c r="X43" s="33">
        <f t="array" ref="X43">index(DailyPrices,Match($R43,PriceDates,0)+1,Match(X$3,Tickers,0))*X$4</f>
        <v>9844.725102</v>
      </c>
      <c r="Y43" s="33">
        <f t="array" ref="Y43">index(DailyPrices,Match($R43,PriceDates,0)+1,Match(Y$3,Tickers,0))*Y$4</f>
        <v>0</v>
      </c>
      <c r="Z43" s="33">
        <f t="array" ref="Z43">index(DailyPrices,Match($R43,PriceDates,0)+1,Match(Z$3,Tickers,0))*Z$4</f>
        <v>0</v>
      </c>
      <c r="AA43" s="33">
        <f t="array" ref="AA43">index(DailyPrices,Match($R43,PriceDates,0)+1,Match(AA$3,Tickers,0))*AA$4</f>
        <v>5532.320978</v>
      </c>
      <c r="AB43" s="33">
        <f t="array" ref="AB43">index(DailyPrices,Match($R43,PriceDates,0)+1,Match(AB$3,Tickers,0))*AB$4</f>
        <v>605.8291041</v>
      </c>
      <c r="AC43" s="33">
        <f t="array" ref="AC43">index(DailyPrices,Match($R43,PriceDates,0)+1,Match(AC$3,Tickers,0))*AC$4</f>
        <v>2456.939447</v>
      </c>
      <c r="AD43" s="33">
        <f t="array" ref="AD43">index(DailyPrices,Match($R43,PriceDates,0)+1,Match(AD$3,Tickers,0))*AD$4</f>
        <v>1622.372622</v>
      </c>
      <c r="AE43" s="15">
        <f t="shared" si="3"/>
        <v>94150.39447</v>
      </c>
    </row>
    <row r="44">
      <c r="A44">
        <f t="shared" si="4"/>
        <v>78</v>
      </c>
      <c r="C44" s="9">
        <f t="shared" si="5"/>
        <v>-0.08653617818</v>
      </c>
      <c r="R44" s="32">
        <f>Prices!B50</f>
        <v>42430</v>
      </c>
      <c r="S44" s="33">
        <f t="array" ref="S44">index(DailyPrices,Match($R44,PriceDates,0)+1,Match(S$3,Tickers,0))*S$4</f>
        <v>15603.87557</v>
      </c>
      <c r="T44" s="33">
        <f t="array" ref="T44">index(DailyPrices,Match($R44,PriceDates,0)+1,Match(T$3,Tickers,0))*T$4</f>
        <v>15753.16002</v>
      </c>
      <c r="U44" s="33">
        <f t="array" ref="U44">index(DailyPrices,Match($R44,PriceDates,0)+1,Match(U$3,Tickers,0))*U$4</f>
        <v>4991.464992</v>
      </c>
      <c r="V44" s="33">
        <f t="array" ref="V44">index(DailyPrices,Match($R44,PriceDates,0)+1,Match(V$3,Tickers,0))*V$4</f>
        <v>4350.062657</v>
      </c>
      <c r="W44" s="33">
        <f t="array" ref="W44">index(DailyPrices,Match($R44,PriceDates,0)+1,Match(W$3,Tickers,0))*W$4</f>
        <v>35152.32607</v>
      </c>
      <c r="X44" s="33">
        <f t="array" ref="X44">index(DailyPrices,Match($R44,PriceDates,0)+1,Match(X$3,Tickers,0))*X$4</f>
        <v>10203.53057</v>
      </c>
      <c r="Y44" s="33">
        <f t="array" ref="Y44">index(DailyPrices,Match($R44,PriceDates,0)+1,Match(Y$3,Tickers,0))*Y$4</f>
        <v>0</v>
      </c>
      <c r="Z44" s="33">
        <f t="array" ref="Z44">index(DailyPrices,Match($R44,PriceDates,0)+1,Match(Z$3,Tickers,0))*Z$4</f>
        <v>0</v>
      </c>
      <c r="AA44" s="33">
        <f t="array" ref="AA44">index(DailyPrices,Match($R44,PriceDates,0)+1,Match(AA$3,Tickers,0))*AA$4</f>
        <v>5521.86949</v>
      </c>
      <c r="AB44" s="33">
        <f t="array" ref="AB44">index(DailyPrices,Match($R44,PriceDates,0)+1,Match(AB$3,Tickers,0))*AB$4</f>
        <v>602.5534954</v>
      </c>
      <c r="AC44" s="33">
        <f t="array" ref="AC44">index(DailyPrices,Match($R44,PriceDates,0)+1,Match(AC$3,Tickers,0))*AC$4</f>
        <v>2456.485551</v>
      </c>
      <c r="AD44" s="33">
        <f t="array" ref="AD44">index(DailyPrices,Match($R44,PriceDates,0)+1,Match(AD$3,Tickers,0))*AD$4</f>
        <v>1629.305839</v>
      </c>
      <c r="AE44" s="15">
        <f t="shared" si="3"/>
        <v>96264.63426</v>
      </c>
    </row>
    <row r="45">
      <c r="A45">
        <f t="shared" si="4"/>
        <v>80.1</v>
      </c>
      <c r="C45" s="9">
        <f t="shared" si="5"/>
        <v>-0.0890655546</v>
      </c>
      <c r="R45" s="32">
        <f>Prices!B51</f>
        <v>42431</v>
      </c>
      <c r="S45" s="33">
        <f t="array" ref="S45">index(DailyPrices,Match($R45,PriceDates,0)+1,Match(S$3,Tickers,0))*S$4</f>
        <v>15691.09157</v>
      </c>
      <c r="T45" s="33">
        <f t="array" ref="T45">index(DailyPrices,Match($R45,PriceDates,0)+1,Match(T$3,Tickers,0))*T$4</f>
        <v>15882.07295</v>
      </c>
      <c r="U45" s="33">
        <f t="array" ref="U45">index(DailyPrices,Match($R45,PriceDates,0)+1,Match(U$3,Tickers,0))*U$4</f>
        <v>5047.215238</v>
      </c>
      <c r="V45" s="33">
        <f t="array" ref="V45">index(DailyPrices,Match($R45,PriceDates,0)+1,Match(V$3,Tickers,0))*V$4</f>
        <v>4402.352529</v>
      </c>
      <c r="W45" s="33">
        <f t="array" ref="W45">index(DailyPrices,Match($R45,PriceDates,0)+1,Match(W$3,Tickers,0))*W$4</f>
        <v>35396.93489</v>
      </c>
      <c r="X45" s="33">
        <f t="array" ref="X45">index(DailyPrices,Match($R45,PriceDates,0)+1,Match(X$3,Tickers,0))*X$4</f>
        <v>10360.50797</v>
      </c>
      <c r="Y45" s="33">
        <f t="array" ref="Y45">index(DailyPrices,Match($R45,PriceDates,0)+1,Match(Y$3,Tickers,0))*Y$4</f>
        <v>0</v>
      </c>
      <c r="Z45" s="33">
        <f t="array" ref="Z45">index(DailyPrices,Match($R45,PriceDates,0)+1,Match(Z$3,Tickers,0))*Z$4</f>
        <v>0</v>
      </c>
      <c r="AA45" s="33">
        <f t="array" ref="AA45">index(DailyPrices,Match($R45,PriceDates,0)+1,Match(AA$3,Tickers,0))*AA$4</f>
        <v>5515.897211</v>
      </c>
      <c r="AB45" s="33">
        <f t="array" ref="AB45">index(DailyPrices,Match($R45,PriceDates,0)+1,Match(AB$3,Tickers,0))*AB$4</f>
        <v>603.7686406</v>
      </c>
      <c r="AC45" s="33">
        <f t="array" ref="AC45">index(DailyPrices,Match($R45,PriceDates,0)+1,Match(AC$3,Tickers,0))*AC$4</f>
        <v>2449.223214</v>
      </c>
      <c r="AD45" s="33">
        <f t="array" ref="AD45">index(DailyPrices,Match($R45,PriceDates,0)+1,Match(AD$3,Tickers,0))*AD$4</f>
        <v>1630.605817</v>
      </c>
      <c r="AE45" s="15">
        <f t="shared" si="3"/>
        <v>96979.67002</v>
      </c>
    </row>
    <row r="46">
      <c r="A46">
        <f t="shared" si="4"/>
        <v>80.9</v>
      </c>
      <c r="C46" s="9">
        <f t="shared" si="5"/>
        <v>-0.09027261933</v>
      </c>
      <c r="R46" s="32">
        <f>Prices!B52</f>
        <v>42432</v>
      </c>
      <c r="S46" s="33">
        <f t="array" ref="S46">index(DailyPrices,Match($R46,PriceDates,0)+1,Match(S$3,Tickers,0))*S$4</f>
        <v>15768.96299</v>
      </c>
      <c r="T46" s="33">
        <f t="array" ref="T46">index(DailyPrices,Match($R46,PriceDates,0)+1,Match(T$3,Tickers,0))*T$4</f>
        <v>15965.37053</v>
      </c>
      <c r="U46" s="33">
        <f t="array" ref="U46">index(DailyPrices,Match($R46,PriceDates,0)+1,Match(U$3,Tickers,0))*U$4</f>
        <v>5099.93558</v>
      </c>
      <c r="V46" s="33">
        <f t="array" ref="V46">index(DailyPrices,Match($R46,PriceDates,0)+1,Match(V$3,Tickers,0))*V$4</f>
        <v>4457.825263</v>
      </c>
      <c r="W46" s="33">
        <f t="array" ref="W46">index(DailyPrices,Match($R46,PriceDates,0)+1,Match(W$3,Tickers,0))*W$4</f>
        <v>35774.04015</v>
      </c>
      <c r="X46" s="33">
        <f t="array" ref="X46">index(DailyPrices,Match($R46,PriceDates,0)+1,Match(X$3,Tickers,0))*X$4</f>
        <v>10472.63468</v>
      </c>
      <c r="Y46" s="33">
        <f t="array" ref="Y46">index(DailyPrices,Match($R46,PriceDates,0)+1,Match(Y$3,Tickers,0))*Y$4</f>
        <v>0</v>
      </c>
      <c r="Z46" s="33">
        <f t="array" ref="Z46">index(DailyPrices,Match($R46,PriceDates,0)+1,Match(Z$3,Tickers,0))*Z$4</f>
        <v>0</v>
      </c>
      <c r="AA46" s="33">
        <f t="array" ref="AA46">index(DailyPrices,Match($R46,PriceDates,0)+1,Match(AA$3,Tickers,0))*AA$4</f>
        <v>5519.38104</v>
      </c>
      <c r="AB46" s="33">
        <f t="array" ref="AB46">index(DailyPrices,Match($R46,PriceDates,0)+1,Match(AB$3,Tickers,0))*AB$4</f>
        <v>606.6215901</v>
      </c>
      <c r="AC46" s="33">
        <f t="array" ref="AC46">index(DailyPrices,Match($R46,PriceDates,0)+1,Match(AC$3,Tickers,0))*AC$4</f>
        <v>2450.584902</v>
      </c>
      <c r="AD46" s="33">
        <f t="array" ref="AD46">index(DailyPrices,Match($R46,PriceDates,0)+1,Match(AD$3,Tickers,0))*AD$4</f>
        <v>1634.072425</v>
      </c>
      <c r="AE46" s="15">
        <f t="shared" si="3"/>
        <v>97749.42915</v>
      </c>
    </row>
    <row r="47">
      <c r="A47">
        <f t="shared" si="4"/>
        <v>82.8</v>
      </c>
      <c r="C47" s="9">
        <f t="shared" si="5"/>
        <v>-0.09268488428</v>
      </c>
      <c r="R47" s="32">
        <f>Prices!B53</f>
        <v>42433</v>
      </c>
      <c r="S47" s="33">
        <f t="array" ref="S47">index(DailyPrices,Match($R47,PriceDates,0)+1,Match(S$3,Tickers,0))*S$4</f>
        <v>15821.91556</v>
      </c>
      <c r="T47" s="33">
        <f t="array" ref="T47">index(DailyPrices,Match($R47,PriceDates,0)+1,Match(T$3,Tickers,0))*T$4</f>
        <v>16026.85209</v>
      </c>
      <c r="U47" s="33">
        <f t="array" ref="U47">index(DailyPrices,Match($R47,PriceDates,0)+1,Match(U$3,Tickers,0))*U$4</f>
        <v>5116.297065</v>
      </c>
      <c r="V47" s="33">
        <f t="array" ref="V47">index(DailyPrices,Match($R47,PriceDates,0)+1,Match(V$3,Tickers,0))*V$4</f>
        <v>4491.472659</v>
      </c>
      <c r="W47" s="33">
        <f t="array" ref="W47">index(DailyPrices,Match($R47,PriceDates,0)+1,Match(W$3,Tickers,0))*W$4</f>
        <v>36049.22508</v>
      </c>
      <c r="X47" s="33">
        <f t="array" ref="X47">index(DailyPrices,Match($R47,PriceDates,0)+1,Match(X$3,Tickers,0))*X$4</f>
        <v>10703.29534</v>
      </c>
      <c r="Y47" s="33">
        <f t="array" ref="Y47">index(DailyPrices,Match($R47,PriceDates,0)+1,Match(Y$3,Tickers,0))*Y$4</f>
        <v>0</v>
      </c>
      <c r="Z47" s="33">
        <f t="array" ref="Z47">index(DailyPrices,Match($R47,PriceDates,0)+1,Match(Z$3,Tickers,0))*Z$4</f>
        <v>0</v>
      </c>
      <c r="AA47" s="33">
        <f t="array" ref="AA47">index(DailyPrices,Match($R47,PriceDates,0)+1,Match(AA$3,Tickers,0))*AA$4</f>
        <v>5509.427242</v>
      </c>
      <c r="AB47" s="33">
        <f t="array" ref="AB47">index(DailyPrices,Match($R47,PriceDates,0)+1,Match(AB$3,Tickers,0))*AB$4</f>
        <v>606.5159253</v>
      </c>
      <c r="AC47" s="33">
        <f t="array" ref="AC47">index(DailyPrices,Match($R47,PriceDates,0)+1,Match(AC$3,Tickers,0))*AC$4</f>
        <v>2451.492694</v>
      </c>
      <c r="AD47" s="33">
        <f t="array" ref="AD47">index(DailyPrices,Match($R47,PriceDates,0)+1,Match(AD$3,Tickers,0))*AD$4</f>
        <v>1636.672381</v>
      </c>
      <c r="AE47" s="15">
        <f t="shared" si="3"/>
        <v>98413.16602</v>
      </c>
    </row>
    <row r="48">
      <c r="A48">
        <f t="shared" si="4"/>
        <v>85.1</v>
      </c>
      <c r="C48" s="9">
        <f t="shared" si="5"/>
        <v>-0.09535325811</v>
      </c>
      <c r="R48" s="32">
        <f>Prices!B54</f>
        <v>42436</v>
      </c>
      <c r="S48" s="33">
        <f t="array" ref="S48">index(DailyPrices,Match($R48,PriceDates,0)+1,Match(S$3,Tickers,0))*S$4</f>
        <v>15854.62155</v>
      </c>
      <c r="T48" s="33">
        <f t="array" ref="T48">index(DailyPrices,Match($R48,PriceDates,0)+1,Match(T$3,Tickers,0))*T$4</f>
        <v>16084.36709</v>
      </c>
      <c r="U48" s="33">
        <f t="array" ref="U48">index(DailyPrices,Match($R48,PriceDates,0)+1,Match(U$3,Tickers,0))*U$4</f>
        <v>5135.688455</v>
      </c>
      <c r="V48" s="33">
        <f t="array" ref="V48">index(DailyPrices,Match($R48,PriceDates,0)+1,Match(V$3,Tickers,0))*V$4</f>
        <v>4528.302916</v>
      </c>
      <c r="W48" s="33">
        <f t="array" ref="W48">index(DailyPrices,Match($R48,PriceDates,0)+1,Match(W$3,Tickers,0))*W$4</f>
        <v>36018.64898</v>
      </c>
      <c r="X48" s="33">
        <f t="array" ref="X48">index(DailyPrices,Match($R48,PriceDates,0)+1,Match(X$3,Tickers,0))*X$4</f>
        <v>10680.86999</v>
      </c>
      <c r="Y48" s="33">
        <f t="array" ref="Y48">index(DailyPrices,Match($R48,PriceDates,0)+1,Match(Y$3,Tickers,0))*Y$4</f>
        <v>0</v>
      </c>
      <c r="Z48" s="33">
        <f t="array" ref="Z48">index(DailyPrices,Match($R48,PriceDates,0)+1,Match(Z$3,Tickers,0))*Z$4</f>
        <v>0</v>
      </c>
      <c r="AA48" s="33">
        <f t="array" ref="AA48">index(DailyPrices,Match($R48,PriceDates,0)+1,Match(AA$3,Tickers,0))*AA$4</f>
        <v>5510.920312</v>
      </c>
      <c r="AB48" s="33">
        <f t="array" ref="AB48">index(DailyPrices,Match($R48,PriceDates,0)+1,Match(AB$3,Tickers,0))*AB$4</f>
        <v>607.2027464</v>
      </c>
      <c r="AC48" s="33">
        <f t="array" ref="AC48">index(DailyPrices,Match($R48,PriceDates,0)+1,Match(AC$3,Tickers,0))*AC$4</f>
        <v>2452.400486</v>
      </c>
      <c r="AD48" s="33">
        <f t="array" ref="AD48">index(DailyPrices,Match($R48,PriceDates,0)+1,Match(AD$3,Tickers,0))*AD$4</f>
        <v>1635.805729</v>
      </c>
      <c r="AE48" s="15">
        <f t="shared" si="3"/>
        <v>98508.82825</v>
      </c>
    </row>
    <row r="49">
      <c r="A49">
        <f t="shared" si="4"/>
        <v>87</v>
      </c>
      <c r="C49" s="9">
        <f t="shared" si="5"/>
        <v>-0.097834781</v>
      </c>
      <c r="R49" s="32">
        <f>Prices!B55</f>
        <v>42437</v>
      </c>
      <c r="S49" s="33">
        <f t="array" ref="S49">index(DailyPrices,Match($R49,PriceDates,0)+1,Match(S$3,Tickers,0))*S$4</f>
        <v>15658.38557</v>
      </c>
      <c r="T49" s="33">
        <f t="array" ref="T49">index(DailyPrices,Match($R49,PriceDates,0)+1,Match(T$3,Tickers,0))*T$4</f>
        <v>15897.93916</v>
      </c>
      <c r="U49" s="33">
        <f t="array" ref="U49">index(DailyPrices,Match($R49,PriceDates,0)+1,Match(U$3,Tickers,0))*U$4</f>
        <v>5050.851124</v>
      </c>
      <c r="V49" s="33">
        <f t="array" ref="V49">index(DailyPrices,Match($R49,PriceDates,0)+1,Match(V$3,Tickers,0))*V$4</f>
        <v>4432.362369</v>
      </c>
      <c r="W49" s="33">
        <f t="array" ref="W49">index(DailyPrices,Match($R49,PriceDates,0)+1,Match(W$3,Tickers,0))*W$4</f>
        <v>35621.15964</v>
      </c>
      <c r="X49" s="33">
        <f t="array" ref="X49">index(DailyPrices,Match($R49,PriceDates,0)+1,Match(X$3,Tickers,0))*X$4</f>
        <v>10495.06002</v>
      </c>
      <c r="Y49" s="33">
        <f t="array" ref="Y49">index(DailyPrices,Match($R49,PriceDates,0)+1,Match(Y$3,Tickers,0))*Y$4</f>
        <v>0</v>
      </c>
      <c r="Z49" s="33">
        <f t="array" ref="Z49">index(DailyPrices,Match($R49,PriceDates,0)+1,Match(Z$3,Tickers,0))*Z$4</f>
        <v>0</v>
      </c>
      <c r="AA49" s="33">
        <f t="array" ref="AA49">index(DailyPrices,Match($R49,PriceDates,0)+1,Match(AA$3,Tickers,0))*AA$4</f>
        <v>5515.897211</v>
      </c>
      <c r="AB49" s="33">
        <f t="array" ref="AB49">index(DailyPrices,Match($R49,PriceDates,0)+1,Match(AB$3,Tickers,0))*AB$4</f>
        <v>610.4255227</v>
      </c>
      <c r="AC49" s="33">
        <f t="array" ref="AC49">index(DailyPrices,Match($R49,PriceDates,0)+1,Match(AC$3,Tickers,0))*AC$4</f>
        <v>2458.755031</v>
      </c>
      <c r="AD49" s="33">
        <f t="array" ref="AD49">index(DailyPrices,Match($R49,PriceDates,0)+1,Match(AD$3,Tickers,0))*AD$4</f>
        <v>1625.405905</v>
      </c>
      <c r="AE49" s="15">
        <f t="shared" si="3"/>
        <v>97366.24155</v>
      </c>
    </row>
    <row r="50">
      <c r="A50">
        <f t="shared" si="4"/>
        <v>90.1</v>
      </c>
      <c r="C50" s="9">
        <f t="shared" si="5"/>
        <v>-0.1015105234</v>
      </c>
      <c r="R50" s="32">
        <f>Prices!B56</f>
        <v>42438</v>
      </c>
      <c r="S50" s="33">
        <f t="array" ref="S50">index(DailyPrices,Match($R50,PriceDates,0)+1,Match(S$3,Tickers,0))*S$4</f>
        <v>15734.69956</v>
      </c>
      <c r="T50" s="33">
        <f t="array" ref="T50">index(DailyPrices,Match($R50,PriceDates,0)+1,Match(T$3,Tickers,0))*T$4</f>
        <v>15987.18657</v>
      </c>
      <c r="U50" s="33">
        <f t="array" ref="U50">index(DailyPrices,Match($R50,PriceDates,0)+1,Match(U$3,Tickers,0))*U$4</f>
        <v>5082.362132</v>
      </c>
      <c r="V50" s="33">
        <f t="array" ref="V50">index(DailyPrices,Match($R50,PriceDates,0)+1,Match(V$3,Tickers,0))*V$4</f>
        <v>4456.461179</v>
      </c>
      <c r="W50" s="33">
        <f t="array" ref="W50">index(DailyPrices,Match($R50,PriceDates,0)+1,Match(W$3,Tickers,0))*W$4</f>
        <v>35774.04015</v>
      </c>
      <c r="X50" s="33">
        <f t="array" ref="X50">index(DailyPrices,Match($R50,PriceDates,0)+1,Match(X$3,Tickers,0))*X$4</f>
        <v>10562.33604</v>
      </c>
      <c r="Y50" s="33">
        <f t="array" ref="Y50">index(DailyPrices,Match($R50,PriceDates,0)+1,Match(Y$3,Tickers,0))*Y$4</f>
        <v>0</v>
      </c>
      <c r="Z50" s="33">
        <f t="array" ref="Z50">index(DailyPrices,Match($R50,PriceDates,0)+1,Match(Z$3,Tickers,0))*Z$4</f>
        <v>0</v>
      </c>
      <c r="AA50" s="33">
        <f t="array" ref="AA50">index(DailyPrices,Match($R50,PriceDates,0)+1,Match(AA$3,Tickers,0))*AA$4</f>
        <v>5514.404141</v>
      </c>
      <c r="AB50" s="33">
        <f t="array" ref="AB50">index(DailyPrices,Match($R50,PriceDates,0)+1,Match(AB$3,Tickers,0))*AB$4</f>
        <v>609.7387015</v>
      </c>
      <c r="AC50" s="33">
        <f t="array" ref="AC50">index(DailyPrices,Match($R50,PriceDates,0)+1,Match(AC$3,Tickers,0))*AC$4</f>
        <v>2452.400486</v>
      </c>
      <c r="AD50" s="33">
        <f t="array" ref="AD50">index(DailyPrices,Match($R50,PriceDates,0)+1,Match(AD$3,Tickers,0))*AD$4</f>
        <v>1632.772447</v>
      </c>
      <c r="AE50" s="15">
        <f t="shared" si="3"/>
        <v>97806.40142</v>
      </c>
    </row>
    <row r="51">
      <c r="R51" s="32">
        <f>Prices!B57</f>
        <v>42439</v>
      </c>
      <c r="S51" s="33">
        <f t="array" ref="S51">index(DailyPrices,Match($R51,PriceDates,0)+1,Match(S$3,Tickers,0))*S$4</f>
        <v>15730.02728</v>
      </c>
      <c r="T51" s="33">
        <f t="array" ref="T51">index(DailyPrices,Match($R51,PriceDates,0)+1,Match(T$3,Tickers,0))*T$4</f>
        <v>15987.18657</v>
      </c>
      <c r="U51" s="33">
        <f t="array" ref="U51">index(DailyPrices,Match($R51,PriceDates,0)+1,Match(U$3,Tickers,0))*U$4</f>
        <v>5090.239885</v>
      </c>
      <c r="V51" s="33">
        <f t="array" ref="V51">index(DailyPrices,Match($R51,PriceDates,0)+1,Match(V$3,Tickers,0))*V$4</f>
        <v>4445.54851</v>
      </c>
      <c r="W51" s="33">
        <f t="array" ref="W51">index(DailyPrices,Match($R51,PriceDates,0)+1,Match(W$3,Tickers,0))*W$4</f>
        <v>35743.46405</v>
      </c>
      <c r="X51" s="33">
        <f t="array" ref="X51">index(DailyPrices,Match($R51,PriceDates,0)+1,Match(X$3,Tickers,0))*X$4</f>
        <v>10536.70708</v>
      </c>
      <c r="Y51" s="33">
        <f t="array" ref="Y51">index(DailyPrices,Match($R51,PriceDates,0)+1,Match(Y$3,Tickers,0))*Y$4</f>
        <v>0</v>
      </c>
      <c r="Z51" s="33">
        <f t="array" ref="Z51">index(DailyPrices,Match($R51,PriceDates,0)+1,Match(Z$3,Tickers,0))*Z$4</f>
        <v>0</v>
      </c>
      <c r="AA51" s="33">
        <f t="array" ref="AA51">index(DailyPrices,Match($R51,PriceDates,0)+1,Match(AA$3,Tickers,0))*AA$4</f>
        <v>5517.887971</v>
      </c>
      <c r="AB51" s="33">
        <f t="array" ref="AB51">index(DailyPrices,Match($R51,PriceDates,0)+1,Match(AB$3,Tickers,0))*AB$4</f>
        <v>612.2746566</v>
      </c>
      <c r="AC51" s="33">
        <f t="array" ref="AC51">index(DailyPrices,Match($R51,PriceDates,0)+1,Match(AC$3,Tickers,0))*AC$4</f>
        <v>2443.776461</v>
      </c>
      <c r="AD51" s="33">
        <f t="array" ref="AD51">index(DailyPrices,Match($R51,PriceDates,0)+1,Match(AD$3,Tickers,0))*AD$4</f>
        <v>1634.289088</v>
      </c>
      <c r="AE51" s="15">
        <f t="shared" si="3"/>
        <v>97741.40155</v>
      </c>
    </row>
    <row r="52">
      <c r="R52" s="32">
        <f>Prices!B58</f>
        <v>42440</v>
      </c>
      <c r="S52" s="33">
        <f t="array" ref="S52">index(DailyPrices,Match($R52,PriceDates,0)+1,Match(S$3,Tickers,0))*S$4</f>
        <v>15996.34754</v>
      </c>
      <c r="T52" s="33">
        <f t="array" ref="T52">index(DailyPrices,Match($R52,PriceDates,0)+1,Match(T$3,Tickers,0))*T$4</f>
        <v>16241.04588</v>
      </c>
      <c r="U52" s="33">
        <f t="array" ref="U52">index(DailyPrices,Match($R52,PriceDates,0)+1,Match(U$3,Tickers,0))*U$4</f>
        <v>5193.256644</v>
      </c>
      <c r="V52" s="33">
        <f t="array" ref="V52">index(DailyPrices,Match($R52,PriceDates,0)+1,Match(V$3,Tickers,0))*V$4</f>
        <v>4530.121694</v>
      </c>
      <c r="W52" s="33">
        <f t="array" ref="W52">index(DailyPrices,Match($R52,PriceDates,0)+1,Match(W$3,Tickers,0))*W$4</f>
        <v>36670.93917</v>
      </c>
      <c r="X52" s="33">
        <f t="array" ref="X52">index(DailyPrices,Match($R52,PriceDates,0)+1,Match(X$3,Tickers,0))*X$4</f>
        <v>10767.36774</v>
      </c>
      <c r="Y52" s="33">
        <f t="array" ref="Y52">index(DailyPrices,Match($R52,PriceDates,0)+1,Match(Y$3,Tickers,0))*Y$4</f>
        <v>0</v>
      </c>
      <c r="Z52" s="33">
        <f t="array" ref="Z52">index(DailyPrices,Match($R52,PriceDates,0)+1,Match(Z$3,Tickers,0))*Z$4</f>
        <v>0</v>
      </c>
      <c r="AA52" s="33">
        <f t="array" ref="AA52">index(DailyPrices,Match($R52,PriceDates,0)+1,Match(AA$3,Tickers,0))*AA$4</f>
        <v>5513.408761</v>
      </c>
      <c r="AB52" s="33">
        <f t="array" ref="AB52">index(DailyPrices,Match($R52,PriceDates,0)+1,Match(AB$3,Tickers,0))*AB$4</f>
        <v>614.0181257</v>
      </c>
      <c r="AC52" s="33">
        <f t="array" ref="AC52">index(DailyPrices,Match($R52,PriceDates,0)+1,Match(AC$3,Tickers,0))*AC$4</f>
        <v>2451.94659</v>
      </c>
      <c r="AD52" s="33">
        <f t="array" ref="AD52">index(DailyPrices,Match($R52,PriceDates,0)+1,Match(AD$3,Tickers,0))*AD$4</f>
        <v>1641.438967</v>
      </c>
      <c r="AE52" s="15">
        <f t="shared" si="3"/>
        <v>99619.89111</v>
      </c>
    </row>
    <row r="53">
      <c r="R53" s="32">
        <f>Prices!B59</f>
        <v>42443</v>
      </c>
      <c r="S53" s="33">
        <f t="array" ref="S53">index(DailyPrices,Match($R53,PriceDates,0)+1,Match(S$3,Tickers,0))*S$4</f>
        <v>15977.6584</v>
      </c>
      <c r="T53" s="33">
        <f t="array" ref="T53">index(DailyPrices,Match($R53,PriceDates,0)+1,Match(T$3,Tickers,0))*T$4</f>
        <v>16199.39708</v>
      </c>
      <c r="U53" s="33">
        <f t="array" ref="U53">index(DailyPrices,Match($R53,PriceDates,0)+1,Match(U$3,Tickers,0))*U$4</f>
        <v>5178.713102</v>
      </c>
      <c r="V53" s="33">
        <f t="array" ref="V53">index(DailyPrices,Match($R53,PriceDates,0)+1,Match(V$3,Tickers,0))*V$4</f>
        <v>4512.843302</v>
      </c>
      <c r="W53" s="33">
        <f t="array" ref="W53">index(DailyPrices,Match($R53,PriceDates,0)+1,Match(W$3,Tickers,0))*W$4</f>
        <v>36589.40289</v>
      </c>
      <c r="X53" s="33">
        <f t="array" ref="X53">index(DailyPrices,Match($R53,PriceDates,0)+1,Match(X$3,Tickers,0))*X$4</f>
        <v>10706.49896</v>
      </c>
      <c r="Y53" s="33">
        <f t="array" ref="Y53">index(DailyPrices,Match($R53,PriceDates,0)+1,Match(Y$3,Tickers,0))*Y$4</f>
        <v>0</v>
      </c>
      <c r="Z53" s="33">
        <f t="array" ref="Z53">index(DailyPrices,Match($R53,PriceDates,0)+1,Match(Z$3,Tickers,0))*Z$4</f>
        <v>0</v>
      </c>
      <c r="AA53" s="33">
        <f t="array" ref="AA53">index(DailyPrices,Match($R53,PriceDates,0)+1,Match(AA$3,Tickers,0))*AA$4</f>
        <v>5517.390281</v>
      </c>
      <c r="AB53" s="33">
        <f t="array" ref="AB53">index(DailyPrices,Match($R53,PriceDates,0)+1,Match(AB$3,Tickers,0))*AB$4</f>
        <v>615.8144273</v>
      </c>
      <c r="AC53" s="33">
        <f t="array" ref="AC53">index(DailyPrices,Match($R53,PriceDates,0)+1,Match(AC$3,Tickers,0))*AC$4</f>
        <v>2451.038798</v>
      </c>
      <c r="AD53" s="33">
        <f t="array" ref="AD53">index(DailyPrices,Match($R53,PriceDates,0)+1,Match(AD$3,Tickers,0))*AD$4</f>
        <v>1639.489</v>
      </c>
      <c r="AE53" s="15">
        <f t="shared" si="3"/>
        <v>99388.24624</v>
      </c>
    </row>
    <row r="54">
      <c r="R54" s="32">
        <f>Prices!B60</f>
        <v>42444</v>
      </c>
      <c r="S54" s="33">
        <f t="array" ref="S54">index(DailyPrices,Match($R54,PriceDates,0)+1,Match(S$3,Tickers,0))*S$4</f>
        <v>15923.14841</v>
      </c>
      <c r="T54" s="33">
        <f t="array" ref="T54">index(DailyPrices,Match($R54,PriceDates,0)+1,Match(T$3,Tickers,0))*T$4</f>
        <v>16153.78174</v>
      </c>
      <c r="U54" s="33">
        <f t="array" ref="U54">index(DailyPrices,Match($R54,PriceDates,0)+1,Match(U$3,Tickers,0))*U$4</f>
        <v>5133.264531</v>
      </c>
      <c r="V54" s="33">
        <f t="array" ref="V54">index(DailyPrices,Match($R54,PriceDates,0)+1,Match(V$3,Tickers,0))*V$4</f>
        <v>4456.915874</v>
      </c>
      <c r="W54" s="33">
        <f t="array" ref="W54">index(DailyPrices,Match($R54,PriceDates,0)+1,Match(W$3,Tickers,0))*W$4</f>
        <v>36059.41711</v>
      </c>
      <c r="X54" s="33">
        <f t="array" ref="X54">index(DailyPrices,Match($R54,PriceDates,0)+1,Match(X$3,Tickers,0))*X$4</f>
        <v>10507.8745</v>
      </c>
      <c r="Y54" s="33">
        <f t="array" ref="Y54">index(DailyPrices,Match($R54,PriceDates,0)+1,Match(Y$3,Tickers,0))*Y$4</f>
        <v>0</v>
      </c>
      <c r="Z54" s="33">
        <f t="array" ref="Z54">index(DailyPrices,Match($R54,PriceDates,0)+1,Match(Z$3,Tickers,0))*Z$4</f>
        <v>0</v>
      </c>
      <c r="AA54" s="33">
        <f t="array" ref="AA54">index(DailyPrices,Match($R54,PriceDates,0)+1,Match(AA$3,Tickers,0))*AA$4</f>
        <v>5516.394901</v>
      </c>
      <c r="AB54" s="33">
        <f t="array" ref="AB54">index(DailyPrices,Match($R54,PriceDates,0)+1,Match(AB$3,Tickers,0))*AB$4</f>
        <v>615.6030977</v>
      </c>
      <c r="AC54" s="33">
        <f t="array" ref="AC54">index(DailyPrices,Match($R54,PriceDates,0)+1,Match(AC$3,Tickers,0))*AC$4</f>
        <v>2451.038798</v>
      </c>
      <c r="AD54" s="33">
        <f t="array" ref="AD54">index(DailyPrices,Match($R54,PriceDates,0)+1,Match(AD$3,Tickers,0))*AD$4</f>
        <v>1633.422436</v>
      </c>
      <c r="AE54" s="15">
        <f t="shared" si="3"/>
        <v>98450.86139</v>
      </c>
    </row>
    <row r="55">
      <c r="R55" s="32">
        <f>Prices!B61</f>
        <v>42445</v>
      </c>
      <c r="S55" s="33">
        <f t="array" ref="S55">index(DailyPrices,Match($R55,PriceDates,0)+1,Match(S$3,Tickers,0))*S$4</f>
        <v>16022.82383</v>
      </c>
      <c r="T55" s="33">
        <f t="array" ref="T55">index(DailyPrices,Match($R55,PriceDates,0)+1,Match(T$3,Tickers,0))*T$4</f>
        <v>16235.09605</v>
      </c>
      <c r="U55" s="33">
        <f t="array" ref="U55">index(DailyPrices,Match($R55,PriceDates,0)+1,Match(U$3,Tickers,0))*U$4</f>
        <v>5189.014778</v>
      </c>
      <c r="V55" s="33">
        <f t="array" ref="V55">index(DailyPrices,Match($R55,PriceDates,0)+1,Match(V$3,Tickers,0))*V$4</f>
        <v>4503.749411</v>
      </c>
      <c r="W55" s="33">
        <f t="array" ref="W55">index(DailyPrices,Match($R55,PriceDates,0)+1,Match(W$3,Tickers,0))*W$4</f>
        <v>36436.52238</v>
      </c>
      <c r="X55" s="33">
        <f t="array" ref="X55">index(DailyPrices,Match($R55,PriceDates,0)+1,Match(X$3,Tickers,0))*X$4</f>
        <v>10728.9243</v>
      </c>
      <c r="Y55" s="33">
        <f t="array" ref="Y55">index(DailyPrices,Match($R55,PriceDates,0)+1,Match(Y$3,Tickers,0))*Y$4</f>
        <v>0</v>
      </c>
      <c r="Z55" s="33">
        <f t="array" ref="Z55">index(DailyPrices,Match($R55,PriceDates,0)+1,Match(Z$3,Tickers,0))*Z$4</f>
        <v>0</v>
      </c>
      <c r="AA55" s="33">
        <f t="array" ref="AA55">index(DailyPrices,Match($R55,PriceDates,0)+1,Match(AA$3,Tickers,0))*AA$4</f>
        <v>5518.38566</v>
      </c>
      <c r="AB55" s="33">
        <f t="array" ref="AB55">index(DailyPrices,Match($R55,PriceDates,0)+1,Match(AB$3,Tickers,0))*AB$4</f>
        <v>618.5617119</v>
      </c>
      <c r="AC55" s="33">
        <f t="array" ref="AC55">index(DailyPrices,Match($R55,PriceDates,0)+1,Match(AC$3,Tickers,0))*AC$4</f>
        <v>2456.939447</v>
      </c>
      <c r="AD55" s="33">
        <f t="array" ref="AD55">index(DailyPrices,Match($R55,PriceDates,0)+1,Match(AD$3,Tickers,0))*AD$4</f>
        <v>1644.47225</v>
      </c>
      <c r="AE55" s="15">
        <f t="shared" si="3"/>
        <v>99354.48981</v>
      </c>
    </row>
    <row r="56">
      <c r="R56" s="32">
        <f>Prices!B62</f>
        <v>42446</v>
      </c>
      <c r="S56" s="33">
        <f t="array" ref="S56">index(DailyPrices,Match($R56,PriceDates,0)+1,Match(S$3,Tickers,0))*S$4</f>
        <v>16145.86067</v>
      </c>
      <c r="T56" s="33">
        <f t="array" ref="T56">index(DailyPrices,Match($R56,PriceDates,0)+1,Match(T$3,Tickers,0))*T$4</f>
        <v>16365.99225</v>
      </c>
      <c r="U56" s="33">
        <f t="array" ref="U56">index(DailyPrices,Match($R56,PriceDates,0)+1,Match(U$3,Tickers,0))*U$4</f>
        <v>5243.553062</v>
      </c>
      <c r="V56" s="33">
        <f t="array" ref="V56">index(DailyPrices,Match($R56,PriceDates,0)+1,Match(V$3,Tickers,0))*V$4</f>
        <v>4574.227065</v>
      </c>
      <c r="W56" s="33">
        <f t="array" ref="W56">index(DailyPrices,Match($R56,PriceDates,0)+1,Match(W$3,Tickers,0))*W$4</f>
        <v>36772.85951</v>
      </c>
      <c r="X56" s="33">
        <f t="array" ref="X56">index(DailyPrices,Match($R56,PriceDates,0)+1,Match(X$3,Tickers,0))*X$4</f>
        <v>10946.77048</v>
      </c>
      <c r="Y56" s="33">
        <f t="array" ref="Y56">index(DailyPrices,Match($R56,PriceDates,0)+1,Match(Y$3,Tickers,0))*Y$4</f>
        <v>0</v>
      </c>
      <c r="Z56" s="33">
        <f t="array" ref="Z56">index(DailyPrices,Match($R56,PriceDates,0)+1,Match(Z$3,Tickers,0))*Z$4</f>
        <v>0</v>
      </c>
      <c r="AA56" s="33">
        <f t="array" ref="AA56">index(DailyPrices,Match($R56,PriceDates,0)+1,Match(AA$3,Tickers,0))*AA$4</f>
        <v>5525.353319</v>
      </c>
      <c r="AB56" s="33">
        <f t="array" ref="AB56">index(DailyPrices,Match($R56,PriceDates,0)+1,Match(AB$3,Tickers,0))*AB$4</f>
        <v>620.4636783</v>
      </c>
      <c r="AC56" s="33">
        <f t="array" ref="AC56">index(DailyPrices,Match($R56,PriceDates,0)+1,Match(AC$3,Tickers,0))*AC$4</f>
        <v>2461.932304</v>
      </c>
      <c r="AD56" s="33">
        <f t="array" ref="AD56">index(DailyPrices,Match($R56,PriceDates,0)+1,Match(AD$3,Tickers,0))*AD$4</f>
        <v>1661.80529</v>
      </c>
      <c r="AE56" s="15">
        <f t="shared" si="3"/>
        <v>100318.8176</v>
      </c>
    </row>
    <row r="57">
      <c r="R57" s="32">
        <f>Prices!B63</f>
        <v>42447</v>
      </c>
      <c r="S57" s="33">
        <f t="array" ref="S57">index(DailyPrices,Match($R57,PriceDates,0)+1,Match(S$3,Tickers,0))*S$4</f>
        <v>16217.50238</v>
      </c>
      <c r="T57" s="33">
        <f t="array" ref="T57">index(DailyPrices,Match($R57,PriceDates,0)+1,Match(T$3,Tickers,0))*T$4</f>
        <v>16439.37346</v>
      </c>
      <c r="U57" s="33">
        <f t="array" ref="U57">index(DailyPrices,Match($R57,PriceDates,0)+1,Match(U$3,Tickers,0))*U$4</f>
        <v>5261.126509</v>
      </c>
      <c r="V57" s="33">
        <f t="array" ref="V57">index(DailyPrices,Match($R57,PriceDates,0)+1,Match(V$3,Tickers,0))*V$4</f>
        <v>4597.871181</v>
      </c>
      <c r="W57" s="33">
        <f t="array" ref="W57">index(DailyPrices,Match($R57,PriceDates,0)+1,Match(W$3,Tickers,0))*W$4</f>
        <v>36711.7073</v>
      </c>
      <c r="X57" s="33">
        <f t="array" ref="X57">index(DailyPrices,Match($R57,PriceDates,0)+1,Match(X$3,Tickers,0))*X$4</f>
        <v>11020.45374</v>
      </c>
      <c r="Y57" s="33">
        <f t="array" ref="Y57">index(DailyPrices,Match($R57,PriceDates,0)+1,Match(Y$3,Tickers,0))*Y$4</f>
        <v>0</v>
      </c>
      <c r="Z57" s="33">
        <f t="array" ref="Z57">index(DailyPrices,Match($R57,PriceDates,0)+1,Match(Z$3,Tickers,0))*Z$4</f>
        <v>0</v>
      </c>
      <c r="AA57" s="33">
        <f t="array" ref="AA57">index(DailyPrices,Match($R57,PriceDates,0)+1,Match(AA$3,Tickers,0))*AA$4</f>
        <v>5527.344079</v>
      </c>
      <c r="AB57" s="33">
        <f t="array" ref="AB57">index(DailyPrices,Match($R57,PriceDates,0)+1,Match(AB$3,Tickers,0))*AB$4</f>
        <v>621.890153</v>
      </c>
      <c r="AC57" s="33">
        <f t="array" ref="AC57">index(DailyPrices,Match($R57,PriceDates,0)+1,Match(AC$3,Tickers,0))*AC$4</f>
        <v>2466.92516</v>
      </c>
      <c r="AD57" s="33">
        <f t="array" ref="AD57">index(DailyPrices,Match($R57,PriceDates,0)+1,Match(AD$3,Tickers,0))*AD$4</f>
        <v>1663.97192</v>
      </c>
      <c r="AE57" s="15">
        <f t="shared" si="3"/>
        <v>100528.1659</v>
      </c>
    </row>
    <row r="58">
      <c r="R58" s="32">
        <f>Prices!B64</f>
        <v>42450</v>
      </c>
      <c r="S58" s="33">
        <f t="array" ref="S58">index(DailyPrices,Match($R58,PriceDates,0)+1,Match(S$3,Tickers,0))*S$4</f>
        <v>16233.07667</v>
      </c>
      <c r="T58" s="33">
        <f t="array" ref="T58">index(DailyPrices,Match($R58,PriceDates,0)+1,Match(T$3,Tickers,0))*T$4</f>
        <v>16344.17622</v>
      </c>
      <c r="U58" s="33">
        <f t="array" ref="U58">index(DailyPrices,Match($R58,PriceDates,0)+1,Match(U$3,Tickers,0))*U$4</f>
        <v>5259.914547</v>
      </c>
      <c r="V58" s="33">
        <f t="array" ref="V58">index(DailyPrices,Match($R58,PriceDates,0)+1,Match(V$3,Tickers,0))*V$4</f>
        <v>4591.050763</v>
      </c>
      <c r="W58" s="33">
        <f t="array" ref="W58">index(DailyPrices,Match($R58,PriceDates,0)+1,Match(W$3,Tickers,0))*W$4</f>
        <v>36640.36306</v>
      </c>
      <c r="X58" s="33">
        <f t="array" ref="X58">index(DailyPrices,Match($R58,PriceDates,0)+1,Match(X$3,Tickers,0))*X$4</f>
        <v>11065.30443</v>
      </c>
      <c r="Y58" s="33">
        <f t="array" ref="Y58">index(DailyPrices,Match($R58,PriceDates,0)+1,Match(Y$3,Tickers,0))*Y$4</f>
        <v>0</v>
      </c>
      <c r="Z58" s="33">
        <f t="array" ref="Z58">index(DailyPrices,Match($R58,PriceDates,0)+1,Match(Z$3,Tickers,0))*Z$4</f>
        <v>0</v>
      </c>
      <c r="AA58" s="33">
        <f t="array" ref="AA58">index(DailyPrices,Match($R58,PriceDates,0)+1,Match(AA$3,Tickers,0))*AA$4</f>
        <v>5528.339459</v>
      </c>
      <c r="AB58" s="33">
        <f t="array" ref="AB58">index(DailyPrices,Match($R58,PriceDates,0)+1,Match(AB$3,Tickers,0))*AB$4</f>
        <v>621.1504994</v>
      </c>
      <c r="AC58" s="33">
        <f t="array" ref="AC58">index(DailyPrices,Match($R58,PriceDates,0)+1,Match(AC$3,Tickers,0))*AC$4</f>
        <v>2466.92516</v>
      </c>
      <c r="AD58" s="33">
        <f t="array" ref="AD58">index(DailyPrices,Match($R58,PriceDates,0)+1,Match(AD$3,Tickers,0))*AD$4</f>
        <v>1665.055236</v>
      </c>
      <c r="AE58" s="15">
        <f t="shared" si="3"/>
        <v>100415.356</v>
      </c>
    </row>
    <row r="59">
      <c r="R59" s="32">
        <f>Prices!B65</f>
        <v>42451</v>
      </c>
      <c r="S59" s="33">
        <f t="array" ref="S59">index(DailyPrices,Match($R59,PriceDates,0)+1,Match(S$3,Tickers,0))*S$4</f>
        <v>16228.40438</v>
      </c>
      <c r="T59" s="33">
        <f t="array" ref="T59">index(DailyPrices,Match($R59,PriceDates,0)+1,Match(T$3,Tickers,0))*T$4</f>
        <v>16320.37691</v>
      </c>
      <c r="U59" s="33">
        <f t="array" ref="U59">index(DailyPrices,Match($R59,PriceDates,0)+1,Match(U$3,Tickers,0))*U$4</f>
        <v>5262.338471</v>
      </c>
      <c r="V59" s="33">
        <f t="array" ref="V59">index(DailyPrices,Match($R59,PriceDates,0)+1,Match(V$3,Tickers,0))*V$4</f>
        <v>4591.960152</v>
      </c>
      <c r="W59" s="33">
        <f t="array" ref="W59">index(DailyPrices,Match($R59,PriceDates,0)+1,Match(W$3,Tickers,0))*W$4</f>
        <v>36599.59493</v>
      </c>
      <c r="X59" s="33">
        <f t="array" ref="X59">index(DailyPrices,Match($R59,PriceDates,0)+1,Match(X$3,Tickers,0))*X$4</f>
        <v>11017.25012</v>
      </c>
      <c r="Y59" s="33">
        <f t="array" ref="Y59">index(DailyPrices,Match($R59,PriceDates,0)+1,Match(Y$3,Tickers,0))*Y$4</f>
        <v>0</v>
      </c>
      <c r="Z59" s="33">
        <f t="array" ref="Z59">index(DailyPrices,Match($R59,PriceDates,0)+1,Match(Z$3,Tickers,0))*Z$4</f>
        <v>0</v>
      </c>
      <c r="AA59" s="33">
        <f t="array" ref="AA59">index(DailyPrices,Match($R59,PriceDates,0)+1,Match(AA$3,Tickers,0))*AA$4</f>
        <v>5529.334838</v>
      </c>
      <c r="AB59" s="33">
        <f t="array" ref="AB59">index(DailyPrices,Match($R59,PriceDates,0)+1,Match(AB$3,Tickers,0))*AB$4</f>
        <v>619.9881867</v>
      </c>
      <c r="AC59" s="33">
        <f t="array" ref="AC59">index(DailyPrices,Match($R59,PriceDates,0)+1,Match(AC$3,Tickers,0))*AC$4</f>
        <v>2469.648537</v>
      </c>
      <c r="AD59" s="33">
        <f t="array" ref="AD59">index(DailyPrices,Match($R59,PriceDates,0)+1,Match(AD$3,Tickers,0))*AD$4</f>
        <v>1662.455279</v>
      </c>
      <c r="AE59" s="15">
        <f t="shared" si="3"/>
        <v>100301.3518</v>
      </c>
    </row>
    <row r="60">
      <c r="R60" s="32">
        <f>Prices!B66</f>
        <v>42452</v>
      </c>
      <c r="S60" s="33">
        <f t="array" ref="S60">index(DailyPrices,Match($R60,PriceDates,0)+1,Match(S$3,Tickers,0))*S$4</f>
        <v>16096.02296</v>
      </c>
      <c r="T60" s="33">
        <f t="array" ref="T60">index(DailyPrices,Match($R60,PriceDates,0)+1,Match(T$3,Tickers,0))*T$4</f>
        <v>16205.34691</v>
      </c>
      <c r="U60" s="33">
        <f t="array" ref="U60">index(DailyPrices,Match($R60,PriceDates,0)+1,Match(U$3,Tickers,0))*U$4</f>
        <v>5201.740377</v>
      </c>
      <c r="V60" s="33">
        <f t="array" ref="V60">index(DailyPrices,Match($R60,PriceDates,0)+1,Match(V$3,Tickers,0))*V$4</f>
        <v>4521.027804</v>
      </c>
      <c r="W60" s="33">
        <f t="array" ref="W60">index(DailyPrices,Match($R60,PriceDates,0)+1,Match(W$3,Tickers,0))*W$4</f>
        <v>36202.10559</v>
      </c>
      <c r="X60" s="33">
        <f t="array" ref="X60">index(DailyPrices,Match($R60,PriceDates,0)+1,Match(X$3,Tickers,0))*X$4</f>
        <v>10847.45825</v>
      </c>
      <c r="Y60" s="33">
        <f t="array" ref="Y60">index(DailyPrices,Match($R60,PriceDates,0)+1,Match(Y$3,Tickers,0))*Y$4</f>
        <v>0</v>
      </c>
      <c r="Z60" s="33">
        <f t="array" ref="Z60">index(DailyPrices,Match($R60,PriceDates,0)+1,Match(Z$3,Tickers,0))*Z$4</f>
        <v>0</v>
      </c>
      <c r="AA60" s="33">
        <f t="array" ref="AA60">index(DailyPrices,Match($R60,PriceDates,0)+1,Match(AA$3,Tickers,0))*AA$4</f>
        <v>5534.809427</v>
      </c>
      <c r="AB60" s="33">
        <f t="array" ref="AB60">index(DailyPrices,Match($R60,PriceDates,0)+1,Match(AB$3,Tickers,0))*AB$4</f>
        <v>623.1052981</v>
      </c>
      <c r="AC60" s="33">
        <f t="array" ref="AC60">index(DailyPrices,Match($R60,PriceDates,0)+1,Match(AC$3,Tickers,0))*AC$4</f>
        <v>2469.194641</v>
      </c>
      <c r="AD60" s="33">
        <f t="array" ref="AD60">index(DailyPrices,Match($R60,PriceDates,0)+1,Match(AD$3,Tickers,0))*AD$4</f>
        <v>1656.822041</v>
      </c>
      <c r="AE60" s="15">
        <f t="shared" si="3"/>
        <v>99357.6333</v>
      </c>
    </row>
    <row r="61">
      <c r="R61" s="32">
        <f>Prices!B67</f>
        <v>42453</v>
      </c>
      <c r="S61" s="33">
        <f t="array" ref="S61">index(DailyPrices,Match($R61,PriceDates,0)+1,Match(S$3,Tickers,0))*S$4</f>
        <v>16091.35068</v>
      </c>
      <c r="T61" s="33">
        <f t="array" ref="T61">index(DailyPrices,Match($R61,PriceDates,0)+1,Match(T$3,Tickers,0))*T$4</f>
        <v>16195.43053</v>
      </c>
      <c r="U61" s="33">
        <f t="array" ref="U61">index(DailyPrices,Match($R61,PriceDates,0)+1,Match(U$3,Tickers,0))*U$4</f>
        <v>5195.680568</v>
      </c>
      <c r="V61" s="33">
        <f t="array" ref="V61">index(DailyPrices,Match($R61,PriceDates,0)+1,Match(V$3,Tickers,0))*V$4</f>
        <v>4531.485778</v>
      </c>
      <c r="W61" s="33">
        <f t="array" ref="W61">index(DailyPrices,Match($R61,PriceDates,0)+1,Match(W$3,Tickers,0))*W$4</f>
        <v>35967.68881</v>
      </c>
      <c r="X61" s="33">
        <f t="array" ref="X61">index(DailyPrices,Match($R61,PriceDates,0)+1,Match(X$3,Tickers,0))*X$4</f>
        <v>10831.44015</v>
      </c>
      <c r="Y61" s="33">
        <f t="array" ref="Y61">index(DailyPrices,Match($R61,PriceDates,0)+1,Match(Y$3,Tickers,0))*Y$4</f>
        <v>0</v>
      </c>
      <c r="Z61" s="33">
        <f t="array" ref="Z61">index(DailyPrices,Match($R61,PriceDates,0)+1,Match(Z$3,Tickers,0))*Z$4</f>
        <v>0</v>
      </c>
      <c r="AA61" s="33">
        <f t="array" ref="AA61">index(DailyPrices,Match($R61,PriceDates,0)+1,Match(AA$3,Tickers,0))*AA$4</f>
        <v>5527.841769</v>
      </c>
      <c r="AB61" s="33">
        <f t="array" ref="AB61">index(DailyPrices,Match($R61,PriceDates,0)+1,Match(AB$3,Tickers,0))*AB$4</f>
        <v>622.8411362</v>
      </c>
      <c r="AC61" s="33">
        <f t="array" ref="AC61">index(DailyPrices,Match($R61,PriceDates,0)+1,Match(AC$3,Tickers,0))*AC$4</f>
        <v>2471.918017</v>
      </c>
      <c r="AD61" s="33">
        <f t="array" ref="AD61">index(DailyPrices,Match($R61,PriceDates,0)+1,Match(AD$3,Tickers,0))*AD$4</f>
        <v>1654.005422</v>
      </c>
      <c r="AE61" s="15">
        <f t="shared" si="3"/>
        <v>99089.68285</v>
      </c>
    </row>
    <row r="62">
      <c r="R62" s="32">
        <f>Prices!B68</f>
        <v>42457</v>
      </c>
      <c r="S62" s="33">
        <f t="array" ref="S62">index(DailyPrices,Match($R62,PriceDates,0)+1,Match(S$3,Tickers,0))*S$4</f>
        <v>16102.25268</v>
      </c>
      <c r="T62" s="33">
        <f t="array" ref="T62">index(DailyPrices,Match($R62,PriceDates,0)+1,Match(T$3,Tickers,0))*T$4</f>
        <v>16201.38036</v>
      </c>
      <c r="U62" s="33">
        <f t="array" ref="U62">index(DailyPrices,Match($R62,PriceDates,0)+1,Match(U$3,Tickers,0))*U$4</f>
        <v>5208.406168</v>
      </c>
      <c r="V62" s="33">
        <f t="array" ref="V62">index(DailyPrices,Match($R62,PriceDates,0)+1,Match(V$3,Tickers,0))*V$4</f>
        <v>4538.306196</v>
      </c>
      <c r="W62" s="33">
        <f t="array" ref="W62">index(DailyPrices,Match($R62,PriceDates,0)+1,Match(W$3,Tickers,0))*W$4</f>
        <v>36191.91356</v>
      </c>
      <c r="X62" s="33">
        <f t="array" ref="X62">index(DailyPrices,Match($R62,PriceDates,0)+1,Match(X$3,Tickers,0))*X$4</f>
        <v>10860.27273</v>
      </c>
      <c r="Y62" s="33">
        <f t="array" ref="Y62">index(DailyPrices,Match($R62,PriceDates,0)+1,Match(Y$3,Tickers,0))*Y$4</f>
        <v>0</v>
      </c>
      <c r="Z62" s="33">
        <f t="array" ref="Z62">index(DailyPrices,Match($R62,PriceDates,0)+1,Match(Z$3,Tickers,0))*Z$4</f>
        <v>0</v>
      </c>
      <c r="AA62" s="33">
        <f t="array" ref="AA62">index(DailyPrices,Match($R62,PriceDates,0)+1,Match(AA$3,Tickers,0))*AA$4</f>
        <v>5534.311737</v>
      </c>
      <c r="AB62" s="33">
        <f t="array" ref="AB62">index(DailyPrices,Match($R62,PriceDates,0)+1,Match(AB$3,Tickers,0))*AB$4</f>
        <v>623.2109629</v>
      </c>
      <c r="AC62" s="33">
        <f t="array" ref="AC62">index(DailyPrices,Match($R62,PriceDates,0)+1,Match(AC$3,Tickers,0))*AC$4</f>
        <v>2467.832953</v>
      </c>
      <c r="AD62" s="33">
        <f t="array" ref="AD62">index(DailyPrices,Match($R62,PriceDates,0)+1,Match(AD$3,Tickers,0))*AD$4</f>
        <v>1654.222085</v>
      </c>
      <c r="AE62" s="15">
        <f t="shared" si="3"/>
        <v>99382.10942</v>
      </c>
    </row>
    <row r="63">
      <c r="R63" s="32">
        <f>Prices!B69</f>
        <v>42458</v>
      </c>
      <c r="S63" s="33">
        <f t="array" ref="S63">index(DailyPrices,Match($R63,PriceDates,0)+1,Match(S$3,Tickers,0))*S$4</f>
        <v>16281.35695</v>
      </c>
      <c r="T63" s="33">
        <f t="array" ref="T63">index(DailyPrices,Match($R63,PriceDates,0)+1,Match(T$3,Tickers,0))*T$4</f>
        <v>16306.49398</v>
      </c>
      <c r="U63" s="33">
        <f t="array" ref="U63">index(DailyPrices,Match($R63,PriceDates,0)+1,Match(U$3,Tickers,0))*U$4</f>
        <v>5260.520528</v>
      </c>
      <c r="V63" s="33">
        <f t="array" ref="V63">index(DailyPrices,Match($R63,PriceDates,0)+1,Match(V$3,Tickers,0))*V$4</f>
        <v>4625.152853</v>
      </c>
      <c r="W63" s="33">
        <f t="array" ref="W63">index(DailyPrices,Match($R63,PriceDates,0)+1,Match(W$3,Tickers,0))*W$4</f>
        <v>36619.979</v>
      </c>
      <c r="X63" s="33">
        <f t="array" ref="X63">index(DailyPrices,Match($R63,PriceDates,0)+1,Match(X$3,Tickers,0))*X$4</f>
        <v>10965.9922</v>
      </c>
      <c r="Y63" s="33">
        <f t="array" ref="Y63">index(DailyPrices,Match($R63,PriceDates,0)+1,Match(Y$3,Tickers,0))*Y$4</f>
        <v>0</v>
      </c>
      <c r="Z63" s="33">
        <f t="array" ref="Z63">index(DailyPrices,Match($R63,PriceDates,0)+1,Match(Z$3,Tickers,0))*Z$4</f>
        <v>0</v>
      </c>
      <c r="AA63" s="33">
        <f t="array" ref="AA63">index(DailyPrices,Match($R63,PriceDates,0)+1,Match(AA$3,Tickers,0))*AA$4</f>
        <v>5532.818668</v>
      </c>
      <c r="AB63" s="33">
        <f t="array" ref="AB63">index(DailyPrices,Match($R63,PriceDates,0)+1,Match(AB$3,Tickers,0))*AB$4</f>
        <v>624.2676109</v>
      </c>
      <c r="AC63" s="33">
        <f t="array" ref="AC63">index(DailyPrices,Match($R63,PriceDates,0)+1,Match(AC$3,Tickers,0))*AC$4</f>
        <v>2476.910874</v>
      </c>
      <c r="AD63" s="33">
        <f t="array" ref="AD63">index(DailyPrices,Match($R63,PriceDates,0)+1,Match(AD$3,Tickers,0))*AD$4</f>
        <v>1661.371964</v>
      </c>
      <c r="AE63" s="15">
        <f t="shared" si="3"/>
        <v>100354.8646</v>
      </c>
    </row>
    <row r="64">
      <c r="R64" s="32">
        <f>Prices!B70</f>
        <v>42459</v>
      </c>
      <c r="S64" s="33">
        <f t="array" ref="S64">index(DailyPrices,Match($R64,PriceDates,0)+1,Match(S$3,Tickers,0))*S$4</f>
        <v>16343.65408</v>
      </c>
      <c r="T64" s="33">
        <f t="array" ref="T64">index(DailyPrices,Match($R64,PriceDates,0)+1,Match(T$3,Tickers,0))*T$4</f>
        <v>16367.97553</v>
      </c>
      <c r="U64" s="33">
        <f t="array" ref="U64">index(DailyPrices,Match($R64,PriceDates,0)+1,Match(U$3,Tickers,0))*U$4</f>
        <v>5276.276033</v>
      </c>
      <c r="V64" s="33">
        <f t="array" ref="V64">index(DailyPrices,Match($R64,PriceDates,0)+1,Match(V$3,Tickers,0))*V$4</f>
        <v>4626.971631</v>
      </c>
      <c r="W64" s="33">
        <f t="array" ref="W64">index(DailyPrices,Match($R64,PriceDates,0)+1,Match(W$3,Tickers,0))*W$4</f>
        <v>36895.16392</v>
      </c>
      <c r="X64" s="33">
        <f t="array" ref="X64">index(DailyPrices,Match($R64,PriceDates,0)+1,Match(X$3,Tickers,0))*X$4</f>
        <v>11090.93339</v>
      </c>
      <c r="Y64" s="33">
        <f t="array" ref="Y64">index(DailyPrices,Match($R64,PriceDates,0)+1,Match(Y$3,Tickers,0))*Y$4</f>
        <v>0</v>
      </c>
      <c r="Z64" s="33">
        <f t="array" ref="Z64">index(DailyPrices,Match($R64,PriceDates,0)+1,Match(Z$3,Tickers,0))*Z$4</f>
        <v>0</v>
      </c>
      <c r="AA64" s="33">
        <f t="array" ref="AA64">index(DailyPrices,Match($R64,PriceDates,0)+1,Match(AA$3,Tickers,0))*AA$4</f>
        <v>5538.790947</v>
      </c>
      <c r="AB64" s="33">
        <f t="array" ref="AB64">index(DailyPrices,Match($R64,PriceDates,0)+1,Match(AB$3,Tickers,0))*AB$4</f>
        <v>623.5279573</v>
      </c>
      <c r="AC64" s="33">
        <f t="array" ref="AC64">index(DailyPrices,Match($R64,PriceDates,0)+1,Match(AC$3,Tickers,0))*AC$4</f>
        <v>2477.36477</v>
      </c>
      <c r="AD64" s="33">
        <f t="array" ref="AD64">index(DailyPrices,Match($R64,PriceDates,0)+1,Match(AD$3,Tickers,0))*AD$4</f>
        <v>1663.538594</v>
      </c>
      <c r="AE64" s="15">
        <f t="shared" si="3"/>
        <v>100904.1969</v>
      </c>
    </row>
    <row r="65">
      <c r="R65" s="32">
        <f>Prices!B71</f>
        <v>42460</v>
      </c>
      <c r="S65" s="33">
        <f t="array" ref="S65">index(DailyPrices,Match($R65,PriceDates,0)+1,Match(S$3,Tickers,0))*S$4</f>
        <v>16324.96494</v>
      </c>
      <c r="T65" s="33">
        <f t="array" ref="T65">index(DailyPrices,Match($R65,PriceDates,0)+1,Match(T$3,Tickers,0))*T$4</f>
        <v>16340.20967</v>
      </c>
      <c r="U65" s="33">
        <f t="array" ref="U65">index(DailyPrices,Match($R65,PriceDates,0)+1,Match(U$3,Tickers,0))*U$4</f>
        <v>5279.305937</v>
      </c>
      <c r="V65" s="33">
        <f t="array" ref="V65">index(DailyPrices,Match($R65,PriceDates,0)+1,Match(V$3,Tickers,0))*V$4</f>
        <v>4632.427966</v>
      </c>
      <c r="W65" s="33">
        <f t="array" ref="W65">index(DailyPrices,Match($R65,PriceDates,0)+1,Match(W$3,Tickers,0))*W$4</f>
        <v>36569.01883</v>
      </c>
      <c r="X65" s="33">
        <f t="array" ref="X65">index(DailyPrices,Match($R65,PriceDates,0)+1,Match(X$3,Tickers,0))*X$4</f>
        <v>11078.11891</v>
      </c>
      <c r="Y65" s="33">
        <f t="array" ref="Y65">index(DailyPrices,Match($R65,PriceDates,0)+1,Match(Y$3,Tickers,0))*Y$4</f>
        <v>0</v>
      </c>
      <c r="Z65" s="33">
        <f t="array" ref="Z65">index(DailyPrices,Match($R65,PriceDates,0)+1,Match(Z$3,Tickers,0))*Z$4</f>
        <v>0</v>
      </c>
      <c r="AA65" s="33">
        <f t="array" ref="AA65">index(DailyPrices,Match($R65,PriceDates,0)+1,Match(AA$3,Tickers,0))*AA$4</f>
        <v>5547.749365</v>
      </c>
      <c r="AB65" s="33">
        <f t="array" ref="AB65">index(DailyPrices,Match($R65,PriceDates,0)+1,Match(AB$3,Tickers,0))*AB$4</f>
        <v>626.01108</v>
      </c>
      <c r="AC65" s="33">
        <f t="array" ref="AC65">index(DailyPrices,Match($R65,PriceDates,0)+1,Match(AC$3,Tickers,0))*AC$4</f>
        <v>2472.825809</v>
      </c>
      <c r="AD65" s="33">
        <f t="array" ref="AD65">index(DailyPrices,Match($R65,PriceDates,0)+1,Match(AD$3,Tickers,0))*AD$4</f>
        <v>1667.005203</v>
      </c>
      <c r="AE65" s="15">
        <f t="shared" si="3"/>
        <v>100537.6377</v>
      </c>
    </row>
    <row r="66">
      <c r="R66" s="32">
        <f>Prices!B72</f>
        <v>42461</v>
      </c>
      <c r="S66" s="33">
        <f t="array" ref="S66">index(DailyPrices,Match($R66,PriceDates,0)+1,Match(S$3,Tickers,0))*S$4</f>
        <v>16427.75522</v>
      </c>
      <c r="T66" s="33">
        <f t="array" ref="T66">index(DailyPrices,Match($R66,PriceDates,0)+1,Match(T$3,Tickers,0))*T$4</f>
        <v>16413.59088</v>
      </c>
      <c r="U66" s="33">
        <f t="array" ref="U66">index(DailyPrices,Match($R66,PriceDates,0)+1,Match(U$3,Tickers,0))*U$4</f>
        <v>5295.061442</v>
      </c>
      <c r="V66" s="33">
        <f t="array" ref="V66">index(DailyPrices,Match($R66,PriceDates,0)+1,Match(V$3,Tickers,0))*V$4</f>
        <v>4638.338995</v>
      </c>
      <c r="W66" s="33">
        <f t="array" ref="W66">index(DailyPrices,Match($R66,PriceDates,0)+1,Match(W$3,Tickers,0))*W$4</f>
        <v>36161.33746</v>
      </c>
      <c r="X66" s="33">
        <f t="array" ref="X66">index(DailyPrices,Match($R66,PriceDates,0)+1,Match(X$3,Tickers,0))*X$4</f>
        <v>11110.15511</v>
      </c>
      <c r="Y66" s="33">
        <f t="array" ref="Y66">index(DailyPrices,Match($R66,PriceDates,0)+1,Match(Y$3,Tickers,0))*Y$4</f>
        <v>0</v>
      </c>
      <c r="Z66" s="33">
        <f t="array" ref="Z66">index(DailyPrices,Match($R66,PriceDates,0)+1,Match(Z$3,Tickers,0))*Z$4</f>
        <v>0</v>
      </c>
      <c r="AA66" s="33">
        <f t="array" ref="AA66">index(DailyPrices,Match($R66,PriceDates,0)+1,Match(AA$3,Tickers,0))*AA$4</f>
        <v>5543.767846</v>
      </c>
      <c r="AB66" s="33">
        <f t="array" ref="AB66">index(DailyPrices,Match($R66,PriceDates,0)+1,Match(AB$3,Tickers,0))*AB$4</f>
        <v>628.0187111</v>
      </c>
      <c r="AC66" s="33">
        <f t="array" ref="AC66">index(DailyPrices,Match($R66,PriceDates,0)+1,Match(AC$3,Tickers,0))*AC$4</f>
        <v>2471.918017</v>
      </c>
      <c r="AD66" s="33">
        <f t="array" ref="AD66">index(DailyPrices,Match($R66,PriceDates,0)+1,Match(AD$3,Tickers,0))*AD$4</f>
        <v>1664.188583</v>
      </c>
      <c r="AE66" s="15">
        <f t="shared" si="3"/>
        <v>100354.1323</v>
      </c>
    </row>
    <row r="67">
      <c r="R67" s="32">
        <f>Prices!B73</f>
        <v>42464</v>
      </c>
      <c r="S67" s="33">
        <f t="array" ref="S67">index(DailyPrices,Match($R67,PriceDates,0)+1,Match(S$3,Tickers,0))*S$4</f>
        <v>16359.22837</v>
      </c>
      <c r="T67" s="33">
        <f t="array" ref="T67">index(DailyPrices,Match($R67,PriceDates,0)+1,Match(T$3,Tickers,0))*T$4</f>
        <v>16342.19294</v>
      </c>
      <c r="U67" s="33">
        <f t="array" ref="U67">index(DailyPrices,Match($R67,PriceDates,0)+1,Match(U$3,Tickers,0))*U$4</f>
        <v>5249.612871</v>
      </c>
      <c r="V67" s="33">
        <f t="array" ref="V67">index(DailyPrices,Match($R67,PriceDates,0)+1,Match(V$3,Tickers,0))*V$4</f>
        <v>4591.960152</v>
      </c>
      <c r="W67" s="33">
        <f t="array" ref="W67">index(DailyPrices,Match($R67,PriceDates,0)+1,Match(W$3,Tickers,0))*W$4</f>
        <v>36079.80118</v>
      </c>
      <c r="X67" s="33">
        <f t="array" ref="X67">index(DailyPrices,Match($R67,PriceDates,0)+1,Match(X$3,Tickers,0))*X$4</f>
        <v>10959.58496</v>
      </c>
      <c r="Y67" s="33">
        <f t="array" ref="Y67">index(DailyPrices,Match($R67,PriceDates,0)+1,Match(Y$3,Tickers,0))*Y$4</f>
        <v>0</v>
      </c>
      <c r="Z67" s="33">
        <f t="array" ref="Z67">index(DailyPrices,Match($R67,PriceDates,0)+1,Match(Z$3,Tickers,0))*Z$4</f>
        <v>0</v>
      </c>
      <c r="AA67" s="33">
        <f t="array" ref="AA67">index(DailyPrices,Match($R67,PriceDates,0)+1,Match(AA$3,Tickers,0))*AA$4</f>
        <v>5553.223954</v>
      </c>
      <c r="AB67" s="33">
        <f t="array" ref="AB67">index(DailyPrices,Match($R67,PriceDates,0)+1,Match(AB$3,Tickers,0))*AB$4</f>
        <v>628.0715435</v>
      </c>
      <c r="AC67" s="33">
        <f t="array" ref="AC67">index(DailyPrices,Match($R67,PriceDates,0)+1,Match(AC$3,Tickers,0))*AC$4</f>
        <v>2471.464121</v>
      </c>
      <c r="AD67" s="33">
        <f t="array" ref="AD67">index(DailyPrices,Match($R67,PriceDates,0)+1,Match(AD$3,Tickers,0))*AD$4</f>
        <v>1661.371964</v>
      </c>
      <c r="AE67" s="15">
        <f t="shared" si="3"/>
        <v>99896.51206</v>
      </c>
    </row>
    <row r="68">
      <c r="R68" s="32">
        <f>Prices!B74</f>
        <v>42465</v>
      </c>
      <c r="S68" s="33">
        <f t="array" ref="S68">index(DailyPrices,Match($R68,PriceDates,0)+1,Match(S$3,Tickers,0))*S$4</f>
        <v>16200.37067</v>
      </c>
      <c r="T68" s="33">
        <f t="array" ref="T68">index(DailyPrices,Match($R68,PriceDates,0)+1,Match(T$3,Tickers,0))*T$4</f>
        <v>16189.4807</v>
      </c>
      <c r="U68" s="33">
        <f t="array" ref="U68">index(DailyPrices,Match($R68,PriceDates,0)+1,Match(U$3,Tickers,0))*U$4</f>
        <v>5189.014778</v>
      </c>
      <c r="V68" s="33">
        <f t="array" ref="V68">index(DailyPrices,Match($R68,PriceDates,0)+1,Match(V$3,Tickers,0))*V$4</f>
        <v>4540.124974</v>
      </c>
      <c r="W68" s="33">
        <f t="array" ref="W68">index(DailyPrices,Match($R68,PriceDates,0)+1,Match(W$3,Tickers,0))*W$4</f>
        <v>35407.12692</v>
      </c>
      <c r="X68" s="33">
        <f t="array" ref="X68">index(DailyPrices,Match($R68,PriceDates,0)+1,Match(X$3,Tickers,0))*X$4</f>
        <v>10754.55326</v>
      </c>
      <c r="Y68" s="33">
        <f t="array" ref="Y68">index(DailyPrices,Match($R68,PriceDates,0)+1,Match(Y$3,Tickers,0))*Y$4</f>
        <v>0</v>
      </c>
      <c r="Z68" s="33">
        <f t="array" ref="Z68">index(DailyPrices,Match($R68,PriceDates,0)+1,Match(Z$3,Tickers,0))*Z$4</f>
        <v>0</v>
      </c>
      <c r="AA68" s="33">
        <f t="array" ref="AA68">index(DailyPrices,Match($R68,PriceDates,0)+1,Match(AA$3,Tickers,0))*AA$4</f>
        <v>5559.693923</v>
      </c>
      <c r="AB68" s="33">
        <f t="array" ref="AB68">index(DailyPrices,Match($R68,PriceDates,0)+1,Match(AB$3,Tickers,0))*AB$4</f>
        <v>630.0791746</v>
      </c>
      <c r="AC68" s="33">
        <f t="array" ref="AC68">index(DailyPrices,Match($R68,PriceDates,0)+1,Match(AC$3,Tickers,0))*AC$4</f>
        <v>2476.910874</v>
      </c>
      <c r="AD68" s="33">
        <f t="array" ref="AD68">index(DailyPrices,Match($R68,PriceDates,0)+1,Match(AD$3,Tickers,0))*AD$4</f>
        <v>1657.255367</v>
      </c>
      <c r="AE68" s="15">
        <f t="shared" si="3"/>
        <v>98604.61065</v>
      </c>
    </row>
    <row r="69">
      <c r="R69" s="32">
        <f>Prices!B75</f>
        <v>42466</v>
      </c>
      <c r="S69" s="33">
        <f t="array" ref="S69">index(DailyPrices,Match($R69,PriceDates,0)+1,Match(S$3,Tickers,0))*S$4</f>
        <v>16377.91751</v>
      </c>
      <c r="T69" s="33">
        <f t="array" ref="T69">index(DailyPrices,Match($R69,PriceDates,0)+1,Match(T$3,Tickers,0))*T$4</f>
        <v>16330.29329</v>
      </c>
      <c r="U69" s="33">
        <f t="array" ref="U69">index(DailyPrices,Match($R69,PriceDates,0)+1,Match(U$3,Tickers,0))*U$4</f>
        <v>5236.281291</v>
      </c>
      <c r="V69" s="33">
        <f t="array" ref="V69">index(DailyPrices,Match($R69,PriceDates,0)+1,Match(V$3,Tickers,0))*V$4</f>
        <v>4574.681759</v>
      </c>
      <c r="W69" s="33">
        <f t="array" ref="W69">index(DailyPrices,Match($R69,PriceDates,0)+1,Match(W$3,Tickers,0))*W$4</f>
        <v>35977.88084</v>
      </c>
      <c r="X69" s="33">
        <f t="array" ref="X69">index(DailyPrices,Match($R69,PriceDates,0)+1,Match(X$3,Tickers,0))*X$4</f>
        <v>10892.30893</v>
      </c>
      <c r="Y69" s="33">
        <f t="array" ref="Y69">index(DailyPrices,Match($R69,PriceDates,0)+1,Match(Y$3,Tickers,0))*Y$4</f>
        <v>0</v>
      </c>
      <c r="Z69" s="33">
        <f t="array" ref="Z69">index(DailyPrices,Match($R69,PriceDates,0)+1,Match(Z$3,Tickers,0))*Z$4</f>
        <v>0</v>
      </c>
      <c r="AA69" s="33">
        <f t="array" ref="AA69">index(DailyPrices,Match($R69,PriceDates,0)+1,Match(AA$3,Tickers,0))*AA$4</f>
        <v>5562.680062</v>
      </c>
      <c r="AB69" s="33">
        <f t="array" ref="AB69">index(DailyPrices,Match($R69,PriceDates,0)+1,Match(AB$3,Tickers,0))*AB$4</f>
        <v>629.5508507</v>
      </c>
      <c r="AC69" s="33">
        <f t="array" ref="AC69">index(DailyPrices,Match($R69,PriceDates,0)+1,Match(AC$3,Tickers,0))*AC$4</f>
        <v>2475.09529</v>
      </c>
      <c r="AD69" s="33">
        <f t="array" ref="AD69">index(DailyPrices,Match($R69,PriceDates,0)+1,Match(AD$3,Tickers,0))*AD$4</f>
        <v>1658.988671</v>
      </c>
      <c r="AE69" s="15">
        <f t="shared" si="3"/>
        <v>99715.6785</v>
      </c>
    </row>
    <row r="70">
      <c r="R70" s="32">
        <f>Prices!B76</f>
        <v>42467</v>
      </c>
      <c r="S70" s="33">
        <f t="array" ref="S70">index(DailyPrices,Match($R70,PriceDates,0)+1,Match(S$3,Tickers,0))*S$4</f>
        <v>16181.68153</v>
      </c>
      <c r="T70" s="33">
        <f t="array" ref="T70">index(DailyPrices,Match($R70,PriceDates,0)+1,Match(T$3,Tickers,0))*T$4</f>
        <v>16137.91553</v>
      </c>
      <c r="U70" s="33">
        <f t="array" ref="U70">index(DailyPrices,Match($R70,PriceDates,0)+1,Match(U$3,Tickers,0))*U$4</f>
        <v>5177.50114</v>
      </c>
      <c r="V70" s="33">
        <f t="array" ref="V70">index(DailyPrices,Match($R70,PriceDates,0)+1,Match(V$3,Tickers,0))*V$4</f>
        <v>4517.390247</v>
      </c>
      <c r="W70" s="33">
        <f t="array" ref="W70">index(DailyPrices,Match($R70,PriceDates,0)+1,Match(W$3,Tickers,0))*W$4</f>
        <v>35468.27913</v>
      </c>
      <c r="X70" s="33">
        <f t="array" ref="X70">index(DailyPrices,Match($R70,PriceDates,0)+1,Match(X$3,Tickers,0))*X$4</f>
        <v>10664.85189</v>
      </c>
      <c r="Y70" s="33">
        <f t="array" ref="Y70">index(DailyPrices,Match($R70,PriceDates,0)+1,Match(Y$3,Tickers,0))*Y$4</f>
        <v>0</v>
      </c>
      <c r="Z70" s="33">
        <f t="array" ref="Z70">index(DailyPrices,Match($R70,PriceDates,0)+1,Match(Z$3,Tickers,0))*Z$4</f>
        <v>0</v>
      </c>
      <c r="AA70" s="33">
        <f t="array" ref="AA70">index(DailyPrices,Match($R70,PriceDates,0)+1,Match(AA$3,Tickers,0))*AA$4</f>
        <v>5581.592278</v>
      </c>
      <c r="AB70" s="33">
        <f t="array" ref="AB70">index(DailyPrices,Match($R70,PriceDates,0)+1,Match(AB$3,Tickers,0))*AB$4</f>
        <v>631.2414874</v>
      </c>
      <c r="AC70" s="33">
        <f t="array" ref="AC70">index(DailyPrices,Match($R70,PriceDates,0)+1,Match(AC$3,Tickers,0))*AC$4</f>
        <v>2476.003082</v>
      </c>
      <c r="AD70" s="33">
        <f t="array" ref="AD70">index(DailyPrices,Match($R70,PriceDates,0)+1,Match(AD$3,Tickers,0))*AD$4</f>
        <v>1653.788759</v>
      </c>
      <c r="AE70" s="15">
        <f t="shared" si="3"/>
        <v>98490.24507</v>
      </c>
    </row>
    <row r="71">
      <c r="R71" s="32">
        <f>Prices!B77</f>
        <v>42468</v>
      </c>
      <c r="S71" s="33">
        <f t="array" ref="S71">index(DailyPrices,Match($R71,PriceDates,0)+1,Match(S$3,Tickers,0))*S$4</f>
        <v>16228.40438</v>
      </c>
      <c r="T71" s="33">
        <f t="array" ref="T71">index(DailyPrices,Match($R71,PriceDates,0)+1,Match(T$3,Tickers,0))*T$4</f>
        <v>16197.41381</v>
      </c>
      <c r="U71" s="33">
        <f t="array" ref="U71">index(DailyPrices,Match($R71,PriceDates,0)+1,Match(U$3,Tickers,0))*U$4</f>
        <v>5192.650663</v>
      </c>
      <c r="V71" s="33">
        <f t="array" ref="V71">index(DailyPrices,Match($R71,PriceDates,0)+1,Match(V$3,Tickers,0))*V$4</f>
        <v>4551.492338</v>
      </c>
      <c r="W71" s="33">
        <f t="array" ref="W71">index(DailyPrices,Match($R71,PriceDates,0)+1,Match(W$3,Tickers,0))*W$4</f>
        <v>36140.95339</v>
      </c>
      <c r="X71" s="33">
        <f t="array" ref="X71">index(DailyPrices,Match($R71,PriceDates,0)+1,Match(X$3,Tickers,0))*X$4</f>
        <v>10850.66187</v>
      </c>
      <c r="Y71" s="33">
        <f t="array" ref="Y71">index(DailyPrices,Match($R71,PriceDates,0)+1,Match(Y$3,Tickers,0))*Y$4</f>
        <v>0</v>
      </c>
      <c r="Z71" s="33">
        <f t="array" ref="Z71">index(DailyPrices,Match($R71,PriceDates,0)+1,Match(Z$3,Tickers,0))*Z$4</f>
        <v>0</v>
      </c>
      <c r="AA71" s="33">
        <f t="array" ref="AA71">index(DailyPrices,Match($R71,PriceDates,0)+1,Match(AA$3,Tickers,0))*AA$4</f>
        <v>5582.587658</v>
      </c>
      <c r="AB71" s="33">
        <f t="array" ref="AB71">index(DailyPrices,Match($R71,PriceDates,0)+1,Match(AB$3,Tickers,0))*AB$4</f>
        <v>629.8150126</v>
      </c>
      <c r="AC71" s="33">
        <f t="array" ref="AC71">index(DailyPrices,Match($R71,PriceDates,0)+1,Match(AC$3,Tickers,0))*AC$4</f>
        <v>2476.456978</v>
      </c>
      <c r="AD71" s="33">
        <f t="array" ref="AD71">index(DailyPrices,Match($R71,PriceDates,0)+1,Match(AD$3,Tickers,0))*AD$4</f>
        <v>1659.421997</v>
      </c>
      <c r="AE71" s="15">
        <f t="shared" si="3"/>
        <v>99509.85809</v>
      </c>
    </row>
    <row r="72">
      <c r="R72" s="32">
        <f>Prices!B78</f>
        <v>42471</v>
      </c>
      <c r="S72" s="33">
        <f t="array" ref="S72">index(DailyPrices,Match($R72,PriceDates,0)+1,Match(S$3,Tickers,0))*S$4</f>
        <v>16183.23896</v>
      </c>
      <c r="T72" s="33">
        <f t="array" ref="T72">index(DailyPrices,Match($R72,PriceDates,0)+1,Match(T$3,Tickers,0))*T$4</f>
        <v>16183.53088</v>
      </c>
      <c r="U72" s="33">
        <f t="array" ref="U72">index(DailyPrices,Match($R72,PriceDates,0)+1,Match(U$3,Tickers,0))*U$4</f>
        <v>5198.104492</v>
      </c>
      <c r="V72" s="33">
        <f t="array" ref="V72">index(DailyPrices,Match($R72,PriceDates,0)+1,Match(V$3,Tickers,0))*V$4</f>
        <v>4551.492338</v>
      </c>
      <c r="W72" s="33">
        <f t="array" ref="W72">index(DailyPrices,Match($R72,PriceDates,0)+1,Match(W$3,Tickers,0))*W$4</f>
        <v>36171.52949</v>
      </c>
      <c r="X72" s="33">
        <f t="array" ref="X72">index(DailyPrices,Match($R72,PriceDates,0)+1,Match(X$3,Tickers,0))*X$4</f>
        <v>10994.82478</v>
      </c>
      <c r="Y72" s="33">
        <f t="array" ref="Y72">index(DailyPrices,Match($R72,PriceDates,0)+1,Match(Y$3,Tickers,0))*Y$4</f>
        <v>0</v>
      </c>
      <c r="Z72" s="33">
        <f t="array" ref="Z72">index(DailyPrices,Match($R72,PriceDates,0)+1,Match(Z$3,Tickers,0))*Z$4</f>
        <v>0</v>
      </c>
      <c r="AA72" s="33">
        <f t="array" ref="AA72">index(DailyPrices,Match($R72,PriceDates,0)+1,Match(AA$3,Tickers,0))*AA$4</f>
        <v>5581.592278</v>
      </c>
      <c r="AB72" s="33">
        <f t="array" ref="AB72">index(DailyPrices,Match($R72,PriceDates,0)+1,Match(AB$3,Tickers,0))*AB$4</f>
        <v>629.7621802</v>
      </c>
      <c r="AC72" s="33">
        <f t="array" ref="AC72">index(DailyPrices,Match($R72,PriceDates,0)+1,Match(AC$3,Tickers,0))*AC$4</f>
        <v>2475.09529</v>
      </c>
      <c r="AD72" s="33">
        <f t="array" ref="AD72">index(DailyPrices,Match($R72,PriceDates,0)+1,Match(AD$3,Tickers,0))*AD$4</f>
        <v>1665.055236</v>
      </c>
      <c r="AE72" s="15">
        <f t="shared" si="3"/>
        <v>99634.22592</v>
      </c>
    </row>
    <row r="73">
      <c r="R73" s="32">
        <f>Prices!B79</f>
        <v>42472</v>
      </c>
      <c r="S73" s="33">
        <f t="array" ref="S73">index(DailyPrices,Match($R73,PriceDates,0)+1,Match(S$3,Tickers,0))*S$4</f>
        <v>16340.53923</v>
      </c>
      <c r="T73" s="33">
        <f t="array" ref="T73">index(DailyPrices,Match($R73,PriceDates,0)+1,Match(T$3,Tickers,0))*T$4</f>
        <v>16348.14277</v>
      </c>
      <c r="U73" s="33">
        <f t="array" ref="U73">index(DailyPrices,Match($R73,PriceDates,0)+1,Match(U$3,Tickers,0))*U$4</f>
        <v>5244.159043</v>
      </c>
      <c r="V73" s="33">
        <f t="array" ref="V73">index(DailyPrices,Match($R73,PriceDates,0)+1,Match(V$3,Tickers,0))*V$4</f>
        <v>4610.602628</v>
      </c>
      <c r="W73" s="33">
        <f t="array" ref="W73">index(DailyPrices,Match($R73,PriceDates,0)+1,Match(W$3,Tickers,0))*W$4</f>
        <v>36721.89934</v>
      </c>
      <c r="X73" s="33">
        <f t="array" ref="X73">index(DailyPrices,Match($R73,PriceDates,0)+1,Match(X$3,Tickers,0))*X$4</f>
        <v>11164.61665</v>
      </c>
      <c r="Y73" s="33">
        <f t="array" ref="Y73">index(DailyPrices,Match($R73,PriceDates,0)+1,Match(Y$3,Tickers,0))*Y$4</f>
        <v>0</v>
      </c>
      <c r="Z73" s="33">
        <f t="array" ref="Z73">index(DailyPrices,Match($R73,PriceDates,0)+1,Match(Z$3,Tickers,0))*Z$4</f>
        <v>0</v>
      </c>
      <c r="AA73" s="33">
        <f t="array" ref="AA73">index(DailyPrices,Match($R73,PriceDates,0)+1,Match(AA$3,Tickers,0))*AA$4</f>
        <v>5579.103829</v>
      </c>
      <c r="AB73" s="33">
        <f t="array" ref="AB73">index(DailyPrices,Match($R73,PriceDates,0)+1,Match(AB$3,Tickers,0))*AB$4</f>
        <v>627.2790576</v>
      </c>
      <c r="AC73" s="33">
        <f t="array" ref="AC73">index(DailyPrices,Match($R73,PriceDates,0)+1,Match(AC$3,Tickers,0))*AC$4</f>
        <v>2471.464121</v>
      </c>
      <c r="AD73" s="33">
        <f t="array" ref="AD73">index(DailyPrices,Match($R73,PriceDates,0)+1,Match(AD$3,Tickers,0))*AD$4</f>
        <v>1668.305181</v>
      </c>
      <c r="AE73" s="15">
        <f t="shared" si="3"/>
        <v>100776.1119</v>
      </c>
    </row>
    <row r="74">
      <c r="R74" s="32">
        <f>Prices!B80</f>
        <v>42473</v>
      </c>
      <c r="S74" s="33">
        <f t="array" ref="S74">index(DailyPrices,Match($R74,PriceDates,0)+1,Match(S$3,Tickers,0))*S$4</f>
        <v>16532.10293</v>
      </c>
      <c r="T74" s="33">
        <f t="array" ref="T74">index(DailyPrices,Match($R74,PriceDates,0)+1,Match(T$3,Tickers,0))*T$4</f>
        <v>16532.58743</v>
      </c>
      <c r="U74" s="33">
        <f t="array" ref="U74">index(DailyPrices,Match($R74,PriceDates,0)+1,Match(U$3,Tickers,0))*U$4</f>
        <v>5310.816946</v>
      </c>
      <c r="V74" s="33">
        <f t="array" ref="V74">index(DailyPrices,Match($R74,PriceDates,0)+1,Match(V$3,Tickers,0))*V$4</f>
        <v>4691.083561</v>
      </c>
      <c r="W74" s="33">
        <f t="array" ref="W74">index(DailyPrices,Match($R74,PriceDates,0)+1,Match(W$3,Tickers,0))*W$4</f>
        <v>37302.84529</v>
      </c>
      <c r="X74" s="33">
        <f t="array" ref="X74">index(DailyPrices,Match($R74,PriceDates,0)+1,Match(X$3,Tickers,0))*X$4</f>
        <v>11372.85197</v>
      </c>
      <c r="Y74" s="33">
        <f t="array" ref="Y74">index(DailyPrices,Match($R74,PriceDates,0)+1,Match(Y$3,Tickers,0))*Y$4</f>
        <v>0</v>
      </c>
      <c r="Z74" s="33">
        <f t="array" ref="Z74">index(DailyPrices,Match($R74,PriceDates,0)+1,Match(Z$3,Tickers,0))*Z$4</f>
        <v>0</v>
      </c>
      <c r="AA74" s="33">
        <f t="array" ref="AA74">index(DailyPrices,Match($R74,PriceDates,0)+1,Match(AA$3,Tickers,0))*AA$4</f>
        <v>5582.587658</v>
      </c>
      <c r="AB74" s="33">
        <f t="array" ref="AB74">index(DailyPrices,Match($R74,PriceDates,0)+1,Match(AB$3,Tickers,0))*AB$4</f>
        <v>629.4451859</v>
      </c>
      <c r="AC74" s="33">
        <f t="array" ref="AC74">index(DailyPrices,Match($R74,PriceDates,0)+1,Match(AC$3,Tickers,0))*AC$4</f>
        <v>2474.187498</v>
      </c>
      <c r="AD74" s="33">
        <f t="array" ref="AD74">index(DailyPrices,Match($R74,PriceDates,0)+1,Match(AD$3,Tickers,0))*AD$4</f>
        <v>1674.588408</v>
      </c>
      <c r="AE74" s="15">
        <f t="shared" si="3"/>
        <v>102103.0969</v>
      </c>
    </row>
    <row r="75">
      <c r="R75" s="65">
        <f>Prices!B81</f>
        <v>42474</v>
      </c>
      <c r="S75" s="50">
        <f t="array" ref="S75">index(DailyPrices,Match($R75,PriceDates,0)+1,Match(S$3,Tickers,0))*S$4</f>
        <v>16525.87321</v>
      </c>
      <c r="T75" s="50">
        <f t="array" ref="T75">index(DailyPrices,Match($R75,PriceDates,0)+1,Match(T$3,Tickers,0))*T$4</f>
        <v>16536.55398</v>
      </c>
      <c r="U75" s="50">
        <f t="array" ref="U75">index(DailyPrices,Match($R75,PriceDates,0)+1,Match(U$3,Tickers,0))*U$4</f>
        <v>5289.607613</v>
      </c>
      <c r="V75" s="50">
        <f t="array" ref="V75">index(DailyPrices,Match($R75,PriceDates,0)+1,Match(V$3,Tickers,0))*V$4</f>
        <v>4679.261503</v>
      </c>
      <c r="W75" s="50">
        <f t="array" ref="W75">index(DailyPrices,Match($R75,PriceDates,0)+1,Match(W$3,Tickers,0))*W$4</f>
        <v>37343.61343</v>
      </c>
      <c r="X75" s="50">
        <f t="array" ref="X75">index(DailyPrices,Match($R75,PriceDates,0)+1,Match(X$3,Tickers,0))*X$4</f>
        <v>11315.18681</v>
      </c>
      <c r="Y75" s="50">
        <f t="array" ref="Y75">index(DailyPrices,Match($R75,PriceDates,0)+1,Match(Y$3,Tickers,0))*Y$4</f>
        <v>0</v>
      </c>
      <c r="Z75" s="50">
        <f t="array" ref="Z75">index(DailyPrices,Match($R75,PriceDates,0)+1,Match(Z$3,Tickers,0))*Z$4</f>
        <v>0</v>
      </c>
      <c r="AA75" s="50">
        <f t="array" ref="AA75">index(DailyPrices,Match($R75,PriceDates,0)+1,Match(AA$3,Tickers,0))*AA$4</f>
        <v>5581.592278</v>
      </c>
      <c r="AB75" s="50">
        <f t="array" ref="AB75">index(DailyPrices,Match($R75,PriceDates,0)+1,Match(AB$3,Tickers,0))*AB$4</f>
        <v>629.0225267</v>
      </c>
      <c r="AC75" s="50">
        <f t="array" ref="AC75">index(DailyPrices,Match($R75,PriceDates,0)+1,Match(AC$3,Tickers,0))*AC$4</f>
        <v>2474.641394</v>
      </c>
      <c r="AD75" s="50">
        <f t="array" ref="AD75">index(DailyPrices,Match($R75,PriceDates,0)+1,Match(AD$3,Tickers,0))*AD$4</f>
        <v>1678.921668</v>
      </c>
      <c r="AE75" s="51">
        <f t="shared" si="3"/>
        <v>102054.2744</v>
      </c>
    </row>
    <row r="76">
      <c r="R76" s="65">
        <f>Prices!B82</f>
        <v>42475</v>
      </c>
      <c r="S76" s="50">
        <f t="array" ref="S76">index(DailyPrices,Match($R76,PriceDates,0)+1,Match(S$3,Tickers,0))*S$4</f>
        <v>16518.08607</v>
      </c>
      <c r="T76" s="50">
        <f t="array" ref="T76">index(DailyPrices,Match($R76,PriceDates,0)+1,Match(T$3,Tickers,0))*T$4</f>
        <v>16516.72122</v>
      </c>
      <c r="U76" s="50">
        <f t="array" ref="U76">index(DailyPrices,Match($R76,PriceDates,0)+1,Match(U$3,Tickers,0))*U$4</f>
        <v>5298.091346</v>
      </c>
      <c r="V76" s="50">
        <f t="array" ref="V76">index(DailyPrices,Match($R76,PriceDates,0)+1,Match(V$3,Tickers,0))*V$4</f>
        <v>4694.721118</v>
      </c>
      <c r="W76" s="50">
        <f t="array" ref="W76">index(DailyPrices,Match($R76,PriceDates,0)+1,Match(W$3,Tickers,0))*W$4</f>
        <v>37241.69308</v>
      </c>
      <c r="X76" s="50">
        <f t="array" ref="X76">index(DailyPrices,Match($R76,PriceDates,0)+1,Match(X$3,Tickers,0))*X$4</f>
        <v>11247.91078</v>
      </c>
      <c r="Y76" s="50">
        <f t="array" ref="Y76">index(DailyPrices,Match($R76,PriceDates,0)+1,Match(Y$3,Tickers,0))*Y$4</f>
        <v>0</v>
      </c>
      <c r="Z76" s="50">
        <f t="array" ref="Z76">index(DailyPrices,Match($R76,PriceDates,0)+1,Match(Z$3,Tickers,0))*Z$4</f>
        <v>0</v>
      </c>
      <c r="AA76" s="50">
        <f t="array" ref="AA76">index(DailyPrices,Match($R76,PriceDates,0)+1,Match(AA$3,Tickers,0))*AA$4</f>
        <v>5587.066867</v>
      </c>
      <c r="AB76" s="50">
        <f t="array" ref="AB76">index(DailyPrices,Match($R76,PriceDates,0)+1,Match(AB$3,Tickers,0))*AB$4</f>
        <v>631.6641466</v>
      </c>
      <c r="AC76" s="50">
        <f t="array" ref="AC76">index(DailyPrices,Match($R76,PriceDates,0)+1,Match(AC$3,Tickers,0))*AC$4</f>
        <v>2477.36477</v>
      </c>
      <c r="AD76" s="50">
        <f t="array" ref="AD76">index(DailyPrices,Match($R76,PriceDates,0)+1,Match(AD$3,Tickers,0))*AD$4</f>
        <v>1680.004983</v>
      </c>
      <c r="AE76" s="51">
        <f t="shared" si="3"/>
        <v>101893.3244</v>
      </c>
    </row>
    <row r="77">
      <c r="R77" s="65">
        <f>Prices!B83</f>
        <v>42478</v>
      </c>
      <c r="S77" s="50">
        <f t="array" ref="S77">index(DailyPrices,Match($R77,PriceDates,0)+1,Match(S$3,Tickers,0))*S$4</f>
        <v>16628.66349</v>
      </c>
      <c r="T77" s="50">
        <f t="array" ref="T77">index(DailyPrices,Match($R77,PriceDates,0)+1,Match(T$3,Tickers,0))*T$4</f>
        <v>16637.70105</v>
      </c>
      <c r="U77" s="50">
        <f t="array" ref="U77">index(DailyPrices,Match($R77,PriceDates,0)+1,Match(U$3,Tickers,0))*U$4</f>
        <v>5332.63226</v>
      </c>
      <c r="V77" s="50">
        <f t="array" ref="V77">index(DailyPrices,Match($R77,PriceDates,0)+1,Match(V$3,Tickers,0))*V$4</f>
        <v>4717.455845</v>
      </c>
      <c r="W77" s="50">
        <f t="array" ref="W77">index(DailyPrices,Match($R77,PriceDates,0)+1,Match(W$3,Tickers,0))*W$4</f>
        <v>37578.03021</v>
      </c>
      <c r="X77" s="50">
        <f t="array" ref="X77">index(DailyPrices,Match($R77,PriceDates,0)+1,Match(X$3,Tickers,0))*X$4</f>
        <v>11286.35423</v>
      </c>
      <c r="Y77" s="50">
        <f t="array" ref="Y77">index(DailyPrices,Match($R77,PriceDates,0)+1,Match(Y$3,Tickers,0))*Y$4</f>
        <v>0</v>
      </c>
      <c r="Z77" s="50">
        <f t="array" ref="Z77">index(DailyPrices,Match($R77,PriceDates,0)+1,Match(Z$3,Tickers,0))*Z$4</f>
        <v>0</v>
      </c>
      <c r="AA77" s="50">
        <f t="array" ref="AA77">index(DailyPrices,Match($R77,PriceDates,0)+1,Match(AA$3,Tickers,0))*AA$4</f>
        <v>5589.555317</v>
      </c>
      <c r="AB77" s="50">
        <f t="array" ref="AB77">index(DailyPrices,Match($R77,PriceDates,0)+1,Match(AB$3,Tickers,0))*AB$4</f>
        <v>632.3509677</v>
      </c>
      <c r="AC77" s="50">
        <f t="array" ref="AC77">index(DailyPrices,Match($R77,PriceDates,0)+1,Match(AC$3,Tickers,0))*AC$4</f>
        <v>2473.733602</v>
      </c>
      <c r="AD77" s="50">
        <f t="array" ref="AD77">index(DailyPrices,Match($R77,PriceDates,0)+1,Match(AD$3,Tickers,0))*AD$4</f>
        <v>1675.671723</v>
      </c>
      <c r="AE77" s="51">
        <f t="shared" si="3"/>
        <v>102552.1487</v>
      </c>
    </row>
    <row r="78">
      <c r="R78" s="65">
        <f>Prices!B84</f>
        <v>42479</v>
      </c>
      <c r="S78" s="50">
        <f t="array" ref="S78">index(DailyPrices,Match($R78,PriceDates,0)+1,Match(S$3,Tickers,0))*S$4</f>
        <v>16675.38634</v>
      </c>
      <c r="T78" s="50">
        <f t="array" ref="T78">index(DailyPrices,Match($R78,PriceDates,0)+1,Match(T$3,Tickers,0))*T$4</f>
        <v>16768.59725</v>
      </c>
      <c r="U78" s="50">
        <f t="array" ref="U78">index(DailyPrices,Match($R78,PriceDates,0)+1,Match(U$3,Tickers,0))*U$4</f>
        <v>5373.838964</v>
      </c>
      <c r="V78" s="50">
        <f t="array" ref="V78">index(DailyPrices,Match($R78,PriceDates,0)+1,Match(V$3,Tickers,0))*V$4</f>
        <v>4742.918739</v>
      </c>
      <c r="W78" s="50">
        <f t="array" ref="W78">index(DailyPrices,Match($R78,PriceDates,0)+1,Match(W$3,Tickers,0))*W$4</f>
        <v>38230.3204</v>
      </c>
      <c r="X78" s="50">
        <f t="array" ref="X78">index(DailyPrices,Match($R78,PriceDates,0)+1,Match(X$3,Tickers,0))*X$4</f>
        <v>11459.34972</v>
      </c>
      <c r="Y78" s="50">
        <f t="array" ref="Y78">index(DailyPrices,Match($R78,PriceDates,0)+1,Match(Y$3,Tickers,0))*Y$4</f>
        <v>0</v>
      </c>
      <c r="Z78" s="50">
        <f t="array" ref="Z78">index(DailyPrices,Match($R78,PriceDates,0)+1,Match(Z$3,Tickers,0))*Z$4</f>
        <v>0</v>
      </c>
      <c r="AA78" s="50">
        <f t="array" ref="AA78">index(DailyPrices,Match($R78,PriceDates,0)+1,Match(AA$3,Tickers,0))*AA$4</f>
        <v>5585.573798</v>
      </c>
      <c r="AB78" s="50">
        <f t="array" ref="AB78">index(DailyPrices,Match($R78,PriceDates,0)+1,Match(AB$3,Tickers,0))*AB$4</f>
        <v>633.5132805</v>
      </c>
      <c r="AC78" s="50">
        <f t="array" ref="AC78">index(DailyPrices,Match($R78,PriceDates,0)+1,Match(AC$3,Tickers,0))*AC$4</f>
        <v>2475.09529</v>
      </c>
      <c r="AD78" s="50">
        <f t="array" ref="AD78">index(DailyPrices,Match($R78,PriceDates,0)+1,Match(AD$3,Tickers,0))*AD$4</f>
        <v>1685.204896</v>
      </c>
      <c r="AE78" s="51">
        <f t="shared" si="3"/>
        <v>103629.7987</v>
      </c>
    </row>
    <row r="79">
      <c r="R79" s="65">
        <f>Prices!B85</f>
        <v>42480</v>
      </c>
      <c r="S79" s="50">
        <f t="array" ref="S79">index(DailyPrices,Match($R79,PriceDates,0)+1,Match(S$3,Tickers,0))*S$4</f>
        <v>16692.51806</v>
      </c>
      <c r="T79" s="50">
        <f t="array" ref="T79">index(DailyPrices,Match($R79,PriceDates,0)+1,Match(T$3,Tickers,0))*T$4</f>
        <v>16796.36311</v>
      </c>
      <c r="U79" s="50">
        <f t="array" ref="U79">index(DailyPrices,Match($R79,PriceDates,0)+1,Match(U$3,Tickers,0))*U$4</f>
        <v>5372.627002</v>
      </c>
      <c r="V79" s="50">
        <f t="array" ref="V79">index(DailyPrices,Match($R79,PriceDates,0)+1,Match(V$3,Tickers,0))*V$4</f>
        <v>4742.464044</v>
      </c>
      <c r="W79" s="50">
        <f t="array" ref="W79">index(DailyPrices,Match($R79,PriceDates,0)+1,Match(W$3,Tickers,0))*W$4</f>
        <v>38240.51244</v>
      </c>
      <c r="X79" s="50">
        <f t="array" ref="X79">index(DailyPrices,Match($R79,PriceDates,0)+1,Match(X$3,Tickers,0))*X$4</f>
        <v>11385.66645</v>
      </c>
      <c r="Y79" s="50">
        <f t="array" ref="Y79">index(DailyPrices,Match($R79,PriceDates,0)+1,Match(Y$3,Tickers,0))*Y$4</f>
        <v>0</v>
      </c>
      <c r="Z79" s="50">
        <f t="array" ref="Z79">index(DailyPrices,Match($R79,PriceDates,0)+1,Match(Z$3,Tickers,0))*Z$4</f>
        <v>0</v>
      </c>
      <c r="AA79" s="50">
        <f t="array" ref="AA79">index(DailyPrices,Match($R79,PriceDates,0)+1,Match(AA$3,Tickers,0))*AA$4</f>
        <v>5579.601519</v>
      </c>
      <c r="AB79" s="50">
        <f t="array" ref="AB79">index(DailyPrices,Match($R79,PriceDates,0)+1,Match(AB$3,Tickers,0))*AB$4</f>
        <v>631.7698114</v>
      </c>
      <c r="AC79" s="50">
        <f t="array" ref="AC79">index(DailyPrices,Match($R79,PriceDates,0)+1,Match(AC$3,Tickers,0))*AC$4</f>
        <v>2476.910874</v>
      </c>
      <c r="AD79" s="50">
        <f t="array" ref="AD79">index(DailyPrices,Match($R79,PriceDates,0)+1,Match(AD$3,Tickers,0))*AD$4</f>
        <v>1686.071548</v>
      </c>
      <c r="AE79" s="51">
        <f t="shared" si="3"/>
        <v>103604.5049</v>
      </c>
    </row>
    <row r="80">
      <c r="R80" s="65">
        <f>Prices!B86</f>
        <v>42481</v>
      </c>
      <c r="S80" s="50">
        <f t="array" ref="S80">index(DailyPrices,Match($R80,PriceDates,0)+1,Match(S$3,Tickers,0))*S$4</f>
        <v>16609.97435</v>
      </c>
      <c r="T80" s="50">
        <f t="array" ref="T80">index(DailyPrices,Match($R80,PriceDates,0)+1,Match(T$3,Tickers,0))*T$4</f>
        <v>16681.33311</v>
      </c>
      <c r="U80" s="50">
        <f t="array" ref="U80">index(DailyPrices,Match($R80,PriceDates,0)+1,Match(U$3,Tickers,0))*U$4</f>
        <v>5327.784412</v>
      </c>
      <c r="V80" s="50">
        <f t="array" ref="V80">index(DailyPrices,Match($R80,PriceDates,0)+1,Match(V$3,Tickers,0))*V$4</f>
        <v>4696.99459</v>
      </c>
      <c r="W80" s="50">
        <f t="array" ref="W80">index(DailyPrices,Match($R80,PriceDates,0)+1,Match(W$3,Tickers,0))*W$4</f>
        <v>38016.28769</v>
      </c>
      <c r="X80" s="50">
        <f t="array" ref="X80">index(DailyPrices,Match($R80,PriceDates,0)+1,Match(X$3,Tickers,0))*X$4</f>
        <v>11260.72526</v>
      </c>
      <c r="Y80" s="50">
        <f t="array" ref="Y80">index(DailyPrices,Match($R80,PriceDates,0)+1,Match(Y$3,Tickers,0))*Y$4</f>
        <v>0</v>
      </c>
      <c r="Z80" s="50">
        <f t="array" ref="Z80">index(DailyPrices,Match($R80,PriceDates,0)+1,Match(Z$3,Tickers,0))*Z$4</f>
        <v>0</v>
      </c>
      <c r="AA80" s="50">
        <f t="array" ref="AA80">index(DailyPrices,Match($R80,PriceDates,0)+1,Match(AA$3,Tickers,0))*AA$4</f>
        <v>5571.14079</v>
      </c>
      <c r="AB80" s="50">
        <f t="array" ref="AB80">index(DailyPrices,Match($R80,PriceDates,0)+1,Match(AB$3,Tickers,0))*AB$4</f>
        <v>629.8150126</v>
      </c>
      <c r="AC80" s="50">
        <f t="array" ref="AC80">index(DailyPrices,Match($R80,PriceDates,0)+1,Match(AC$3,Tickers,0))*AC$4</f>
        <v>2466.017368</v>
      </c>
      <c r="AD80" s="50">
        <f t="array" ref="AD80">index(DailyPrices,Match($R80,PriceDates,0)+1,Match(AD$3,Tickers,0))*AD$4</f>
        <v>1674.805071</v>
      </c>
      <c r="AE80" s="51">
        <f t="shared" si="3"/>
        <v>102934.8777</v>
      </c>
    </row>
    <row r="81">
      <c r="R81" s="65">
        <f>Prices!B87</f>
        <v>42482</v>
      </c>
      <c r="S81" s="50">
        <f t="array" ref="S81">index(DailyPrices,Match($R81,PriceDates,0)+1,Match(S$3,Tickers,0))*S$4</f>
        <v>16633.33578</v>
      </c>
      <c r="T81" s="50">
        <f t="array" ref="T81">index(DailyPrices,Match($R81,PriceDates,0)+1,Match(T$3,Tickers,0))*T$4</f>
        <v>16726.94846</v>
      </c>
      <c r="U81" s="50">
        <f t="array" ref="U81">index(DailyPrices,Match($R81,PriceDates,0)+1,Match(U$3,Tickers,0))*U$4</f>
        <v>5361.113364</v>
      </c>
      <c r="V81" s="50">
        <f t="array" ref="V81">index(DailyPrices,Match($R81,PriceDates,0)+1,Match(V$3,Tickers,0))*V$4</f>
        <v>4750.193851</v>
      </c>
      <c r="W81" s="50">
        <f t="array" ref="W81">index(DailyPrices,Match($R81,PriceDates,0)+1,Match(W$3,Tickers,0))*W$4</f>
        <v>37985.71158</v>
      </c>
      <c r="X81" s="50">
        <f t="array" ref="X81">index(DailyPrices,Match($R81,PriceDates,0)+1,Match(X$3,Tickers,0))*X$4</f>
        <v>11219.0782</v>
      </c>
      <c r="Y81" s="50">
        <f t="array" ref="Y81">index(DailyPrices,Match($R81,PriceDates,0)+1,Match(Y$3,Tickers,0))*Y$4</f>
        <v>0</v>
      </c>
      <c r="Z81" s="50">
        <f t="array" ref="Z81">index(DailyPrices,Match($R81,PriceDates,0)+1,Match(Z$3,Tickers,0))*Z$4</f>
        <v>0</v>
      </c>
      <c r="AA81" s="50">
        <f t="array" ref="AA81">index(DailyPrices,Match($R81,PriceDates,0)+1,Match(AA$3,Tickers,0))*AA$4</f>
        <v>5566.661581</v>
      </c>
      <c r="AB81" s="50">
        <f t="array" ref="AB81">index(DailyPrices,Match($R81,PriceDates,0)+1,Match(AB$3,Tickers,0))*AB$4</f>
        <v>630.5018338</v>
      </c>
      <c r="AC81" s="50">
        <f t="array" ref="AC81">index(DailyPrices,Match($R81,PriceDates,0)+1,Match(AC$3,Tickers,0))*AC$4</f>
        <v>2463.293992</v>
      </c>
      <c r="AD81" s="50">
        <f t="array" ref="AD81">index(DailyPrices,Match($R81,PriceDates,0)+1,Match(AD$3,Tickers,0))*AD$4</f>
        <v>1676.105049</v>
      </c>
      <c r="AE81" s="51">
        <f t="shared" si="3"/>
        <v>103012.9437</v>
      </c>
    </row>
    <row r="82">
      <c r="R82" s="65">
        <f>Prices!B88</f>
        <v>42485</v>
      </c>
      <c r="S82" s="50">
        <f t="array" ref="S82">index(DailyPrices,Match($R82,PriceDates,0)+1,Match(S$3,Tickers,0))*S$4</f>
        <v>16592.84264</v>
      </c>
      <c r="T82" s="50">
        <f t="array" ref="T82">index(DailyPrices,Match($R82,PriceDates,0)+1,Match(T$3,Tickers,0))*T$4</f>
        <v>16675.38329</v>
      </c>
      <c r="U82" s="50">
        <f t="array" ref="U82">index(DailyPrices,Match($R82,PriceDates,0)+1,Match(U$3,Tickers,0))*U$4</f>
        <v>5333.844222</v>
      </c>
      <c r="V82" s="50">
        <f t="array" ref="V82">index(DailyPrices,Match($R82,PriceDates,0)+1,Match(V$3,Tickers,0))*V$4</f>
        <v>4717.455845</v>
      </c>
      <c r="W82" s="50">
        <f t="array" ref="W82">index(DailyPrices,Match($R82,PriceDates,0)+1,Match(W$3,Tickers,0))*W$4</f>
        <v>37822.63904</v>
      </c>
      <c r="X82" s="50">
        <f t="array" ref="X82">index(DailyPrices,Match($R82,PriceDates,0)+1,Match(X$3,Tickers,0))*X$4</f>
        <v>11129.37683</v>
      </c>
      <c r="Y82" s="50">
        <f t="array" ref="Y82">index(DailyPrices,Match($R82,PriceDates,0)+1,Match(Y$3,Tickers,0))*Y$4</f>
        <v>0</v>
      </c>
      <c r="Z82" s="50">
        <f t="array" ref="Z82">index(DailyPrices,Match($R82,PriceDates,0)+1,Match(Z$3,Tickers,0))*Z$4</f>
        <v>0</v>
      </c>
      <c r="AA82" s="50">
        <f t="array" ref="AA82">index(DailyPrices,Match($R82,PriceDates,0)+1,Match(AA$3,Tickers,0))*AA$4</f>
        <v>5564.670822</v>
      </c>
      <c r="AB82" s="50">
        <f t="array" ref="AB82">index(DailyPrices,Match($R82,PriceDates,0)+1,Match(AB$3,Tickers,0))*AB$4</f>
        <v>629.0225267</v>
      </c>
      <c r="AC82" s="50">
        <f t="array" ref="AC82">index(DailyPrices,Match($R82,PriceDates,0)+1,Match(AC$3,Tickers,0))*AC$4</f>
        <v>2461.024512</v>
      </c>
      <c r="AD82" s="50">
        <f t="array" ref="AD82">index(DailyPrices,Match($R82,PriceDates,0)+1,Match(AD$3,Tickers,0))*AD$4</f>
        <v>1671.771789</v>
      </c>
      <c r="AE82" s="51">
        <f t="shared" si="3"/>
        <v>102598.0315</v>
      </c>
    </row>
    <row r="83">
      <c r="R83" s="65">
        <f>Prices!B89</f>
        <v>42486</v>
      </c>
      <c r="S83" s="50">
        <f t="array" ref="S83">index(DailyPrices,Match($R83,PriceDates,0)+1,Match(S$3,Tickers,0))*S$4</f>
        <v>16638.00806</v>
      </c>
      <c r="T83" s="50">
        <f t="array" ref="T83">index(DailyPrices,Match($R83,PriceDates,0)+1,Match(T$3,Tickers,0))*T$4</f>
        <v>16742.81467</v>
      </c>
      <c r="U83" s="50">
        <f t="array" ref="U83">index(DailyPrices,Match($R83,PriceDates,0)+1,Match(U$3,Tickers,0))*U$4</f>
        <v>5375.656907</v>
      </c>
      <c r="V83" s="50">
        <f t="array" ref="V83">index(DailyPrices,Match($R83,PriceDates,0)+1,Match(V$3,Tickers,0))*V$4</f>
        <v>4772.473884</v>
      </c>
      <c r="W83" s="50">
        <f t="array" ref="W83">index(DailyPrices,Match($R83,PriceDates,0)+1,Match(W$3,Tickers,0))*W$4</f>
        <v>37965.32751</v>
      </c>
      <c r="X83" s="50">
        <f t="array" ref="X83">index(DailyPrices,Match($R83,PriceDates,0)+1,Match(X$3,Tickers,0))*X$4</f>
        <v>11260.72526</v>
      </c>
      <c r="Y83" s="50">
        <f t="array" ref="Y83">index(DailyPrices,Match($R83,PriceDates,0)+1,Match(Y$3,Tickers,0))*Y$4</f>
        <v>0</v>
      </c>
      <c r="Z83" s="50">
        <f t="array" ref="Z83">index(DailyPrices,Match($R83,PriceDates,0)+1,Match(Z$3,Tickers,0))*Z$4</f>
        <v>0</v>
      </c>
      <c r="AA83" s="50">
        <f t="array" ref="AA83">index(DailyPrices,Match($R83,PriceDates,0)+1,Match(AA$3,Tickers,0))*AA$4</f>
        <v>5564.173132</v>
      </c>
      <c r="AB83" s="50">
        <f t="array" ref="AB83">index(DailyPrices,Match($R83,PriceDates,0)+1,Match(AB$3,Tickers,0))*AB$4</f>
        <v>628.7583647</v>
      </c>
      <c r="AC83" s="50">
        <f t="array" ref="AC83">index(DailyPrices,Match($R83,PriceDates,0)+1,Match(AC$3,Tickers,0))*AC$4</f>
        <v>2457.847239</v>
      </c>
      <c r="AD83" s="50">
        <f t="array" ref="AD83">index(DailyPrices,Match($R83,PriceDates,0)+1,Match(AD$3,Tickers,0))*AD$4</f>
        <v>1671.338463</v>
      </c>
      <c r="AE83" s="51">
        <f t="shared" si="3"/>
        <v>103077.1235</v>
      </c>
    </row>
    <row r="84">
      <c r="R84" s="65">
        <f>Prices!B90</f>
        <v>42487</v>
      </c>
      <c r="S84" s="50">
        <f t="array" ref="S84">index(DailyPrices,Match($R84,PriceDates,0)+1,Match(S$3,Tickers,0))*S$4</f>
        <v>16678.5012</v>
      </c>
      <c r="T84" s="50">
        <f t="array" ref="T84">index(DailyPrices,Match($R84,PriceDates,0)+1,Match(T$3,Tickers,0))*T$4</f>
        <v>16843.96173</v>
      </c>
      <c r="U84" s="50">
        <f t="array" ref="U84">index(DailyPrices,Match($R84,PriceDates,0)+1,Match(U$3,Tickers,0))*U$4</f>
        <v>5420.499496</v>
      </c>
      <c r="V84" s="50">
        <f t="array" ref="V84">index(DailyPrices,Match($R84,PriceDates,0)+1,Match(V$3,Tickers,0))*V$4</f>
        <v>4800.664945</v>
      </c>
      <c r="W84" s="50">
        <f t="array" ref="W84">index(DailyPrices,Match($R84,PriceDates,0)+1,Match(W$3,Tickers,0))*W$4</f>
        <v>38026.47972</v>
      </c>
      <c r="X84" s="50">
        <f t="array" ref="X84">index(DailyPrices,Match($R84,PriceDates,0)+1,Match(X$3,Tickers,0))*X$4</f>
        <v>11328.00129</v>
      </c>
      <c r="Y84" s="50">
        <f t="array" ref="Y84">index(DailyPrices,Match($R84,PriceDates,0)+1,Match(Y$3,Tickers,0))*Y$4</f>
        <v>0</v>
      </c>
      <c r="Z84" s="50">
        <f t="array" ref="Z84">index(DailyPrices,Match($R84,PriceDates,0)+1,Match(Z$3,Tickers,0))*Z$4</f>
        <v>0</v>
      </c>
      <c r="AA84" s="50">
        <f t="array" ref="AA84">index(DailyPrices,Match($R84,PriceDates,0)+1,Match(AA$3,Tickers,0))*AA$4</f>
        <v>5566.163891</v>
      </c>
      <c r="AB84" s="50">
        <f t="array" ref="AB84">index(DailyPrices,Match($R84,PriceDates,0)+1,Match(AB$3,Tickers,0))*AB$4</f>
        <v>632.7736269</v>
      </c>
      <c r="AC84" s="50">
        <f t="array" ref="AC84">index(DailyPrices,Match($R84,PriceDates,0)+1,Match(AC$3,Tickers,0))*AC$4</f>
        <v>2460.570615</v>
      </c>
      <c r="AD84" s="50">
        <f t="array" ref="AD84">index(DailyPrices,Match($R84,PriceDates,0)+1,Match(AD$3,Tickers,0))*AD$4</f>
        <v>1677.188364</v>
      </c>
      <c r="AE84" s="51">
        <f t="shared" si="3"/>
        <v>103434.8049</v>
      </c>
    </row>
    <row r="85">
      <c r="R85" s="65">
        <f>Prices!B91</f>
        <v>42488</v>
      </c>
      <c r="S85" s="50">
        <f t="array" ref="S85">index(DailyPrices,Match($R85,PriceDates,0)+1,Match(S$3,Tickers,0))*S$4</f>
        <v>16528.98807</v>
      </c>
      <c r="T85" s="50">
        <f t="array" ref="T85">index(DailyPrices,Match($R85,PriceDates,0)+1,Match(T$3,Tickers,0))*T$4</f>
        <v>16683.31639</v>
      </c>
      <c r="U85" s="50">
        <f t="array" ref="U85">index(DailyPrices,Match($R85,PriceDates,0)+1,Match(U$3,Tickers,0))*U$4</f>
        <v>5356.265517</v>
      </c>
      <c r="V85" s="50">
        <f t="array" ref="V85">index(DailyPrices,Match($R85,PriceDates,0)+1,Match(V$3,Tickers,0))*V$4</f>
        <v>4753.376713</v>
      </c>
      <c r="W85" s="50">
        <f t="array" ref="W85">index(DailyPrices,Match($R85,PriceDates,0)+1,Match(W$3,Tickers,0))*W$4</f>
        <v>37537.26208</v>
      </c>
      <c r="X85" s="50">
        <f t="array" ref="X85">index(DailyPrices,Match($R85,PriceDates,0)+1,Match(X$3,Tickers,0))*X$4</f>
        <v>11212.67096</v>
      </c>
      <c r="Y85" s="50">
        <f t="array" ref="Y85">index(DailyPrices,Match($R85,PriceDates,0)+1,Match(Y$3,Tickers,0))*Y$4</f>
        <v>0</v>
      </c>
      <c r="Z85" s="50">
        <f t="array" ref="Z85">index(DailyPrices,Match($R85,PriceDates,0)+1,Match(Z$3,Tickers,0))*Z$4</f>
        <v>0</v>
      </c>
      <c r="AA85" s="50">
        <f t="array" ref="AA85">index(DailyPrices,Match($R85,PriceDates,0)+1,Match(AA$3,Tickers,0))*AA$4</f>
        <v>5572.63386</v>
      </c>
      <c r="AB85" s="50">
        <f t="array" ref="AB85">index(DailyPrices,Match($R85,PriceDates,0)+1,Match(AB$3,Tickers,0))*AB$4</f>
        <v>633.3547833</v>
      </c>
      <c r="AC85" s="50">
        <f t="array" ref="AC85">index(DailyPrices,Match($R85,PriceDates,0)+1,Match(AC$3,Tickers,0))*AC$4</f>
        <v>2460.116719</v>
      </c>
      <c r="AD85" s="50">
        <f t="array" ref="AD85">index(DailyPrices,Match($R85,PriceDates,0)+1,Match(AD$3,Tickers,0))*AD$4</f>
        <v>1683.254928</v>
      </c>
      <c r="AE85" s="51">
        <f t="shared" si="3"/>
        <v>102421.24</v>
      </c>
    </row>
    <row r="86">
      <c r="R86" s="65">
        <f>Prices!B92</f>
        <v>42489</v>
      </c>
      <c r="S86" s="50">
        <f t="array" ref="S86">index(DailyPrices,Match($R86,PriceDates,0)+1,Match(S$3,Tickers,0))*S$4</f>
        <v>16432.42751</v>
      </c>
      <c r="T86" s="50">
        <f t="array" ref="T86">index(DailyPrices,Match($R86,PriceDates,0)+1,Match(T$3,Tickers,0))*T$4</f>
        <v>16588.11915</v>
      </c>
      <c r="U86" s="50">
        <f t="array" ref="U86">index(DailyPrices,Match($R86,PriceDates,0)+1,Match(U$3,Tickers,0))*U$4</f>
        <v>5331.420298</v>
      </c>
      <c r="V86" s="50">
        <f t="array" ref="V86">index(DailyPrices,Match($R86,PriceDates,0)+1,Match(V$3,Tickers,0))*V$4</f>
        <v>4729.732597</v>
      </c>
      <c r="W86" s="50">
        <f t="array" ref="W86">index(DailyPrices,Match($R86,PriceDates,0)+1,Match(W$3,Tickers,0))*W$4</f>
        <v>37414.95767</v>
      </c>
      <c r="X86" s="50">
        <f t="array" ref="X86">index(DailyPrices,Match($R86,PriceDates,0)+1,Match(X$3,Tickers,0))*X$4</f>
        <v>11190.24562</v>
      </c>
      <c r="Y86" s="50">
        <f t="array" ref="Y86">index(DailyPrices,Match($R86,PriceDates,0)+1,Match(Y$3,Tickers,0))*Y$4</f>
        <v>0</v>
      </c>
      <c r="Z86" s="50">
        <f t="array" ref="Z86">index(DailyPrices,Match($R86,PriceDates,0)+1,Match(Z$3,Tickers,0))*Z$4</f>
        <v>0</v>
      </c>
      <c r="AA86" s="50">
        <f t="array" ref="AA86">index(DailyPrices,Match($R86,PriceDates,0)+1,Match(AA$3,Tickers,0))*AA$4</f>
        <v>5574.62462</v>
      </c>
      <c r="AB86" s="50">
        <f t="array" ref="AB86">index(DailyPrices,Match($R86,PriceDates,0)+1,Match(AB$3,Tickers,0))*AB$4</f>
        <v>634.0416045</v>
      </c>
      <c r="AC86" s="50">
        <f t="array" ref="AC86">index(DailyPrices,Match($R86,PriceDates,0)+1,Match(AC$3,Tickers,0))*AC$4</f>
        <v>2463.747888</v>
      </c>
      <c r="AD86" s="50">
        <f t="array" ref="AD86">index(DailyPrices,Match($R86,PriceDates,0)+1,Match(AD$3,Tickers,0))*AD$4</f>
        <v>1682.821602</v>
      </c>
      <c r="AE86" s="51">
        <f t="shared" si="3"/>
        <v>102042.1385</v>
      </c>
    </row>
    <row r="87">
      <c r="R87" s="65">
        <f>Prices!B93</f>
        <v>42492</v>
      </c>
      <c r="S87" s="50">
        <f t="array" ref="S87">index(DailyPrices,Match($R87,PriceDates,0)+1,Match(S$3,Tickers,0))*S$4</f>
        <v>16560.13664</v>
      </c>
      <c r="T87" s="50">
        <f t="array" ref="T87">index(DailyPrices,Match($R87,PriceDates,0)+1,Match(T$3,Tickers,0))*T$4</f>
        <v>16695.21604</v>
      </c>
      <c r="U87" s="50">
        <f t="array" ref="U87">index(DailyPrices,Match($R87,PriceDates,0)+1,Match(U$3,Tickers,0))*U$4</f>
        <v>5364.74925</v>
      </c>
      <c r="V87" s="50">
        <f t="array" ref="V87">index(DailyPrices,Match($R87,PriceDates,0)+1,Match(V$3,Tickers,0))*V$4</f>
        <v>4758.833048</v>
      </c>
      <c r="W87" s="50">
        <f t="array" ref="W87">index(DailyPrices,Match($R87,PriceDates,0)+1,Match(W$3,Tickers,0))*W$4</f>
        <v>37730.91073</v>
      </c>
      <c r="X87" s="50">
        <f t="array" ref="X87">index(DailyPrices,Match($R87,PriceDates,0)+1,Match(X$3,Tickers,0))*X$4</f>
        <v>11161.41303</v>
      </c>
      <c r="Y87" s="50">
        <f t="array" ref="Y87">index(DailyPrices,Match($R87,PriceDates,0)+1,Match(Y$3,Tickers,0))*Y$4</f>
        <v>0</v>
      </c>
      <c r="Z87" s="50">
        <f t="array" ref="Z87">index(DailyPrices,Match($R87,PriceDates,0)+1,Match(Z$3,Tickers,0))*Z$4</f>
        <v>0</v>
      </c>
      <c r="AA87" s="50">
        <f t="array" ref="AA87">index(DailyPrices,Match($R87,PriceDates,0)+1,Match(AA$3,Tickers,0))*AA$4</f>
        <v>5572.63386</v>
      </c>
      <c r="AB87" s="50">
        <f t="array" ref="AB87">index(DailyPrices,Match($R87,PriceDates,0)+1,Match(AB$3,Tickers,0))*AB$4</f>
        <v>633.1962861</v>
      </c>
      <c r="AC87" s="50">
        <f t="array" ref="AC87">index(DailyPrices,Match($R87,PriceDates,0)+1,Match(AC$3,Tickers,0))*AC$4</f>
        <v>2466.92516</v>
      </c>
      <c r="AD87" s="50">
        <f t="array" ref="AD87">index(DailyPrices,Match($R87,PriceDates,0)+1,Match(AD$3,Tickers,0))*AD$4</f>
        <v>1682.171613</v>
      </c>
      <c r="AE87" s="51">
        <f t="shared" si="3"/>
        <v>102626.1857</v>
      </c>
    </row>
    <row r="88">
      <c r="R88" s="65">
        <f>Prices!B94</f>
        <v>42493</v>
      </c>
      <c r="S88" s="50">
        <f t="array" ref="S88">index(DailyPrices,Match($R88,PriceDates,0)+1,Match(S$3,Tickers,0))*S$4</f>
        <v>16393.49179</v>
      </c>
      <c r="T88" s="50">
        <f t="array" ref="T88">index(DailyPrices,Match($R88,PriceDates,0)+1,Match(T$3,Tickers,0))*T$4</f>
        <v>16526.6376</v>
      </c>
      <c r="U88" s="50">
        <f t="array" ref="U88">index(DailyPrices,Match($R88,PriceDates,0)+1,Match(U$3,Tickers,0))*U$4</f>
        <v>5307.787042</v>
      </c>
      <c r="V88" s="50">
        <f t="array" ref="V88">index(DailyPrices,Match($R88,PriceDates,0)+1,Match(V$3,Tickers,0))*V$4</f>
        <v>4688.355394</v>
      </c>
      <c r="W88" s="50">
        <f t="array" ref="W88">index(DailyPrices,Match($R88,PriceDates,0)+1,Match(W$3,Tickers,0))*W$4</f>
        <v>37099.00461</v>
      </c>
      <c r="X88" s="50">
        <f t="array" ref="X88">index(DailyPrices,Match($R88,PriceDates,0)+1,Match(X$3,Tickers,0))*X$4</f>
        <v>10850.66187</v>
      </c>
      <c r="Y88" s="50">
        <f t="array" ref="Y88">index(DailyPrices,Match($R88,PriceDates,0)+1,Match(Y$3,Tickers,0))*Y$4</f>
        <v>0</v>
      </c>
      <c r="Z88" s="50">
        <f t="array" ref="Z88">index(DailyPrices,Match($R88,PriceDates,0)+1,Match(Z$3,Tickers,0))*Z$4</f>
        <v>0</v>
      </c>
      <c r="AA88" s="50">
        <f t="array" ref="AA88">index(DailyPrices,Match($R88,PriceDates,0)+1,Match(AA$3,Tickers,0))*AA$4</f>
        <v>5588.559937</v>
      </c>
      <c r="AB88" s="50">
        <f t="array" ref="AB88">index(DailyPrices,Match($R88,PriceDates,0)+1,Match(AB$3,Tickers,0))*AB$4</f>
        <v>634.3057664</v>
      </c>
      <c r="AC88" s="50">
        <f t="array" ref="AC88">index(DailyPrices,Match($R88,PriceDates,0)+1,Match(AC$3,Tickers,0))*AC$4</f>
        <v>2472.371913</v>
      </c>
      <c r="AD88" s="50">
        <f t="array" ref="AD88">index(DailyPrices,Match($R88,PriceDates,0)+1,Match(AD$3,Tickers,0))*AD$4</f>
        <v>1678.705005</v>
      </c>
      <c r="AE88" s="51">
        <f t="shared" si="3"/>
        <v>101239.8809</v>
      </c>
    </row>
    <row r="89">
      <c r="R89" s="65">
        <f>Prices!B95</f>
        <v>42494</v>
      </c>
      <c r="S89" s="50">
        <f t="array" ref="S89">index(DailyPrices,Match($R89,PriceDates,0)+1,Match(S$3,Tickers,0))*S$4</f>
        <v>16296.93123</v>
      </c>
      <c r="T89" s="50">
        <f t="array" ref="T89">index(DailyPrices,Match($R89,PriceDates,0)+1,Match(T$3,Tickers,0))*T$4</f>
        <v>16409.62432</v>
      </c>
      <c r="U89" s="50">
        <f t="array" ref="U89">index(DailyPrices,Match($R89,PriceDates,0)+1,Match(U$3,Tickers,0))*U$4</f>
        <v>5269.004261</v>
      </c>
      <c r="V89" s="50">
        <f t="array" ref="V89">index(DailyPrices,Match($R89,PriceDates,0)+1,Match(V$3,Tickers,0))*V$4</f>
        <v>4665.620667</v>
      </c>
      <c r="W89" s="50">
        <f t="array" ref="W89">index(DailyPrices,Match($R89,PriceDates,0)+1,Match(W$3,Tickers,0))*W$4</f>
        <v>36650.5551</v>
      </c>
      <c r="X89" s="50">
        <f t="array" ref="X89">index(DailyPrices,Match($R89,PriceDates,0)+1,Match(X$3,Tickers,0))*X$4</f>
        <v>10696.88809</v>
      </c>
      <c r="Y89" s="50">
        <f t="array" ref="Y89">index(DailyPrices,Match($R89,PriceDates,0)+1,Match(Y$3,Tickers,0))*Y$4</f>
        <v>0</v>
      </c>
      <c r="Z89" s="50">
        <f t="array" ref="Z89">index(DailyPrices,Match($R89,PriceDates,0)+1,Match(Z$3,Tickers,0))*Z$4</f>
        <v>0</v>
      </c>
      <c r="AA89" s="50">
        <f t="array" ref="AA89">index(DailyPrices,Match($R89,PriceDates,0)+1,Match(AA$3,Tickers,0))*AA$4</f>
        <v>5589.555317</v>
      </c>
      <c r="AB89" s="50">
        <f t="array" ref="AB89">index(DailyPrices,Match($R89,PriceDates,0)+1,Match(AB$3,Tickers,0))*AB$4</f>
        <v>633.2491185</v>
      </c>
      <c r="AC89" s="50">
        <f t="array" ref="AC89">index(DailyPrices,Match($R89,PriceDates,0)+1,Match(AC$3,Tickers,0))*AC$4</f>
        <v>2471.918017</v>
      </c>
      <c r="AD89" s="50">
        <f t="array" ref="AD89">index(DailyPrices,Match($R89,PriceDates,0)+1,Match(AD$3,Tickers,0))*AD$4</f>
        <v>1675.021734</v>
      </c>
      <c r="AE89" s="51">
        <f t="shared" si="3"/>
        <v>100358.3679</v>
      </c>
    </row>
    <row r="90">
      <c r="R90" s="65">
        <f>Prices!B96</f>
        <v>42495</v>
      </c>
      <c r="S90" s="50">
        <f t="array" ref="S90">index(DailyPrices,Match($R90,PriceDates,0)+1,Match(S$3,Tickers,0))*S$4</f>
        <v>16290.70152</v>
      </c>
      <c r="T90" s="50">
        <f t="array" ref="T90">index(DailyPrices,Match($R90,PriceDates,0)+1,Match(T$3,Tickers,0))*T$4</f>
        <v>16409.62432</v>
      </c>
      <c r="U90" s="50">
        <f t="array" ref="U90">index(DailyPrices,Match($R90,PriceDates,0)+1,Match(U$3,Tickers,0))*U$4</f>
        <v>5254.460719</v>
      </c>
      <c r="V90" s="50">
        <f t="array" ref="V90">index(DailyPrices,Match($R90,PriceDates,0)+1,Match(V$3,Tickers,0))*V$4</f>
        <v>4659.709638</v>
      </c>
      <c r="W90" s="50">
        <f t="array" ref="W90">index(DailyPrices,Match($R90,PriceDates,0)+1,Match(W$3,Tickers,0))*W$4</f>
        <v>36619.979</v>
      </c>
      <c r="X90" s="50">
        <f t="array" ref="X90">index(DailyPrices,Match($R90,PriceDates,0)+1,Match(X$3,Tickers,0))*X$4</f>
        <v>10696.88809</v>
      </c>
      <c r="Y90" s="50">
        <f t="array" ref="Y90">index(DailyPrices,Match($R90,PriceDates,0)+1,Match(Y$3,Tickers,0))*Y$4</f>
        <v>0</v>
      </c>
      <c r="Z90" s="50">
        <f t="array" ref="Z90">index(DailyPrices,Match($R90,PriceDates,0)+1,Match(Z$3,Tickers,0))*Z$4</f>
        <v>0</v>
      </c>
      <c r="AA90" s="50">
        <f t="array" ref="AA90">index(DailyPrices,Match($R90,PriceDates,0)+1,Match(AA$3,Tickers,0))*AA$4</f>
        <v>5593.039146</v>
      </c>
      <c r="AB90" s="50">
        <f t="array" ref="AB90">index(DailyPrices,Match($R90,PriceDates,0)+1,Match(AB$3,Tickers,0))*AB$4</f>
        <v>634.517096</v>
      </c>
      <c r="AC90" s="50">
        <f t="array" ref="AC90">index(DailyPrices,Match($R90,PriceDates,0)+1,Match(AC$3,Tickers,0))*AC$4</f>
        <v>2476.003082</v>
      </c>
      <c r="AD90" s="50">
        <f t="array" ref="AD90">index(DailyPrices,Match($R90,PriceDates,0)+1,Match(AD$3,Tickers,0))*AD$4</f>
        <v>1678.488342</v>
      </c>
      <c r="AE90" s="51">
        <f t="shared" si="3"/>
        <v>100313.411</v>
      </c>
    </row>
    <row r="91">
      <c r="R91" s="65">
        <f>Prices!B97</f>
        <v>42496</v>
      </c>
      <c r="S91" s="50">
        <f t="array" ref="S91">index(DailyPrices,Match($R91,PriceDates,0)+1,Match(S$3,Tickers,0))*S$4</f>
        <v>16349.8838</v>
      </c>
      <c r="T91" s="50">
        <f t="array" ref="T91">index(DailyPrices,Match($R91,PriceDates,0)+1,Match(T$3,Tickers,0))*T$4</f>
        <v>16453.25639</v>
      </c>
      <c r="U91" s="50">
        <f t="array" ref="U91">index(DailyPrices,Match($R91,PriceDates,0)+1,Match(U$3,Tickers,0))*U$4</f>
        <v>5266.580338</v>
      </c>
      <c r="V91" s="50">
        <f t="array" ref="V91">index(DailyPrices,Match($R91,PriceDates,0)+1,Match(V$3,Tickers,0))*V$4</f>
        <v>4691.083561</v>
      </c>
      <c r="W91" s="50">
        <f t="array" ref="W91">index(DailyPrices,Match($R91,PriceDates,0)+1,Match(W$3,Tickers,0))*W$4</f>
        <v>36701.51527</v>
      </c>
      <c r="X91" s="50">
        <f t="array" ref="X91">index(DailyPrices,Match($R91,PriceDates,0)+1,Match(X$3,Tickers,0))*X$4</f>
        <v>10722.51706</v>
      </c>
      <c r="Y91" s="50">
        <f t="array" ref="Y91">index(DailyPrices,Match($R91,PriceDates,0)+1,Match(Y$3,Tickers,0))*Y$4</f>
        <v>0</v>
      </c>
      <c r="Z91" s="50">
        <f t="array" ref="Z91">index(DailyPrices,Match($R91,PriceDates,0)+1,Match(Z$3,Tickers,0))*Z$4</f>
        <v>0</v>
      </c>
      <c r="AA91" s="50">
        <f t="array" ref="AA91">index(DailyPrices,Match($R91,PriceDates,0)+1,Match(AA$3,Tickers,0))*AA$4</f>
        <v>5591.546076</v>
      </c>
      <c r="AB91" s="50">
        <f t="array" ref="AB91">index(DailyPrices,Match($R91,PriceDates,0)+1,Match(AB$3,Tickers,0))*AB$4</f>
        <v>633.1434537</v>
      </c>
      <c r="AC91" s="50">
        <f t="array" ref="AC91">index(DailyPrices,Match($R91,PriceDates,0)+1,Match(AC$3,Tickers,0))*AC$4</f>
        <v>2478.272562</v>
      </c>
      <c r="AD91" s="50">
        <f t="array" ref="AD91">index(DailyPrices,Match($R91,PriceDates,0)+1,Match(AD$3,Tickers,0))*AD$4</f>
        <v>1680.004983</v>
      </c>
      <c r="AE91" s="51">
        <f t="shared" si="3"/>
        <v>100567.8035</v>
      </c>
    </row>
    <row r="92">
      <c r="R92" s="65">
        <f>Prices!B98</f>
        <v>42499</v>
      </c>
      <c r="S92" s="50">
        <f t="array" ref="S92">index(DailyPrices,Match($R92,PriceDates,0)+1,Match(S$3,Tickers,0))*S$4</f>
        <v>16367.01551</v>
      </c>
      <c r="T92" s="50">
        <f t="array" ref="T92">index(DailyPrices,Match($R92,PriceDates,0)+1,Match(T$3,Tickers,0))*T$4</f>
        <v>16425.49053</v>
      </c>
      <c r="U92" s="50">
        <f t="array" ref="U92">index(DailyPrices,Match($R92,PriceDates,0)+1,Match(U$3,Tickers,0))*U$4</f>
        <v>5256.884643</v>
      </c>
      <c r="V92" s="50">
        <f t="array" ref="V92">index(DailyPrices,Match($R92,PriceDates,0)+1,Match(V$3,Tickers,0))*V$4</f>
        <v>4678.352114</v>
      </c>
      <c r="W92" s="50">
        <f t="array" ref="W92">index(DailyPrices,Match($R92,PriceDates,0)+1,Match(W$3,Tickers,0))*W$4</f>
        <v>36579.21086</v>
      </c>
      <c r="X92" s="50">
        <f t="array" ref="X92">index(DailyPrices,Match($R92,PriceDates,0)+1,Match(X$3,Tickers,0))*X$4</f>
        <v>10559.13242</v>
      </c>
      <c r="Y92" s="50">
        <f t="array" ref="Y92">index(DailyPrices,Match($R92,PriceDates,0)+1,Match(Y$3,Tickers,0))*Y$4</f>
        <v>0</v>
      </c>
      <c r="Z92" s="50">
        <f t="array" ref="Z92">index(DailyPrices,Match($R92,PriceDates,0)+1,Match(Z$3,Tickers,0))*Z$4</f>
        <v>0</v>
      </c>
      <c r="AA92" s="50">
        <f t="array" ref="AA92">index(DailyPrices,Match($R92,PriceDates,0)+1,Match(AA$3,Tickers,0))*AA$4</f>
        <v>5597.020665</v>
      </c>
      <c r="AB92" s="50">
        <f t="array" ref="AB92">index(DailyPrices,Match($R92,PriceDates,0)+1,Match(AB$3,Tickers,0))*AB$4</f>
        <v>632.5094649</v>
      </c>
      <c r="AC92" s="50">
        <f t="array" ref="AC92">index(DailyPrices,Match($R92,PriceDates,0)+1,Match(AC$3,Tickers,0))*AC$4</f>
        <v>2478.272562</v>
      </c>
      <c r="AD92" s="50">
        <f t="array" ref="AD92">index(DailyPrices,Match($R92,PriceDates,0)+1,Match(AD$3,Tickers,0))*AD$4</f>
        <v>1678.921668</v>
      </c>
      <c r="AE92" s="51">
        <f t="shared" si="3"/>
        <v>100252.8104</v>
      </c>
    </row>
    <row r="93">
      <c r="R93" s="65">
        <f>Prices!B99</f>
        <v>42500</v>
      </c>
      <c r="S93" s="50">
        <f t="array" ref="S93">index(DailyPrices,Match($R93,PriceDates,0)+1,Match(S$3,Tickers,0))*S$4</f>
        <v>16561.69407</v>
      </c>
      <c r="T93" s="50">
        <f t="array" ref="T93">index(DailyPrices,Match($R93,PriceDates,0)+1,Match(T$3,Tickers,0))*T$4</f>
        <v>16629.76794</v>
      </c>
      <c r="U93" s="50">
        <f t="array" ref="U93">index(DailyPrices,Match($R93,PriceDates,0)+1,Match(U$3,Tickers,0))*U$4</f>
        <v>5329.602355</v>
      </c>
      <c r="V93" s="50">
        <f t="array" ref="V93">index(DailyPrices,Match($R93,PriceDates,0)+1,Match(V$3,Tickers,0))*V$4</f>
        <v>4736.553015</v>
      </c>
      <c r="W93" s="50">
        <f t="array" ref="W93">index(DailyPrices,Match($R93,PriceDates,0)+1,Match(W$3,Tickers,0))*W$4</f>
        <v>37119.38867</v>
      </c>
      <c r="X93" s="50">
        <f t="array" ref="X93">index(DailyPrices,Match($R93,PriceDates,0)+1,Match(X$3,Tickers,0))*X$4</f>
        <v>10770.57136</v>
      </c>
      <c r="Y93" s="50">
        <f t="array" ref="Y93">index(DailyPrices,Match($R93,PriceDates,0)+1,Match(Y$3,Tickers,0))*Y$4</f>
        <v>0</v>
      </c>
      <c r="Z93" s="50">
        <f t="array" ref="Z93">index(DailyPrices,Match($R93,PriceDates,0)+1,Match(Z$3,Tickers,0))*Z$4</f>
        <v>0</v>
      </c>
      <c r="AA93" s="50">
        <f t="array" ref="AA93">index(DailyPrices,Match($R93,PriceDates,0)+1,Match(AA$3,Tickers,0))*AA$4</f>
        <v>5598.016045</v>
      </c>
      <c r="AB93" s="50">
        <f t="array" ref="AB93">index(DailyPrices,Match($R93,PriceDates,0)+1,Match(AB$3,Tickers,0))*AB$4</f>
        <v>633.5661129</v>
      </c>
      <c r="AC93" s="50">
        <f t="array" ref="AC93">index(DailyPrices,Match($R93,PriceDates,0)+1,Match(AC$3,Tickers,0))*AC$4</f>
        <v>2477.36477</v>
      </c>
      <c r="AD93" s="50">
        <f t="array" ref="AD93">index(DailyPrices,Match($R93,PriceDates,0)+1,Match(AD$3,Tickers,0))*AD$4</f>
        <v>1682.821602</v>
      </c>
      <c r="AE93" s="51">
        <f t="shared" si="3"/>
        <v>101539.3459</v>
      </c>
    </row>
    <row r="94">
      <c r="R94" s="65">
        <f>Prices!B100</f>
        <v>42501</v>
      </c>
      <c r="S94" s="50">
        <f t="array" ref="S94">index(DailyPrices,Match($R94,PriceDates,0)+1,Match(S$3,Tickers,0))*S$4</f>
        <v>16410.62351</v>
      </c>
      <c r="T94" s="50">
        <f t="array" ref="T94">index(DailyPrices,Match($R94,PriceDates,0)+1,Match(T$3,Tickers,0))*T$4</f>
        <v>16528.62087</v>
      </c>
      <c r="U94" s="50">
        <f t="array" ref="U94">index(DailyPrices,Match($R94,PriceDates,0)+1,Match(U$3,Tickers,0))*U$4</f>
        <v>5284.759766</v>
      </c>
      <c r="V94" s="50">
        <f t="array" ref="V94">index(DailyPrices,Match($R94,PriceDates,0)+1,Match(V$3,Tickers,0))*V$4</f>
        <v>4690.628867</v>
      </c>
      <c r="W94" s="50">
        <f t="array" ref="W94">index(DailyPrices,Match($R94,PriceDates,0)+1,Match(W$3,Tickers,0))*W$4</f>
        <v>36854.39578</v>
      </c>
      <c r="X94" s="50">
        <f t="array" ref="X94">index(DailyPrices,Match($R94,PriceDates,0)+1,Match(X$3,Tickers,0))*X$4</f>
        <v>10738.53516</v>
      </c>
      <c r="Y94" s="50">
        <f t="array" ref="Y94">index(DailyPrices,Match($R94,PriceDates,0)+1,Match(Y$3,Tickers,0))*Y$4</f>
        <v>0</v>
      </c>
      <c r="Z94" s="50">
        <f t="array" ref="Z94">index(DailyPrices,Match($R94,PriceDates,0)+1,Match(Z$3,Tickers,0))*Z$4</f>
        <v>0</v>
      </c>
      <c r="AA94" s="50">
        <f t="array" ref="AA94">index(DailyPrices,Match($R94,PriceDates,0)+1,Match(AA$3,Tickers,0))*AA$4</f>
        <v>5602.495254</v>
      </c>
      <c r="AB94" s="50">
        <f t="array" ref="AB94">index(DailyPrices,Match($R94,PriceDates,0)+1,Match(AB$3,Tickers,0))*AB$4</f>
        <v>634.252934</v>
      </c>
      <c r="AC94" s="50">
        <f t="array" ref="AC94">index(DailyPrices,Match($R94,PriceDates,0)+1,Match(AC$3,Tickers,0))*AC$4</f>
        <v>2480.088147</v>
      </c>
      <c r="AD94" s="50">
        <f t="array" ref="AD94">index(DailyPrices,Match($R94,PriceDates,0)+1,Match(AD$3,Tickers,0))*AD$4</f>
        <v>1683.254928</v>
      </c>
      <c r="AE94" s="51">
        <f t="shared" si="3"/>
        <v>100907.6552</v>
      </c>
    </row>
    <row r="95">
      <c r="R95" s="65">
        <f>Prices!B101</f>
        <v>42502</v>
      </c>
      <c r="S95" s="50">
        <f t="array" ref="S95">index(DailyPrices,Match($R95,PriceDates,0)+1,Match(S$3,Tickers,0))*S$4</f>
        <v>16404.39379</v>
      </c>
      <c r="T95" s="50">
        <f t="array" ref="T95">index(DailyPrices,Match($R95,PriceDates,0)+1,Match(T$3,Tickers,0))*T$4</f>
        <v>16536.55398</v>
      </c>
      <c r="U95" s="50">
        <f t="array" ref="U95">index(DailyPrices,Match($R95,PriceDates,0)+1,Match(U$3,Tickers,0))*U$4</f>
        <v>5274.45809</v>
      </c>
      <c r="V95" s="50">
        <f t="array" ref="V95">index(DailyPrices,Match($R95,PriceDates,0)+1,Match(V$3,Tickers,0))*V$4</f>
        <v>4675.169252</v>
      </c>
      <c r="W95" s="50">
        <f t="array" ref="W95">index(DailyPrices,Match($R95,PriceDates,0)+1,Match(W$3,Tickers,0))*W$4</f>
        <v>36823.81968</v>
      </c>
      <c r="X95" s="50">
        <f t="array" ref="X95">index(DailyPrices,Match($R95,PriceDates,0)+1,Match(X$3,Tickers,0))*X$4</f>
        <v>10719.31344</v>
      </c>
      <c r="Y95" s="50">
        <f t="array" ref="Y95">index(DailyPrices,Match($R95,PriceDates,0)+1,Match(Y$3,Tickers,0))*Y$4</f>
        <v>0</v>
      </c>
      <c r="Z95" s="50">
        <f t="array" ref="Z95">index(DailyPrices,Match($R95,PriceDates,0)+1,Match(Z$3,Tickers,0))*Z$4</f>
        <v>0</v>
      </c>
      <c r="AA95" s="50">
        <f t="array" ref="AA95">index(DailyPrices,Match($R95,PriceDates,0)+1,Match(AA$3,Tickers,0))*AA$4</f>
        <v>5607.472153</v>
      </c>
      <c r="AB95" s="50">
        <f t="array" ref="AB95">index(DailyPrices,Match($R95,PriceDates,0)+1,Match(AB$3,Tickers,0))*AB$4</f>
        <v>632.9321241</v>
      </c>
      <c r="AC95" s="50">
        <f t="array" ref="AC95">index(DailyPrices,Match($R95,PriceDates,0)+1,Match(AC$3,Tickers,0))*AC$4</f>
        <v>2479.634251</v>
      </c>
      <c r="AD95" s="50">
        <f t="array" ref="AD95">index(DailyPrices,Match($R95,PriceDates,0)+1,Match(AD$3,Tickers,0))*AD$4</f>
        <v>1688.454841</v>
      </c>
      <c r="AE95" s="51">
        <f t="shared" si="3"/>
        <v>100842.2016</v>
      </c>
    </row>
    <row r="96">
      <c r="R96" s="65">
        <f>Prices!B102</f>
        <v>42503</v>
      </c>
      <c r="S96" s="50">
        <f t="array" ref="S96">index(DailyPrices,Match($R96,PriceDates,0)+1,Match(S$3,Tickers,0))*S$4</f>
        <v>16262.66781</v>
      </c>
      <c r="T96" s="50">
        <f t="array" ref="T96">index(DailyPrices,Match($R96,PriceDates,0)+1,Match(T$3,Tickers,0))*T$4</f>
        <v>16367.97553</v>
      </c>
      <c r="U96" s="50">
        <f t="array" ref="U96">index(DailyPrices,Match($R96,PriceDates,0)+1,Match(U$3,Tickers,0))*U$4</f>
        <v>5242.3411</v>
      </c>
      <c r="V96" s="50">
        <f t="array" ref="V96">index(DailyPrices,Match($R96,PriceDates,0)+1,Match(V$3,Tickers,0))*V$4</f>
        <v>4629.699799</v>
      </c>
      <c r="W96" s="50">
        <f t="array" ref="W96">index(DailyPrices,Match($R96,PriceDates,0)+1,Match(W$3,Tickers,0))*W$4</f>
        <v>36416.13831</v>
      </c>
      <c r="X96" s="50">
        <f t="array" ref="X96">index(DailyPrices,Match($R96,PriceDates,0)+1,Match(X$3,Tickers,0))*X$4</f>
        <v>10527.09622</v>
      </c>
      <c r="Y96" s="50">
        <f t="array" ref="Y96">index(DailyPrices,Match($R96,PriceDates,0)+1,Match(Y$3,Tickers,0))*Y$4</f>
        <v>0</v>
      </c>
      <c r="Z96" s="50">
        <f t="array" ref="Z96">index(DailyPrices,Match($R96,PriceDates,0)+1,Match(Z$3,Tickers,0))*Z$4</f>
        <v>0</v>
      </c>
      <c r="AA96" s="50">
        <f t="array" ref="AA96">index(DailyPrices,Match($R96,PriceDates,0)+1,Match(AA$3,Tickers,0))*AA$4</f>
        <v>5612.946742</v>
      </c>
      <c r="AB96" s="50">
        <f t="array" ref="AB96">index(DailyPrices,Match($R96,PriceDates,0)+1,Match(AB$3,Tickers,0))*AB$4</f>
        <v>634.0944369</v>
      </c>
      <c r="AC96" s="50">
        <f t="array" ref="AC96">index(DailyPrices,Match($R96,PriceDates,0)+1,Match(AC$3,Tickers,0))*AC$4</f>
        <v>2478.726458</v>
      </c>
      <c r="AD96" s="50">
        <f t="array" ref="AD96">index(DailyPrices,Match($R96,PriceDates,0)+1,Match(AD$3,Tickers,0))*AD$4</f>
        <v>1689.754819</v>
      </c>
      <c r="AE96" s="51">
        <f t="shared" si="3"/>
        <v>99861.44122</v>
      </c>
    </row>
    <row r="97">
      <c r="R97" s="65">
        <f>Prices!B103</f>
        <v>42506</v>
      </c>
      <c r="S97" s="50">
        <f t="array" ref="S97">index(DailyPrices,Match($R97,PriceDates,0)+1,Match(S$3,Tickers,0))*S$4</f>
        <v>16424.64036</v>
      </c>
      <c r="T97" s="50">
        <f t="array" ref="T97">index(DailyPrices,Match($R97,PriceDates,0)+1,Match(T$3,Tickers,0))*T$4</f>
        <v>16522.67105</v>
      </c>
      <c r="U97" s="50">
        <f t="array" ref="U97">index(DailyPrices,Match($R97,PriceDates,0)+1,Match(U$3,Tickers,0))*U$4</f>
        <v>5293.84948</v>
      </c>
      <c r="V97" s="50">
        <f t="array" ref="V97">index(DailyPrices,Match($R97,PriceDates,0)+1,Match(V$3,Tickers,0))*V$4</f>
        <v>4676.533336</v>
      </c>
      <c r="W97" s="50">
        <f t="array" ref="W97">index(DailyPrices,Match($R97,PriceDates,0)+1,Match(W$3,Tickers,0))*W$4</f>
        <v>36864.58782</v>
      </c>
      <c r="X97" s="50">
        <f t="array" ref="X97">index(DailyPrices,Match($R97,PriceDates,0)+1,Match(X$3,Tickers,0))*X$4</f>
        <v>10648.83379</v>
      </c>
      <c r="Y97" s="50">
        <f t="array" ref="Y97">index(DailyPrices,Match($R97,PriceDates,0)+1,Match(Y$3,Tickers,0))*Y$4</f>
        <v>0</v>
      </c>
      <c r="Z97" s="50">
        <f t="array" ref="Z97">index(DailyPrices,Match($R97,PriceDates,0)+1,Match(Z$3,Tickers,0))*Z$4</f>
        <v>0</v>
      </c>
      <c r="AA97" s="50">
        <f t="array" ref="AA97">index(DailyPrices,Match($R97,PriceDates,0)+1,Match(AA$3,Tickers,0))*AA$4</f>
        <v>5604.486014</v>
      </c>
      <c r="AB97" s="50">
        <f t="array" ref="AB97">index(DailyPrices,Match($R97,PriceDates,0)+1,Match(AB$3,Tickers,0))*AB$4</f>
        <v>631.9811409</v>
      </c>
      <c r="AC97" s="50">
        <f t="array" ref="AC97">index(DailyPrices,Match($R97,PriceDates,0)+1,Match(AC$3,Tickers,0))*AC$4</f>
        <v>2478.726458</v>
      </c>
      <c r="AD97" s="50">
        <f t="array" ref="AD97">index(DailyPrices,Match($R97,PriceDates,0)+1,Match(AD$3,Tickers,0))*AD$4</f>
        <v>1691.488123</v>
      </c>
      <c r="AE97" s="51">
        <f t="shared" si="3"/>
        <v>100837.7976</v>
      </c>
    </row>
    <row r="98">
      <c r="R98" s="65">
        <f>Prices!B104</f>
        <v>42507</v>
      </c>
      <c r="S98" s="50">
        <f t="array" ref="S98">index(DailyPrices,Match($R98,PriceDates,0)+1,Match(S$3,Tickers,0))*S$4</f>
        <v>16276.68466</v>
      </c>
      <c r="T98" s="50">
        <f t="array" ref="T98">index(DailyPrices,Match($R98,PriceDates,0)+1,Match(T$3,Tickers,0))*T$4</f>
        <v>16389.79157</v>
      </c>
      <c r="U98" s="50">
        <f t="array" ref="U98">index(DailyPrices,Match($R98,PriceDates,0)+1,Match(U$3,Tickers,0))*U$4</f>
        <v>5258.702585</v>
      </c>
      <c r="V98" s="50">
        <f t="array" ref="V98">index(DailyPrices,Match($R98,PriceDates,0)+1,Match(V$3,Tickers,0))*V$4</f>
        <v>4626.062242</v>
      </c>
      <c r="W98" s="50">
        <f t="array" ref="W98">index(DailyPrices,Match($R98,PriceDates,0)+1,Match(W$3,Tickers,0))*W$4</f>
        <v>36650.5551</v>
      </c>
      <c r="X98" s="50">
        <f t="array" ref="X98">index(DailyPrices,Match($R98,PriceDates,0)+1,Match(X$3,Tickers,0))*X$4</f>
        <v>10603.98311</v>
      </c>
      <c r="Y98" s="50">
        <f t="array" ref="Y98">index(DailyPrices,Match($R98,PriceDates,0)+1,Match(Y$3,Tickers,0))*Y$4</f>
        <v>0</v>
      </c>
      <c r="Z98" s="50">
        <f t="array" ref="Z98">index(DailyPrices,Match($R98,PriceDates,0)+1,Match(Z$3,Tickers,0))*Z$4</f>
        <v>0</v>
      </c>
      <c r="AA98" s="50">
        <f t="array" ref="AA98">index(DailyPrices,Match($R98,PriceDates,0)+1,Match(AA$3,Tickers,0))*AA$4</f>
        <v>5615.435192</v>
      </c>
      <c r="AB98" s="50">
        <f t="array" ref="AB98">index(DailyPrices,Match($R98,PriceDates,0)+1,Match(AB$3,Tickers,0))*AB$4</f>
        <v>631.7698114</v>
      </c>
      <c r="AC98" s="50">
        <f t="array" ref="AC98">index(DailyPrices,Match($R98,PriceDates,0)+1,Match(AC$3,Tickers,0))*AC$4</f>
        <v>2479.634251</v>
      </c>
      <c r="AD98" s="50">
        <f t="array" ref="AD98">index(DailyPrices,Match($R98,PriceDates,0)+1,Match(AD$3,Tickers,0))*AD$4</f>
        <v>1690.188145</v>
      </c>
      <c r="AE98" s="51">
        <f t="shared" si="3"/>
        <v>100222.8067</v>
      </c>
    </row>
    <row r="99">
      <c r="R99" s="65">
        <f>Prices!B105</f>
        <v>42508</v>
      </c>
      <c r="S99" s="50">
        <f t="array" ref="S99">index(DailyPrices,Match($R99,PriceDates,0)+1,Match(S$3,Tickers,0))*S$4</f>
        <v>16275.12723</v>
      </c>
      <c r="T99" s="50">
        <f t="array" ref="T99">index(DailyPrices,Match($R99,PriceDates,0)+1,Match(T$3,Tickers,0))*T$4</f>
        <v>16403.6745</v>
      </c>
      <c r="U99" s="50">
        <f t="array" ref="U99">index(DailyPrices,Match($R99,PriceDates,0)+1,Match(U$3,Tickers,0))*U$4</f>
        <v>5244.159043</v>
      </c>
      <c r="V99" s="50">
        <f t="array" ref="V99">index(DailyPrices,Match($R99,PriceDates,0)+1,Match(V$3,Tickers,0))*V$4</f>
        <v>4623.334075</v>
      </c>
      <c r="W99" s="50">
        <f t="array" ref="W99">index(DailyPrices,Match($R99,PriceDates,0)+1,Match(W$3,Tickers,0))*W$4</f>
        <v>36619.979</v>
      </c>
      <c r="X99" s="50">
        <f t="array" ref="X99">index(DailyPrices,Match($R99,PriceDates,0)+1,Match(X$3,Tickers,0))*X$4</f>
        <v>10520.68898</v>
      </c>
      <c r="Y99" s="50">
        <f t="array" ref="Y99">index(DailyPrices,Match($R99,PriceDates,0)+1,Match(Y$3,Tickers,0))*Y$4</f>
        <v>0</v>
      </c>
      <c r="Z99" s="50">
        <f t="array" ref="Z99">index(DailyPrices,Match($R99,PriceDates,0)+1,Match(Z$3,Tickers,0))*Z$4</f>
        <v>0</v>
      </c>
      <c r="AA99" s="50">
        <f t="array" ref="AA99">index(DailyPrices,Match($R99,PriceDates,0)+1,Match(AA$3,Tickers,0))*AA$4</f>
        <v>5600.504495</v>
      </c>
      <c r="AB99" s="50">
        <f t="array" ref="AB99">index(DailyPrices,Match($R99,PriceDates,0)+1,Match(AB$3,Tickers,0))*AB$4</f>
        <v>626.3809068</v>
      </c>
      <c r="AC99" s="50">
        <f t="array" ref="AC99">index(DailyPrices,Match($R99,PriceDates,0)+1,Match(AC$3,Tickers,0))*AC$4</f>
        <v>2471.010225</v>
      </c>
      <c r="AD99" s="50">
        <f t="array" ref="AD99">index(DailyPrices,Match($R99,PriceDates,0)+1,Match(AD$3,Tickers,0))*AD$4</f>
        <v>1679.571657</v>
      </c>
      <c r="AE99" s="51">
        <f t="shared" si="3"/>
        <v>100064.4301</v>
      </c>
    </row>
    <row r="100">
      <c r="R100" s="65">
        <f>Prices!B106</f>
        <v>42509</v>
      </c>
      <c r="S100" s="50">
        <f t="array" ref="S100">index(DailyPrices,Match($R100,PriceDates,0)+1,Match(S$3,Tickers,0))*S$4</f>
        <v>16211.27267</v>
      </c>
      <c r="T100" s="50">
        <f t="array" ref="T100">index(DailyPrices,Match($R100,PriceDates,0)+1,Match(T$3,Tickers,0))*T$4</f>
        <v>16362.0257</v>
      </c>
      <c r="U100" s="50">
        <f t="array" ref="U100">index(DailyPrices,Match($R100,PriceDates,0)+1,Match(U$3,Tickers,0))*U$4</f>
        <v>5232.039424</v>
      </c>
      <c r="V100" s="50">
        <f t="array" ref="V100">index(DailyPrices,Match($R100,PriceDates,0)+1,Match(V$3,Tickers,0))*V$4</f>
        <v>4598.78057</v>
      </c>
      <c r="W100" s="50">
        <f t="array" ref="W100">index(DailyPrices,Match($R100,PriceDates,0)+1,Match(W$3,Tickers,0))*W$4</f>
        <v>36375.37017</v>
      </c>
      <c r="X100" s="50">
        <f t="array" ref="X100">index(DailyPrices,Match($R100,PriceDates,0)+1,Match(X$3,Tickers,0))*X$4</f>
        <v>10392.54417</v>
      </c>
      <c r="Y100" s="50">
        <f t="array" ref="Y100">index(DailyPrices,Match($R100,PriceDates,0)+1,Match(Y$3,Tickers,0))*Y$4</f>
        <v>0</v>
      </c>
      <c r="Z100" s="50">
        <f t="array" ref="Z100">index(DailyPrices,Match($R100,PriceDates,0)+1,Match(Z$3,Tickers,0))*Z$4</f>
        <v>0</v>
      </c>
      <c r="AA100" s="50">
        <f t="array" ref="AA100">index(DailyPrices,Match($R100,PriceDates,0)+1,Match(AA$3,Tickers,0))*AA$4</f>
        <v>5599.509115</v>
      </c>
      <c r="AB100" s="50">
        <f t="array" ref="AB100">index(DailyPrices,Match($R100,PriceDates,0)+1,Match(AB$3,Tickers,0))*AB$4</f>
        <v>627.8602139</v>
      </c>
      <c r="AC100" s="50">
        <f t="array" ref="AC100">index(DailyPrices,Match($R100,PriceDates,0)+1,Match(AC$3,Tickers,0))*AC$4</f>
        <v>2473.733602</v>
      </c>
      <c r="AD100" s="50">
        <f t="array" ref="AD100">index(DailyPrices,Match($R100,PriceDates,0)+1,Match(AD$3,Tickers,0))*AD$4</f>
        <v>1675.021734</v>
      </c>
      <c r="AE100" s="51">
        <f t="shared" si="3"/>
        <v>99548.15737</v>
      </c>
    </row>
    <row r="101">
      <c r="R101" s="65">
        <f>Prices!B107</f>
        <v>42510</v>
      </c>
      <c r="S101" s="50">
        <f t="array" ref="S101">index(DailyPrices,Match($R101,PriceDates,0)+1,Match(S$3,Tickers,0))*S$4</f>
        <v>16335.86694</v>
      </c>
      <c r="T101" s="50">
        <f t="array" ref="T101">index(DailyPrices,Match($R101,PriceDates,0)+1,Match(T$3,Tickers,0))*T$4</f>
        <v>16447.30656</v>
      </c>
      <c r="U101" s="50">
        <f t="array" ref="U101">index(DailyPrices,Match($R101,PriceDates,0)+1,Match(U$3,Tickers,0))*U$4</f>
        <v>5276.882014</v>
      </c>
      <c r="V101" s="50">
        <f t="array" ref="V101">index(DailyPrices,Match($R101,PriceDates,0)+1,Match(V$3,Tickers,0))*V$4</f>
        <v>4656.526776</v>
      </c>
      <c r="W101" s="50">
        <f t="array" ref="W101">index(DailyPrices,Match($R101,PriceDates,0)+1,Match(W$3,Tickers,0))*W$4</f>
        <v>36711.7073</v>
      </c>
      <c r="X101" s="50">
        <f t="array" ref="X101">index(DailyPrices,Match($R101,PriceDates,0)+1,Match(X$3,Tickers,0))*X$4</f>
        <v>10507.8745</v>
      </c>
      <c r="Y101" s="50">
        <f t="array" ref="Y101">index(DailyPrices,Match($R101,PriceDates,0)+1,Match(Y$3,Tickers,0))*Y$4</f>
        <v>0</v>
      </c>
      <c r="Z101" s="50">
        <f t="array" ref="Z101">index(DailyPrices,Match($R101,PriceDates,0)+1,Match(Z$3,Tickers,0))*Z$4</f>
        <v>0</v>
      </c>
      <c r="AA101" s="50">
        <f t="array" ref="AA101">index(DailyPrices,Match($R101,PriceDates,0)+1,Match(AA$3,Tickers,0))*AA$4</f>
        <v>5595.029906</v>
      </c>
      <c r="AB101" s="50">
        <f t="array" ref="AB101">index(DailyPrices,Match($R101,PriceDates,0)+1,Match(AB$3,Tickers,0))*AB$4</f>
        <v>628.2828731</v>
      </c>
      <c r="AC101" s="50">
        <f t="array" ref="AC101">index(DailyPrices,Match($R101,PriceDates,0)+1,Match(AC$3,Tickers,0))*AC$4</f>
        <v>2476.910874</v>
      </c>
      <c r="AD101" s="50">
        <f t="array" ref="AD101">index(DailyPrices,Match($R101,PriceDates,0)+1,Match(AD$3,Tickers,0))*AD$4</f>
        <v>1676.538375</v>
      </c>
      <c r="AE101" s="51">
        <f t="shared" si="3"/>
        <v>100312.9261</v>
      </c>
    </row>
    <row r="102">
      <c r="R102" s="65">
        <f>Prices!B108</f>
        <v>42513</v>
      </c>
      <c r="S102" s="50">
        <f t="array" ref="S102">index(DailyPrices,Match($R102,PriceDates,0)+1,Match(S$3,Tickers,0))*S$4</f>
        <v>16315.62037</v>
      </c>
      <c r="T102" s="50">
        <f t="array" ref="T102">index(DailyPrices,Match($R102,PriceDates,0)+1,Match(T$3,Tickers,0))*T$4</f>
        <v>16403.6745</v>
      </c>
      <c r="U102" s="50">
        <f t="array" ref="U102">index(DailyPrices,Match($R102,PriceDates,0)+1,Match(U$3,Tickers,0))*U$4</f>
        <v>5267.7923</v>
      </c>
      <c r="V102" s="50">
        <f t="array" ref="V102">index(DailyPrices,Match($R102,PriceDates,0)+1,Match(V$3,Tickers,0))*V$4</f>
        <v>4647.88758</v>
      </c>
      <c r="W102" s="50">
        <f t="array" ref="W102">index(DailyPrices,Match($R102,PriceDates,0)+1,Match(W$3,Tickers,0))*W$4</f>
        <v>36589.40289</v>
      </c>
      <c r="X102" s="50">
        <f t="array" ref="X102">index(DailyPrices,Match($R102,PriceDates,0)+1,Match(X$3,Tickers,0))*X$4</f>
        <v>10485.44916</v>
      </c>
      <c r="Y102" s="50">
        <f t="array" ref="Y102">index(DailyPrices,Match($R102,PriceDates,0)+1,Match(Y$3,Tickers,0))*Y$4</f>
        <v>0</v>
      </c>
      <c r="Z102" s="50">
        <f t="array" ref="Z102">index(DailyPrices,Match($R102,PriceDates,0)+1,Match(Z$3,Tickers,0))*Z$4</f>
        <v>0</v>
      </c>
      <c r="AA102" s="50">
        <f t="array" ref="AA102">index(DailyPrices,Match($R102,PriceDates,0)+1,Match(AA$3,Tickers,0))*AA$4</f>
        <v>5597.518355</v>
      </c>
      <c r="AB102" s="50">
        <f t="array" ref="AB102">index(DailyPrices,Match($R102,PriceDates,0)+1,Match(AB$3,Tickers,0))*AB$4</f>
        <v>628.2828731</v>
      </c>
      <c r="AC102" s="50">
        <f t="array" ref="AC102">index(DailyPrices,Match($R102,PriceDates,0)+1,Match(AC$3,Tickers,0))*AC$4</f>
        <v>2477.818666</v>
      </c>
      <c r="AD102" s="50">
        <f t="array" ref="AD102">index(DailyPrices,Match($R102,PriceDates,0)+1,Match(AD$3,Tickers,0))*AD$4</f>
        <v>1676.971701</v>
      </c>
      <c r="AE102" s="51">
        <f t="shared" si="3"/>
        <v>100090.4184</v>
      </c>
    </row>
    <row r="103">
      <c r="R103" s="66">
        <f>Prices!B109</f>
        <v>42514</v>
      </c>
      <c r="S103" s="54">
        <f t="array" ref="S103">index(DailyPrices,Match($R103,PriceDates,0)+1,Match(S$3,Tickers,0))*S$4</f>
        <v>16533.66035</v>
      </c>
      <c r="T103" s="54">
        <f t="array" ref="T103">index(DailyPrices,Match($R103,PriceDates,0)+1,Match(T$3,Tickers,0))*T$4</f>
        <v>16590.10243</v>
      </c>
      <c r="U103" s="54">
        <f t="array" ref="U103">index(DailyPrices,Match($R103,PriceDates,0)+1,Match(U$3,Tickers,0))*U$4</f>
        <v>5332.026279</v>
      </c>
      <c r="V103" s="54">
        <f t="array" ref="V103">index(DailyPrices,Match($R103,PriceDates,0)+1,Match(V$3,Tickers,0))*V$4</f>
        <v>4718.365234</v>
      </c>
      <c r="W103" s="54">
        <f t="array" ref="W103">index(DailyPrices,Match($R103,PriceDates,0)+1,Match(W$3,Tickers,0))*W$4</f>
        <v>37037.8524</v>
      </c>
      <c r="X103" s="54">
        <f t="array" ref="X103">index(DailyPrices,Match($R103,PriceDates,0)+1,Match(X$3,Tickers,0))*X$4</f>
        <v>10610.39035</v>
      </c>
      <c r="Y103" s="54">
        <f t="array" ref="Y103">index(DailyPrices,Match($R103,PriceDates,0)+1,Match(Y$3,Tickers,0))*Y$4</f>
        <v>0</v>
      </c>
      <c r="Z103" s="54">
        <f t="array" ref="Z103">index(DailyPrices,Match($R103,PriceDates,0)+1,Match(Z$3,Tickers,0))*Z$4</f>
        <v>0</v>
      </c>
      <c r="AA103" s="54">
        <f t="array" ref="AA103">index(DailyPrices,Match($R103,PriceDates,0)+1,Match(AA$3,Tickers,0))*AA$4</f>
        <v>5591.048386</v>
      </c>
      <c r="AB103" s="54">
        <f t="array" ref="AB103">index(DailyPrices,Match($R103,PriceDates,0)+1,Match(AB$3,Tickers,0))*AB$4</f>
        <v>627.2262252</v>
      </c>
      <c r="AC103" s="54">
        <f t="array" ref="AC103">index(DailyPrices,Match($R103,PriceDates,0)+1,Match(AC$3,Tickers,0))*AC$4</f>
        <v>2476.456978</v>
      </c>
      <c r="AD103" s="54">
        <f t="array" ref="AD103">index(DailyPrices,Match($R103,PriceDates,0)+1,Match(AD$3,Tickers,0))*AD$4</f>
        <v>1676.755038</v>
      </c>
      <c r="AE103" s="55">
        <f t="shared" si="3"/>
        <v>101193.8837</v>
      </c>
    </row>
    <row r="104">
      <c r="R104" s="66">
        <f>Prices!B112</f>
        <v>42517</v>
      </c>
      <c r="S104" s="54">
        <f t="array" ref="S104">index(DailyPrices,Match($R104,PriceDates,0)+1,Match(S$3,Tickers,0))*S$4</f>
        <v>16652.02492</v>
      </c>
      <c r="T104" s="54">
        <f t="array" ref="T104">index(DailyPrices,Match($R104,PriceDates,0)+1,Match(T$3,Tickers,0))*T$4</f>
        <v>16693.23277</v>
      </c>
      <c r="U104" s="54">
        <f t="array" ref="U104">index(DailyPrices,Match($R104,PriceDates,0)+1,Match(U$3,Tickers,0))*U$4</f>
        <v>5369.597097</v>
      </c>
      <c r="V104" s="54">
        <f t="array" ref="V104">index(DailyPrices,Match($R104,PriceDates,0)+1,Match(V$3,Tickers,0))*V$4</f>
        <v>4769.745717</v>
      </c>
      <c r="W104" s="54">
        <f t="array" ref="W104">index(DailyPrices,Match($R104,PriceDates,0)+1,Match(W$3,Tickers,0))*W$4</f>
        <v>36925.74002</v>
      </c>
      <c r="X104" s="54">
        <f t="array" ref="X104">index(DailyPrices,Match($R104,PriceDates,0)+1,Match(X$3,Tickers,0))*X$4</f>
        <v>10728.9243</v>
      </c>
      <c r="Y104" s="54">
        <f t="array" ref="Y104">index(DailyPrices,Match($R104,PriceDates,0)+1,Match(Y$3,Tickers,0))*Y$4</f>
        <v>0</v>
      </c>
      <c r="Z104" s="54">
        <f t="array" ref="Z104">index(DailyPrices,Match($R104,PriceDates,0)+1,Match(Z$3,Tickers,0))*Z$4</f>
        <v>0</v>
      </c>
      <c r="AA104" s="54">
        <f t="array" ref="AA104">index(DailyPrices,Match($R104,PriceDates,0)+1,Match(AA$3,Tickers,0))*AA$4</f>
        <v>5575.619999</v>
      </c>
      <c r="AB104" s="54">
        <f t="array" ref="AB104">index(DailyPrices,Match($R104,PriceDates,0)+1,Match(AB$3,Tickers,0))*AB$4</f>
        <v>627.9130463</v>
      </c>
      <c r="AC104" s="54">
        <f t="array" ref="AC104">index(DailyPrices,Match($R104,PriceDates,0)+1,Match(AC$3,Tickers,0))*AC$4</f>
        <v>2482.357627</v>
      </c>
      <c r="AD104" s="54">
        <f t="array" ref="AD104">index(DailyPrices,Match($R104,PriceDates,0)+1,Match(AD$3,Tickers,0))*AD$4</f>
        <v>1672.205115</v>
      </c>
      <c r="AE104" s="55">
        <f t="shared" si="3"/>
        <v>101497.3606</v>
      </c>
    </row>
    <row r="105">
      <c r="R105" s="66">
        <f>Prices!B113</f>
        <v>42521</v>
      </c>
      <c r="S105" s="54">
        <f t="array" ref="S105">index(DailyPrices,Match($R105,PriceDates,0)+1,Match(S$3,Tickers,0))*S$4</f>
        <v>16644.23777</v>
      </c>
      <c r="T105" s="54">
        <f t="array" ref="T105">index(DailyPrices,Match($R105,PriceDates,0)+1,Match(T$3,Tickers,0))*T$4</f>
        <v>16667.45018</v>
      </c>
      <c r="U105" s="54">
        <f t="array" ref="U105">index(DailyPrices,Match($R105,PriceDates,0)+1,Match(U$3,Tickers,0))*U$4</f>
        <v>5381.110735</v>
      </c>
      <c r="V105" s="54">
        <f t="array" ref="V105">index(DailyPrices,Match($R105,PriceDates,0)+1,Match(V$3,Tickers,0))*V$4</f>
        <v>4781.567775</v>
      </c>
      <c r="W105" s="54">
        <f t="array" ref="W105">index(DailyPrices,Match($R105,PriceDates,0)+1,Match(W$3,Tickers,0))*W$4</f>
        <v>36793.24358</v>
      </c>
      <c r="X105" s="54">
        <f t="array" ref="X105">index(DailyPrices,Match($R105,PriceDates,0)+1,Match(X$3,Tickers,0))*X$4</f>
        <v>10757.75688</v>
      </c>
      <c r="Y105" s="54">
        <f t="array" ref="Y105">index(DailyPrices,Match($R105,PriceDates,0)+1,Match(Y$3,Tickers,0))*Y$4</f>
        <v>0</v>
      </c>
      <c r="Z105" s="54">
        <f t="array" ref="Z105">index(DailyPrices,Match($R105,PriceDates,0)+1,Match(Z$3,Tickers,0))*Z$4</f>
        <v>0</v>
      </c>
      <c r="AA105" s="54">
        <f t="array" ref="AA105">index(DailyPrices,Match($R105,PriceDates,0)+1,Match(AA$3,Tickers,0))*AA$4</f>
        <v>5579.601519</v>
      </c>
      <c r="AB105" s="54">
        <f t="array" ref="AB105">index(DailyPrices,Match($R105,PriceDates,0)+1,Match(AB$3,Tickers,0))*AB$4</f>
        <v>629.0225267</v>
      </c>
      <c r="AC105" s="54">
        <f t="array" ref="AC105">index(DailyPrices,Match($R105,PriceDates,0)+1,Match(AC$3,Tickers,0))*AC$4</f>
        <v>2480.088147</v>
      </c>
      <c r="AD105" s="54">
        <f t="array" ref="AD105">index(DailyPrices,Match($R105,PriceDates,0)+1,Match(AD$3,Tickers,0))*AD$4</f>
        <v>1669.388496</v>
      </c>
      <c r="AE105" s="55">
        <f t="shared" si="3"/>
        <v>101383.4676</v>
      </c>
    </row>
    <row r="106">
      <c r="R106" s="66">
        <f>Prices!B114</f>
        <v>42522</v>
      </c>
      <c r="S106" s="54">
        <f t="array" ref="S106">index(DailyPrices,Match($R106,PriceDates,0)+1,Match(S$3,Tickers,0))*S$4</f>
        <v>16689.4032</v>
      </c>
      <c r="T106" s="54">
        <f t="array" ref="T106">index(DailyPrices,Match($R106,PriceDates,0)+1,Match(T$3,Tickers,0))*T$4</f>
        <v>16707.1157</v>
      </c>
      <c r="U106" s="54">
        <f t="array" ref="U106">index(DailyPrices,Match($R106,PriceDates,0)+1,Match(U$3,Tickers,0))*U$4</f>
        <v>5396.260259</v>
      </c>
      <c r="V106" s="54">
        <f t="array" ref="V106">index(DailyPrices,Match($R106,PriceDates,0)+1,Match(V$3,Tickers,0))*V$4</f>
        <v>4805.211891</v>
      </c>
      <c r="W106" s="54">
        <f t="array" ref="W106">index(DailyPrices,Match($R106,PriceDates,0)+1,Match(W$3,Tickers,0))*W$4</f>
        <v>36772.85951</v>
      </c>
      <c r="X106" s="54">
        <f t="array" ref="X106">index(DailyPrices,Match($R106,PriceDates,0)+1,Match(X$3,Tickers,0))*X$4</f>
        <v>10748.14602</v>
      </c>
      <c r="Y106" s="54">
        <f t="array" ref="Y106">index(DailyPrices,Match($R106,PriceDates,0)+1,Match(Y$3,Tickers,0))*Y$4</f>
        <v>0</v>
      </c>
      <c r="Z106" s="54">
        <f t="array" ref="Z106">index(DailyPrices,Match($R106,PriceDates,0)+1,Match(Z$3,Tickers,0))*Z$4</f>
        <v>0</v>
      </c>
      <c r="AA106" s="54">
        <f t="array" ref="AA106">index(DailyPrices,Match($R106,PriceDates,0)+1,Match(AA$3,Tickers,0))*AA$4</f>
        <v>5580.099209</v>
      </c>
      <c r="AB106" s="54">
        <f t="array" ref="AB106">index(DailyPrices,Match($R106,PriceDates,0)+1,Match(AB$3,Tickers,0))*AB$4</f>
        <v>629.4451859</v>
      </c>
      <c r="AC106" s="54">
        <f t="array" ref="AC106">index(DailyPrices,Match($R106,PriceDates,0)+1,Match(AC$3,Tickers,0))*AC$4</f>
        <v>2484.173211</v>
      </c>
      <c r="AD106" s="54">
        <f t="array" ref="AD106">index(DailyPrices,Match($R106,PriceDates,0)+1,Match(AD$3,Tickers,0))*AD$4</f>
        <v>1673.938419</v>
      </c>
      <c r="AE106" s="55">
        <f t="shared" si="3"/>
        <v>101486.6526</v>
      </c>
    </row>
    <row r="107">
      <c r="R107" s="66">
        <f>Prices!B115</f>
        <v>42523</v>
      </c>
      <c r="S107" s="54">
        <f t="array" ref="S107">index(DailyPrices,Match($R107,PriceDates,0)+1,Match(S$3,Tickers,0))*S$4</f>
        <v>16743.91319</v>
      </c>
      <c r="T107" s="54">
        <f t="array" ref="T107">index(DailyPrices,Match($R107,PriceDates,0)+1,Match(T$3,Tickers,0))*T$4</f>
        <v>16752.73104</v>
      </c>
      <c r="U107" s="54">
        <f t="array" ref="U107">index(DailyPrices,Match($R107,PriceDates,0)+1,Match(U$3,Tickers,0))*U$4</f>
        <v>5426.559305</v>
      </c>
      <c r="V107" s="54">
        <f t="array" ref="V107">index(DailyPrices,Match($R107,PriceDates,0)+1,Match(V$3,Tickers,0))*V$4</f>
        <v>4833.402952</v>
      </c>
      <c r="W107" s="54">
        <f t="array" ref="W107">index(DailyPrices,Match($R107,PriceDates,0)+1,Match(W$3,Tickers,0))*W$4</f>
        <v>36783.05154</v>
      </c>
      <c r="X107" s="54">
        <f t="array" ref="X107">index(DailyPrices,Match($R107,PriceDates,0)+1,Match(X$3,Tickers,0))*X$4</f>
        <v>10834.64377</v>
      </c>
      <c r="Y107" s="54">
        <f t="array" ref="Y107">index(DailyPrices,Match($R107,PriceDates,0)+1,Match(Y$3,Tickers,0))*Y$4</f>
        <v>0</v>
      </c>
      <c r="Z107" s="54">
        <f t="array" ref="Z107">index(DailyPrices,Match($R107,PriceDates,0)+1,Match(Z$3,Tickers,0))*Z$4</f>
        <v>0</v>
      </c>
      <c r="AA107" s="54">
        <f t="array" ref="AA107">index(DailyPrices,Match($R107,PriceDates,0)+1,Match(AA$3,Tickers,0))*AA$4</f>
        <v>5587.066867</v>
      </c>
      <c r="AB107" s="54">
        <f t="array" ref="AB107">index(DailyPrices,Match($R107,PriceDates,0)+1,Match(AB$3,Tickers,0))*AB$4</f>
        <v>630.7131634</v>
      </c>
      <c r="AC107" s="54">
        <f t="array" ref="AC107">index(DailyPrices,Match($R107,PriceDates,0)+1,Match(AC$3,Tickers,0))*AC$4</f>
        <v>2486.896588</v>
      </c>
      <c r="AD107" s="54">
        <f t="array" ref="AD107">index(DailyPrices,Match($R107,PriceDates,0)+1,Match(AD$3,Tickers,0))*AD$4</f>
        <v>1679.354994</v>
      </c>
      <c r="AE107" s="55">
        <f t="shared" si="3"/>
        <v>101758.3334</v>
      </c>
    </row>
    <row r="108">
      <c r="R108" s="66">
        <f>Prices!B116</f>
        <v>42524</v>
      </c>
      <c r="S108" s="54">
        <f t="array" ref="S108">index(DailyPrices,Match($R108,PriceDates,0)+1,Match(S$3,Tickers,0))*S$4</f>
        <v>16698.74777</v>
      </c>
      <c r="T108" s="54">
        <f t="array" ref="T108">index(DailyPrices,Match($R108,PriceDates,0)+1,Match(T$3,Tickers,0))*T$4</f>
        <v>16699.1826</v>
      </c>
      <c r="U108" s="54">
        <f t="array" ref="U108">index(DailyPrices,Match($R108,PriceDates,0)+1,Match(U$3,Tickers,0))*U$4</f>
        <v>5413.833706</v>
      </c>
      <c r="V108" s="54">
        <f t="array" ref="V108">index(DailyPrices,Match($R108,PriceDates,0)+1,Match(V$3,Tickers,0))*V$4</f>
        <v>4811.577614</v>
      </c>
      <c r="W108" s="54">
        <f t="array" ref="W108">index(DailyPrices,Match($R108,PriceDates,0)+1,Match(W$3,Tickers,0))*W$4</f>
        <v>37078.62054</v>
      </c>
      <c r="X108" s="54">
        <f t="array" ref="X108">index(DailyPrices,Match($R108,PriceDates,0)+1,Match(X$3,Tickers,0))*X$4</f>
        <v>11001.23202</v>
      </c>
      <c r="Y108" s="54">
        <f t="array" ref="Y108">index(DailyPrices,Match($R108,PriceDates,0)+1,Match(Y$3,Tickers,0))*Y$4</f>
        <v>0</v>
      </c>
      <c r="Z108" s="54">
        <f t="array" ref="Z108">index(DailyPrices,Match($R108,PriceDates,0)+1,Match(Z$3,Tickers,0))*Z$4</f>
        <v>0</v>
      </c>
      <c r="AA108" s="54">
        <f t="array" ref="AA108">index(DailyPrices,Match($R108,PriceDates,0)+1,Match(AA$3,Tickers,0))*AA$4</f>
        <v>5594.034526</v>
      </c>
      <c r="AB108" s="54">
        <f t="array" ref="AB108">index(DailyPrices,Match($R108,PriceDates,0)+1,Match(AB$3,Tickers,0))*AB$4</f>
        <v>635.7850736</v>
      </c>
      <c r="AC108" s="54">
        <f t="array" ref="AC108">index(DailyPrices,Match($R108,PriceDates,0)+1,Match(AC$3,Tickers,0))*AC$4</f>
        <v>2495.974509</v>
      </c>
      <c r="AD108" s="54">
        <f t="array" ref="AD108">index(DailyPrices,Match($R108,PriceDates,0)+1,Match(AD$3,Tickers,0))*AD$4</f>
        <v>1689.754819</v>
      </c>
      <c r="AE108" s="55">
        <f t="shared" si="3"/>
        <v>102118.7432</v>
      </c>
    </row>
    <row r="109">
      <c r="R109" s="66">
        <f>Prices!B117</f>
        <v>42527</v>
      </c>
      <c r="S109" s="54">
        <f t="array" ref="S109">index(DailyPrices,Match($R109,PriceDates,0)+1,Match(S$3,Tickers,0))*S$4</f>
        <v>16784.40633</v>
      </c>
      <c r="T109" s="54">
        <f t="array" ref="T109">index(DailyPrices,Match($R109,PriceDates,0)+1,Match(T$3,Tickers,0))*T$4</f>
        <v>16814.2126</v>
      </c>
      <c r="U109" s="54">
        <f t="array" ref="U109">index(DailyPrices,Match($R109,PriceDates,0)+1,Match(U$3,Tickers,0))*U$4</f>
        <v>5448.9806</v>
      </c>
      <c r="V109" s="54">
        <f t="array" ref="V109">index(DailyPrices,Match($R109,PriceDates,0)+1,Match(V$3,Tickers,0))*V$4</f>
        <v>4865.23157</v>
      </c>
      <c r="W109" s="54">
        <f t="array" ref="W109">index(DailyPrices,Match($R109,PriceDates,0)+1,Match(W$3,Tickers,0))*W$4</f>
        <v>37333.42139</v>
      </c>
      <c r="X109" s="54">
        <f t="array" ref="X109">index(DailyPrices,Match($R109,PriceDates,0)+1,Match(X$3,Tickers,0))*X$4</f>
        <v>11094.13701</v>
      </c>
      <c r="Y109" s="54">
        <f t="array" ref="Y109">index(DailyPrices,Match($R109,PriceDates,0)+1,Match(Y$3,Tickers,0))*Y$4</f>
        <v>0</v>
      </c>
      <c r="Z109" s="54">
        <f t="array" ref="Z109">index(DailyPrices,Match($R109,PriceDates,0)+1,Match(Z$3,Tickers,0))*Z$4</f>
        <v>0</v>
      </c>
      <c r="AA109" s="54">
        <f t="array" ref="AA109">index(DailyPrices,Match($R109,PriceDates,0)+1,Match(AA$3,Tickers,0))*AA$4</f>
        <v>5594.034526</v>
      </c>
      <c r="AB109" s="54">
        <f t="array" ref="AB109">index(DailyPrices,Match($R109,PriceDates,0)+1,Match(AB$3,Tickers,0))*AB$4</f>
        <v>634.252934</v>
      </c>
      <c r="AC109" s="54">
        <f t="array" ref="AC109">index(DailyPrices,Match($R109,PriceDates,0)+1,Match(AC$3,Tickers,0))*AC$4</f>
        <v>2491.435548</v>
      </c>
      <c r="AD109" s="54">
        <f t="array" ref="AD109">index(DailyPrices,Match($R109,PriceDates,0)+1,Match(AD$3,Tickers,0))*AD$4</f>
        <v>1693.871416</v>
      </c>
      <c r="AE109" s="55">
        <f t="shared" si="3"/>
        <v>102753.9839</v>
      </c>
    </row>
    <row r="110">
      <c r="R110" s="66">
        <f>Prices!B118</f>
        <v>42528</v>
      </c>
      <c r="S110" s="54">
        <f t="array" ref="S110">index(DailyPrices,Match($R110,PriceDates,0)+1,Match(S$3,Tickers,0))*S$4</f>
        <v>16817.11233</v>
      </c>
      <c r="T110" s="54">
        <f t="array" ref="T110">index(DailyPrices,Match($R110,PriceDates,0)+1,Match(T$3,Tickers,0))*T$4</f>
        <v>16861.81122</v>
      </c>
      <c r="U110" s="54">
        <f t="array" ref="U110">index(DailyPrices,Match($R110,PriceDates,0)+1,Match(U$3,Tickers,0))*U$4</f>
        <v>5467.766009</v>
      </c>
      <c r="V110" s="54">
        <f t="array" ref="V110">index(DailyPrices,Match($R110,PriceDates,0)+1,Match(V$3,Tickers,0))*V$4</f>
        <v>4884.783435</v>
      </c>
      <c r="W110" s="54">
        <f t="array" ref="W110">index(DailyPrices,Match($R110,PriceDates,0)+1,Match(W$3,Tickers,0))*W$4</f>
        <v>37608.60632</v>
      </c>
      <c r="X110" s="54">
        <f t="array" ref="X110">index(DailyPrices,Match($R110,PriceDates,0)+1,Match(X$3,Tickers,0))*X$4</f>
        <v>11203.0601</v>
      </c>
      <c r="Y110" s="54">
        <f t="array" ref="Y110">index(DailyPrices,Match($R110,PriceDates,0)+1,Match(Y$3,Tickers,0))*Y$4</f>
        <v>0</v>
      </c>
      <c r="Z110" s="54">
        <f t="array" ref="Z110">index(DailyPrices,Match($R110,PriceDates,0)+1,Match(Z$3,Tickers,0))*Z$4</f>
        <v>0</v>
      </c>
      <c r="AA110" s="54">
        <f t="array" ref="AA110">index(DailyPrices,Match($R110,PriceDates,0)+1,Match(AA$3,Tickers,0))*AA$4</f>
        <v>5597.518355</v>
      </c>
      <c r="AB110" s="54">
        <f t="array" ref="AB110">index(DailyPrices,Match($R110,PriceDates,0)+1,Match(AB$3,Tickers,0))*AB$4</f>
        <v>635.2039172</v>
      </c>
      <c r="AC110" s="54">
        <f t="array" ref="AC110">index(DailyPrices,Match($R110,PriceDates,0)+1,Match(AC$3,Tickers,0))*AC$4</f>
        <v>2493.251133</v>
      </c>
      <c r="AD110" s="54">
        <f t="array" ref="AD110">index(DailyPrices,Match($R110,PriceDates,0)+1,Match(AD$3,Tickers,0))*AD$4</f>
        <v>1700.371306</v>
      </c>
      <c r="AE110" s="55">
        <f t="shared" si="3"/>
        <v>103269.4841</v>
      </c>
    </row>
    <row r="111">
      <c r="R111" s="66">
        <f>Prices!B119</f>
        <v>42529</v>
      </c>
      <c r="S111" s="54">
        <f t="array" ref="S111">index(DailyPrices,Match($R111,PriceDates,0)+1,Match(S$3,Tickers,0))*S$4</f>
        <v>16876.29461</v>
      </c>
      <c r="T111" s="54">
        <f t="array" ref="T111">index(DailyPrices,Match($R111,PriceDates,0)+1,Match(T$3,Tickers,0))*T$4</f>
        <v>16913.37639</v>
      </c>
      <c r="U111" s="54">
        <f t="array" ref="U111">index(DailyPrices,Match($R111,PriceDates,0)+1,Match(U$3,Tickers,0))*U$4</f>
        <v>5489.581323</v>
      </c>
      <c r="V111" s="54">
        <f t="array" ref="V111">index(DailyPrices,Match($R111,PriceDates,0)+1,Match(V$3,Tickers,0))*V$4</f>
        <v>4907.518162</v>
      </c>
      <c r="W111" s="54">
        <f t="array" ref="W111">index(DailyPrices,Match($R111,PriceDates,0)+1,Match(W$3,Tickers,0))*W$4</f>
        <v>37730.91073</v>
      </c>
      <c r="X111" s="54">
        <f t="array" ref="X111">index(DailyPrices,Match($R111,PriceDates,0)+1,Match(X$3,Tickers,0))*X$4</f>
        <v>11295.96509</v>
      </c>
      <c r="Y111" s="54">
        <f t="array" ref="Y111">index(DailyPrices,Match($R111,PriceDates,0)+1,Match(Y$3,Tickers,0))*Y$4</f>
        <v>0</v>
      </c>
      <c r="Z111" s="54">
        <f t="array" ref="Z111">index(DailyPrices,Match($R111,PriceDates,0)+1,Match(Z$3,Tickers,0))*Z$4</f>
        <v>0</v>
      </c>
      <c r="AA111" s="54">
        <f t="array" ref="AA111">index(DailyPrices,Match($R111,PriceDates,0)+1,Match(AA$3,Tickers,0))*AA$4</f>
        <v>5603.490634</v>
      </c>
      <c r="AB111" s="54">
        <f t="array" ref="AB111">index(DailyPrices,Match($R111,PriceDates,0)+1,Match(AB$3,Tickers,0))*AB$4</f>
        <v>637.3172131</v>
      </c>
      <c r="AC111" s="54">
        <f t="array" ref="AC111">index(DailyPrices,Match($R111,PriceDates,0)+1,Match(AC$3,Tickers,0))*AC$4</f>
        <v>2491.889445</v>
      </c>
      <c r="AD111" s="54">
        <f t="array" ref="AD111">index(DailyPrices,Match($R111,PriceDates,0)+1,Match(AD$3,Tickers,0))*AD$4</f>
        <v>1707.08786</v>
      </c>
      <c r="AE111" s="55">
        <f t="shared" si="3"/>
        <v>103653.4314</v>
      </c>
    </row>
    <row r="112">
      <c r="R112" s="66">
        <f>Prices!B120</f>
        <v>42530</v>
      </c>
      <c r="S112" s="54">
        <f t="array" ref="S112">index(DailyPrices,Match($R112,PriceDates,0)+1,Match(S$3,Tickers,0))*S$4</f>
        <v>16842.03119</v>
      </c>
      <c r="T112" s="54">
        <f t="array" ref="T112">index(DailyPrices,Match($R112,PriceDates,0)+1,Match(T$3,Tickers,0))*T$4</f>
        <v>16877.67742</v>
      </c>
      <c r="U112" s="54">
        <f t="array" ref="U112">index(DailyPrices,Match($R112,PriceDates,0)+1,Match(U$3,Tickers,0))*U$4</f>
        <v>5481.09759</v>
      </c>
      <c r="V112" s="54">
        <f t="array" ref="V112">index(DailyPrices,Match($R112,PriceDates,0)+1,Match(V$3,Tickers,0))*V$4</f>
        <v>4885.23813</v>
      </c>
      <c r="W112" s="54">
        <f t="array" ref="W112">index(DailyPrices,Match($R112,PriceDates,0)+1,Match(W$3,Tickers,0))*W$4</f>
        <v>37262.07715</v>
      </c>
      <c r="X112" s="54">
        <f t="array" ref="X112">index(DailyPrices,Match($R112,PriceDates,0)+1,Match(X$3,Tickers,0))*X$4</f>
        <v>11167.82028</v>
      </c>
      <c r="Y112" s="54">
        <f t="array" ref="Y112">index(DailyPrices,Match($R112,PriceDates,0)+1,Match(Y$3,Tickers,0))*Y$4</f>
        <v>0</v>
      </c>
      <c r="Z112" s="54">
        <f t="array" ref="Z112">index(DailyPrices,Match($R112,PriceDates,0)+1,Match(Z$3,Tickers,0))*Z$4</f>
        <v>0</v>
      </c>
      <c r="AA112" s="54">
        <f t="array" ref="AA112">index(DailyPrices,Match($R112,PriceDates,0)+1,Match(AA$3,Tickers,0))*AA$4</f>
        <v>5612.946742</v>
      </c>
      <c r="AB112" s="54">
        <f t="array" ref="AB112">index(DailyPrices,Match($R112,PriceDates,0)+1,Match(AB$3,Tickers,0))*AB$4</f>
        <v>638.2153639</v>
      </c>
      <c r="AC112" s="54">
        <f t="array" ref="AC112">index(DailyPrices,Match($R112,PriceDates,0)+1,Match(AC$3,Tickers,0))*AC$4</f>
        <v>2495.520613</v>
      </c>
      <c r="AD112" s="54">
        <f t="array" ref="AD112">index(DailyPrices,Match($R112,PriceDates,0)+1,Match(AD$3,Tickers,0))*AD$4</f>
        <v>1701.454621</v>
      </c>
      <c r="AE112" s="55">
        <f t="shared" si="3"/>
        <v>102964.0791</v>
      </c>
    </row>
    <row r="113">
      <c r="R113" s="66">
        <f>Prices!B121</f>
        <v>42531</v>
      </c>
      <c r="S113" s="54">
        <f t="array" ref="S113">index(DailyPrices,Match($R113,PriceDates,0)+1,Match(S$3,Tickers,0))*S$4</f>
        <v>16669.15663</v>
      </c>
      <c r="T113" s="54">
        <f t="array" ref="T113">index(DailyPrices,Match($R113,PriceDates,0)+1,Match(T$3,Tickers,0))*T$4</f>
        <v>16736.86484</v>
      </c>
      <c r="U113" s="54">
        <f t="array" ref="U113">index(DailyPrices,Match($R113,PriceDates,0)+1,Match(U$3,Tickers,0))*U$4</f>
        <v>5407.167915</v>
      </c>
      <c r="V113" s="54">
        <f t="array" ref="V113">index(DailyPrices,Match($R113,PriceDates,0)+1,Match(V$3,Tickers,0))*V$4</f>
        <v>4815.669865</v>
      </c>
      <c r="W113" s="54">
        <f t="array" ref="W113">index(DailyPrices,Match($R113,PriceDates,0)+1,Match(W$3,Tickers,0))*W$4</f>
        <v>36253.06576</v>
      </c>
      <c r="X113" s="54">
        <f t="array" ref="X113">index(DailyPrices,Match($R113,PriceDates,0)+1,Match(X$3,Tickers,0))*X$4</f>
        <v>10882.69807</v>
      </c>
      <c r="Y113" s="54">
        <f t="array" ref="Y113">index(DailyPrices,Match($R113,PriceDates,0)+1,Match(Y$3,Tickers,0))*Y$4</f>
        <v>0</v>
      </c>
      <c r="Z113" s="54">
        <f t="array" ref="Z113">index(DailyPrices,Match($R113,PriceDates,0)+1,Match(Z$3,Tickers,0))*Z$4</f>
        <v>0</v>
      </c>
      <c r="AA113" s="54">
        <f t="array" ref="AA113">index(DailyPrices,Match($R113,PriceDates,0)+1,Match(AA$3,Tickers,0))*AA$4</f>
        <v>5622.40285</v>
      </c>
      <c r="AB113" s="54">
        <f t="array" ref="AB113">index(DailyPrices,Match($R113,PriceDates,0)+1,Match(AB$3,Tickers,0))*AB$4</f>
        <v>638.9550174</v>
      </c>
      <c r="AC113" s="54">
        <f t="array" ref="AC113">index(DailyPrices,Match($R113,PriceDates,0)+1,Match(AC$3,Tickers,0))*AC$4</f>
        <v>2497.790093</v>
      </c>
      <c r="AD113" s="54">
        <f t="array" ref="AD113">index(DailyPrices,Match($R113,PriceDates,0)+1,Match(AD$3,Tickers,0))*AD$4</f>
        <v>1695.171394</v>
      </c>
      <c r="AE113" s="55">
        <f t="shared" si="3"/>
        <v>101218.9424</v>
      </c>
    </row>
    <row r="114">
      <c r="R114" s="66">
        <f>Prices!B122</f>
        <v>42534</v>
      </c>
      <c r="S114" s="54">
        <f t="array" ref="S114">index(DailyPrices,Match($R114,PriceDates,0)+1,Match(S$3,Tickers,0))*S$4</f>
        <v>16530.5455</v>
      </c>
      <c r="T114" s="54">
        <f t="array" ref="T114">index(DailyPrices,Match($R114,PriceDates,0)+1,Match(T$3,Tickers,0))*T$4</f>
        <v>16605.96863</v>
      </c>
      <c r="U114" s="54">
        <f t="array" ref="U114">index(DailyPrices,Match($R114,PriceDates,0)+1,Match(U$3,Tickers,0))*U$4</f>
        <v>5358.68944</v>
      </c>
      <c r="V114" s="54">
        <f t="array" ref="V114">index(DailyPrices,Match($R114,PriceDates,0)+1,Match(V$3,Tickers,0))*V$4</f>
        <v>4757.923659</v>
      </c>
      <c r="W114" s="54">
        <f t="array" ref="W114">index(DailyPrices,Match($R114,PriceDates,0)+1,Match(W$3,Tickers,0))*W$4</f>
        <v>35733.27202</v>
      </c>
      <c r="X114" s="54">
        <f t="array" ref="X114">index(DailyPrices,Match($R114,PriceDates,0)+1,Match(X$3,Tickers,0))*X$4</f>
        <v>10748.14602</v>
      </c>
      <c r="Y114" s="54">
        <f t="array" ref="Y114">index(DailyPrices,Match($R114,PriceDates,0)+1,Match(Y$3,Tickers,0))*Y$4</f>
        <v>0</v>
      </c>
      <c r="Z114" s="54">
        <f t="array" ref="Z114">index(DailyPrices,Match($R114,PriceDates,0)+1,Match(Z$3,Tickers,0))*Z$4</f>
        <v>0</v>
      </c>
      <c r="AA114" s="54">
        <f t="array" ref="AA114">index(DailyPrices,Match($R114,PriceDates,0)+1,Match(AA$3,Tickers,0))*AA$4</f>
        <v>5625.88668</v>
      </c>
      <c r="AB114" s="54">
        <f t="array" ref="AB114">index(DailyPrices,Match($R114,PriceDates,0)+1,Match(AB$3,Tickers,0))*AB$4</f>
        <v>638.0040343</v>
      </c>
      <c r="AC114" s="54">
        <f t="array" ref="AC114">index(DailyPrices,Match($R114,PriceDates,0)+1,Match(AC$3,Tickers,0))*AC$4</f>
        <v>2501.421262</v>
      </c>
      <c r="AD114" s="54">
        <f t="array" ref="AD114">index(DailyPrices,Match($R114,PriceDates,0)+1,Match(AD$3,Tickers,0))*AD$4</f>
        <v>1694.954731</v>
      </c>
      <c r="AE114" s="55">
        <f t="shared" si="3"/>
        <v>100194.812</v>
      </c>
    </row>
    <row r="115">
      <c r="R115" s="66">
        <f>Prices!B123</f>
        <v>42535</v>
      </c>
      <c r="S115" s="54">
        <f t="array" ref="S115">index(DailyPrices,Match($R115,PriceDates,0)+1,Match(S$3,Tickers,0))*S$4</f>
        <v>16500.95436</v>
      </c>
      <c r="T115" s="54">
        <f t="array" ref="T115">index(DailyPrices,Match($R115,PriceDates,0)+1,Match(T$3,Tickers,0))*T$4</f>
        <v>16542.5038</v>
      </c>
      <c r="U115" s="54">
        <f t="array" ref="U115">index(DailyPrices,Match($R115,PriceDates,0)+1,Match(U$3,Tickers,0))*U$4</f>
        <v>5332.63226</v>
      </c>
      <c r="V115" s="54">
        <f t="array" ref="V115">index(DailyPrices,Match($R115,PriceDates,0)+1,Match(V$3,Tickers,0))*V$4</f>
        <v>4738.371793</v>
      </c>
      <c r="W115" s="54">
        <f t="array" ref="W115">index(DailyPrices,Match($R115,PriceDates,0)+1,Match(W$3,Tickers,0))*W$4</f>
        <v>35223.67031</v>
      </c>
      <c r="X115" s="54">
        <f t="array" ref="X115">index(DailyPrices,Match($R115,PriceDates,0)+1,Match(X$3,Tickers,0))*X$4</f>
        <v>10716.10982</v>
      </c>
      <c r="Y115" s="54">
        <f t="array" ref="Y115">index(DailyPrices,Match($R115,PriceDates,0)+1,Match(Y$3,Tickers,0))*Y$4</f>
        <v>0</v>
      </c>
      <c r="Z115" s="54">
        <f t="array" ref="Z115">index(DailyPrices,Match($R115,PriceDates,0)+1,Match(Z$3,Tickers,0))*Z$4</f>
        <v>0</v>
      </c>
      <c r="AA115" s="54">
        <f t="array" ref="AA115">index(DailyPrices,Match($R115,PriceDates,0)+1,Match(AA$3,Tickers,0))*AA$4</f>
        <v>5635.342788</v>
      </c>
      <c r="AB115" s="54">
        <f t="array" ref="AB115">index(DailyPrices,Match($R115,PriceDates,0)+1,Match(AB$3,Tickers,0))*AB$4</f>
        <v>636.5775595</v>
      </c>
      <c r="AC115" s="54">
        <f t="array" ref="AC115">index(DailyPrices,Match($R115,PriceDates,0)+1,Match(AC$3,Tickers,0))*AC$4</f>
        <v>2498.697886</v>
      </c>
      <c r="AD115" s="54">
        <f t="array" ref="AD115">index(DailyPrices,Match($R115,PriceDates,0)+1,Match(AD$3,Tickers,0))*AD$4</f>
        <v>1684.554906</v>
      </c>
      <c r="AE115" s="55">
        <f t="shared" si="3"/>
        <v>99509.41548</v>
      </c>
    </row>
    <row r="116">
      <c r="R116" s="66">
        <f>Prices!B124</f>
        <v>42536</v>
      </c>
      <c r="S116" s="54">
        <f t="array" ref="S116">index(DailyPrices,Match($R116,PriceDates,0)+1,Match(S$3,Tickers,0))*S$4</f>
        <v>16483.82264</v>
      </c>
      <c r="T116" s="54">
        <f t="array" ref="T116">index(DailyPrices,Match($R116,PriceDates,0)+1,Match(T$3,Tickers,0))*T$4</f>
        <v>16520.68777</v>
      </c>
      <c r="U116" s="54">
        <f t="array" ref="U116">index(DailyPrices,Match($R116,PriceDates,0)+1,Match(U$3,Tickers,0))*U$4</f>
        <v>5340.510012</v>
      </c>
      <c r="V116" s="54">
        <f t="array" ref="V116">index(DailyPrices,Match($R116,PriceDates,0)+1,Match(V$3,Tickers,0))*V$4</f>
        <v>4745.192212</v>
      </c>
      <c r="W116" s="54">
        <f t="array" ref="W116">index(DailyPrices,Match($R116,PriceDates,0)+1,Match(W$3,Tickers,0))*W$4</f>
        <v>35458.08709</v>
      </c>
      <c r="X116" s="54">
        <f t="array" ref="X116">index(DailyPrices,Match($R116,PriceDates,0)+1,Match(X$3,Tickers,0))*X$4</f>
        <v>10815.42204</v>
      </c>
      <c r="Y116" s="54">
        <f t="array" ref="Y116">index(DailyPrices,Match($R116,PriceDates,0)+1,Match(Y$3,Tickers,0))*Y$4</f>
        <v>0</v>
      </c>
      <c r="Z116" s="54">
        <f t="array" ref="Z116">index(DailyPrices,Match($R116,PriceDates,0)+1,Match(Z$3,Tickers,0))*Z$4</f>
        <v>0</v>
      </c>
      <c r="AA116" s="54">
        <f t="array" ref="AA116">index(DailyPrices,Match($R116,PriceDates,0)+1,Match(AA$3,Tickers,0))*AA$4</f>
        <v>5638.328927</v>
      </c>
      <c r="AB116" s="54">
        <f t="array" ref="AB116">index(DailyPrices,Match($R116,PriceDates,0)+1,Match(AB$3,Tickers,0))*AB$4</f>
        <v>638.9550174</v>
      </c>
      <c r="AC116" s="54">
        <f t="array" ref="AC116">index(DailyPrices,Match($R116,PriceDates,0)+1,Match(AC$3,Tickers,0))*AC$4</f>
        <v>2507.775807</v>
      </c>
      <c r="AD116" s="54">
        <f t="array" ref="AD116">index(DailyPrices,Match($R116,PriceDates,0)+1,Match(AD$3,Tickers,0))*AD$4</f>
        <v>1691.704786</v>
      </c>
      <c r="AE116" s="55">
        <f t="shared" si="3"/>
        <v>99840.48632</v>
      </c>
    </row>
    <row r="117">
      <c r="R117" s="66">
        <f>Prices!B125</f>
        <v>42537</v>
      </c>
      <c r="S117" s="54">
        <f t="array" ref="S117">index(DailyPrices,Match($R117,PriceDates,0)+1,Match(S$3,Tickers,0))*S$4</f>
        <v>16532.10293</v>
      </c>
      <c r="T117" s="54">
        <f t="array" ref="T117">index(DailyPrices,Match($R117,PriceDates,0)+1,Match(T$3,Tickers,0))*T$4</f>
        <v>16592.0857</v>
      </c>
      <c r="U117" s="54">
        <f t="array" ref="U117">index(DailyPrices,Match($R117,PriceDates,0)+1,Match(U$3,Tickers,0))*U$4</f>
        <v>5347.175803</v>
      </c>
      <c r="V117" s="54">
        <f t="array" ref="V117">index(DailyPrices,Match($R117,PriceDates,0)+1,Match(V$3,Tickers,0))*V$4</f>
        <v>4735.188932</v>
      </c>
      <c r="W117" s="54">
        <f t="array" ref="W117">index(DailyPrices,Match($R117,PriceDates,0)+1,Match(W$3,Tickers,0))*W$4</f>
        <v>35468.27913</v>
      </c>
      <c r="X117" s="54">
        <f t="array" ref="X117">index(DailyPrices,Match($R117,PriceDates,0)+1,Match(X$3,Tickers,0))*X$4</f>
        <v>10789.79308</v>
      </c>
      <c r="Y117" s="54">
        <f t="array" ref="Y117">index(DailyPrices,Match($R117,PriceDates,0)+1,Match(Y$3,Tickers,0))*Y$4</f>
        <v>0</v>
      </c>
      <c r="Z117" s="54">
        <f t="array" ref="Z117">index(DailyPrices,Match($R117,PriceDates,0)+1,Match(Z$3,Tickers,0))*Z$4</f>
        <v>0</v>
      </c>
      <c r="AA117" s="54">
        <f t="array" ref="AA117">index(DailyPrices,Match($R117,PriceDates,0)+1,Match(AA$3,Tickers,0))*AA$4</f>
        <v>5646.789656</v>
      </c>
      <c r="AB117" s="54">
        <f t="array" ref="AB117">index(DailyPrices,Match($R117,PriceDates,0)+1,Match(AB$3,Tickers,0))*AB$4</f>
        <v>639.9060006</v>
      </c>
      <c r="AC117" s="54">
        <f t="array" ref="AC117">index(DailyPrices,Match($R117,PriceDates,0)+1,Match(AC$3,Tickers,0))*AC$4</f>
        <v>2504.598535</v>
      </c>
      <c r="AD117" s="54">
        <f t="array" ref="AD117">index(DailyPrices,Match($R117,PriceDates,0)+1,Match(AD$3,Tickers,0))*AD$4</f>
        <v>1690.621471</v>
      </c>
      <c r="AE117" s="55">
        <f t="shared" si="3"/>
        <v>99946.54123</v>
      </c>
    </row>
    <row r="118">
      <c r="R118" s="66">
        <f>Prices!B126</f>
        <v>42538</v>
      </c>
      <c r="S118" s="54">
        <f t="array" ref="S118">index(DailyPrices,Match($R118,PriceDates,0)+1,Match(S$3,Tickers,0))*S$4</f>
        <v>16477.59293</v>
      </c>
      <c r="T118" s="54">
        <f t="array" ref="T118">index(DailyPrices,Match($R118,PriceDates,0)+1,Match(T$3,Tickers,0))*T$4</f>
        <v>16590.10243</v>
      </c>
      <c r="U118" s="54">
        <f t="array" ref="U118">index(DailyPrices,Match($R118,PriceDates,0)+1,Match(U$3,Tickers,0))*U$4</f>
        <v>5356.265517</v>
      </c>
      <c r="V118" s="54">
        <f t="array" ref="V118">index(DailyPrices,Match($R118,PriceDates,0)+1,Match(V$3,Tickers,0))*V$4</f>
        <v>4750.648546</v>
      </c>
      <c r="W118" s="54">
        <f t="array" ref="W118">index(DailyPrices,Match($R118,PriceDates,0)+1,Match(W$3,Tickers,0))*W$4</f>
        <v>35804.61626</v>
      </c>
      <c r="X118" s="54">
        <f t="array" ref="X118">index(DailyPrices,Match($R118,PriceDates,0)+1,Match(X$3,Tickers,0))*X$4</f>
        <v>10837.84739</v>
      </c>
      <c r="Y118" s="54">
        <f t="array" ref="Y118">index(DailyPrices,Match($R118,PriceDates,0)+1,Match(Y$3,Tickers,0))*Y$4</f>
        <v>0</v>
      </c>
      <c r="Z118" s="54">
        <f t="array" ref="Z118">index(DailyPrices,Match($R118,PriceDates,0)+1,Match(Z$3,Tickers,0))*Z$4</f>
        <v>0</v>
      </c>
      <c r="AA118" s="54">
        <f t="array" ref="AA118">index(DailyPrices,Match($R118,PriceDates,0)+1,Match(AA$3,Tickers,0))*AA$4</f>
        <v>5647.785036</v>
      </c>
      <c r="AB118" s="54">
        <f t="array" ref="AB118">index(DailyPrices,Match($R118,PriceDates,0)+1,Match(AB$3,Tickers,0))*AB$4</f>
        <v>638.0040343</v>
      </c>
      <c r="AC118" s="54">
        <f t="array" ref="AC118">index(DailyPrices,Match($R118,PriceDates,0)+1,Match(AC$3,Tickers,0))*AC$4</f>
        <v>2499.605678</v>
      </c>
      <c r="AD118" s="54">
        <f t="array" ref="AD118">index(DailyPrices,Match($R118,PriceDates,0)+1,Match(AD$3,Tickers,0))*AD$4</f>
        <v>1690.188145</v>
      </c>
      <c r="AE118" s="55">
        <f t="shared" si="3"/>
        <v>100292.656</v>
      </c>
    </row>
    <row r="119">
      <c r="R119" s="66">
        <f>Prices!B127</f>
        <v>42541</v>
      </c>
      <c r="S119" s="54">
        <f t="array" ref="S119">index(DailyPrices,Match($R119,PriceDates,0)+1,Match(S$3,Tickers,0))*S$4</f>
        <v>16589.72778</v>
      </c>
      <c r="T119" s="54">
        <f t="array" ref="T119">index(DailyPrices,Match($R119,PriceDates,0)+1,Match(T$3,Tickers,0))*T$4</f>
        <v>16677.36656</v>
      </c>
      <c r="U119" s="54">
        <f t="array" ref="U119">index(DailyPrices,Match($R119,PriceDates,0)+1,Match(U$3,Tickers,0))*U$4</f>
        <v>5404.138011</v>
      </c>
      <c r="V119" s="54">
        <f t="array" ref="V119">index(DailyPrices,Match($R119,PriceDates,0)+1,Match(V$3,Tickers,0))*V$4</f>
        <v>4795.663305</v>
      </c>
      <c r="W119" s="54">
        <f t="array" ref="W119">index(DailyPrices,Match($R119,PriceDates,0)+1,Match(W$3,Tickers,0))*W$4</f>
        <v>36640.36306</v>
      </c>
      <c r="X119" s="54">
        <f t="array" ref="X119">index(DailyPrices,Match($R119,PriceDates,0)+1,Match(X$3,Tickers,0))*X$4</f>
        <v>10994.82478</v>
      </c>
      <c r="Y119" s="54">
        <f t="array" ref="Y119">index(DailyPrices,Match($R119,PriceDates,0)+1,Match(Y$3,Tickers,0))*Y$4</f>
        <v>0</v>
      </c>
      <c r="Z119" s="54">
        <f t="array" ref="Z119">index(DailyPrices,Match($R119,PriceDates,0)+1,Match(Z$3,Tickers,0))*Z$4</f>
        <v>0</v>
      </c>
      <c r="AA119" s="54">
        <f t="array" ref="AA119">index(DailyPrices,Match($R119,PriceDates,0)+1,Match(AA$3,Tickers,0))*AA$4</f>
        <v>5636.338168</v>
      </c>
      <c r="AB119" s="54">
        <f t="array" ref="AB119">index(DailyPrices,Match($R119,PriceDates,0)+1,Match(AB$3,Tickers,0))*AB$4</f>
        <v>637.2115483</v>
      </c>
      <c r="AC119" s="54">
        <f t="array" ref="AC119">index(DailyPrices,Match($R119,PriceDates,0)+1,Match(AC$3,Tickers,0))*AC$4</f>
        <v>2498.24399</v>
      </c>
      <c r="AD119" s="54">
        <f t="array" ref="AD119">index(DailyPrices,Match($R119,PriceDates,0)+1,Match(AD$3,Tickers,0))*AD$4</f>
        <v>1700.154643</v>
      </c>
      <c r="AE119" s="55">
        <f t="shared" si="3"/>
        <v>101574.0319</v>
      </c>
    </row>
    <row r="120">
      <c r="R120" s="66">
        <f>Prices!B128</f>
        <v>42542</v>
      </c>
      <c r="S120" s="54">
        <f t="array" ref="S120">index(DailyPrices,Match($R120,PriceDates,0)+1,Match(S$3,Tickers,0))*S$4</f>
        <v>16625.54863</v>
      </c>
      <c r="T120" s="54">
        <f t="array" ref="T120">index(DailyPrices,Match($R120,PriceDates,0)+1,Match(T$3,Tickers,0))*T$4</f>
        <v>16736.86484</v>
      </c>
      <c r="U120" s="54">
        <f t="array" ref="U120">index(DailyPrices,Match($R120,PriceDates,0)+1,Match(U$3,Tickers,0))*U$4</f>
        <v>5418.075572</v>
      </c>
      <c r="V120" s="54">
        <f t="array" ref="V120">index(DailyPrices,Match($R120,PriceDates,0)+1,Match(V$3,Tickers,0))*V$4</f>
        <v>4793.844527</v>
      </c>
      <c r="W120" s="54">
        <f t="array" ref="W120">index(DailyPrices,Match($R120,PriceDates,0)+1,Match(W$3,Tickers,0))*W$4</f>
        <v>36925.74002</v>
      </c>
      <c r="X120" s="54">
        <f t="array" ref="X120">index(DailyPrices,Match($R120,PriceDates,0)+1,Match(X$3,Tickers,0))*X$4</f>
        <v>11078.11891</v>
      </c>
      <c r="Y120" s="54">
        <f t="array" ref="Y120">index(DailyPrices,Match($R120,PriceDates,0)+1,Match(Y$3,Tickers,0))*Y$4</f>
        <v>0</v>
      </c>
      <c r="Z120" s="54">
        <f t="array" ref="Z120">index(DailyPrices,Match($R120,PriceDates,0)+1,Match(Z$3,Tickers,0))*Z$4</f>
        <v>0</v>
      </c>
      <c r="AA120" s="54">
        <f t="array" ref="AA120">index(DailyPrices,Match($R120,PriceDates,0)+1,Match(AA$3,Tickers,0))*AA$4</f>
        <v>5634.347408</v>
      </c>
      <c r="AB120" s="54">
        <f t="array" ref="AB120">index(DailyPrices,Match($R120,PriceDates,0)+1,Match(AB$3,Tickers,0))*AB$4</f>
        <v>636.6303919</v>
      </c>
      <c r="AC120" s="54">
        <f t="array" ref="AC120">index(DailyPrices,Match($R120,PriceDates,0)+1,Match(AC$3,Tickers,0))*AC$4</f>
        <v>2494.612821</v>
      </c>
      <c r="AD120" s="54">
        <f t="array" ref="AD120">index(DailyPrices,Match($R120,PriceDates,0)+1,Match(AD$3,Tickers,0))*AD$4</f>
        <v>1700.804632</v>
      </c>
      <c r="AE120" s="55">
        <f t="shared" si="3"/>
        <v>102044.5878</v>
      </c>
    </row>
    <row r="121">
      <c r="R121" s="66">
        <f>Prices!B129</f>
        <v>42543</v>
      </c>
      <c r="S121" s="54">
        <f t="array" ref="S121">index(DailyPrices,Match($R121,PriceDates,0)+1,Match(S$3,Tickers,0))*S$4</f>
        <v>16588.17035</v>
      </c>
      <c r="T121" s="54">
        <f t="array" ref="T121">index(DailyPrices,Match($R121,PriceDates,0)+1,Match(T$3,Tickers,0))*T$4</f>
        <v>16717.03208</v>
      </c>
      <c r="U121" s="54">
        <f t="array" ref="U121">index(DailyPrices,Match($R121,PriceDates,0)+1,Match(U$3,Tickers,0))*U$4</f>
        <v>5416.86361</v>
      </c>
      <c r="V121" s="54">
        <f t="array" ref="V121">index(DailyPrices,Match($R121,PriceDates,0)+1,Match(V$3,Tickers,0))*V$4</f>
        <v>4783.841247</v>
      </c>
      <c r="W121" s="54">
        <f t="array" ref="W121">index(DailyPrices,Match($R121,PriceDates,0)+1,Match(W$3,Tickers,0))*W$4</f>
        <v>36864.58782</v>
      </c>
      <c r="X121" s="54">
        <f t="array" ref="X121">index(DailyPrices,Match($R121,PriceDates,0)+1,Match(X$3,Tickers,0))*X$4</f>
        <v>11094.13701</v>
      </c>
      <c r="Y121" s="54">
        <f t="array" ref="Y121">index(DailyPrices,Match($R121,PriceDates,0)+1,Match(Y$3,Tickers,0))*Y$4</f>
        <v>0</v>
      </c>
      <c r="Z121" s="54">
        <f t="array" ref="Z121">index(DailyPrices,Match($R121,PriceDates,0)+1,Match(Z$3,Tickers,0))*Z$4</f>
        <v>0</v>
      </c>
      <c r="AA121" s="54">
        <f t="array" ref="AA121">index(DailyPrices,Match($R121,PriceDates,0)+1,Match(AA$3,Tickers,0))*AA$4</f>
        <v>5632.356649</v>
      </c>
      <c r="AB121" s="54">
        <f t="array" ref="AB121">index(DailyPrices,Match($R121,PriceDates,0)+1,Match(AB$3,Tickers,0))*AB$4</f>
        <v>637.7927047</v>
      </c>
      <c r="AC121" s="54">
        <f t="array" ref="AC121">index(DailyPrices,Match($R121,PriceDates,0)+1,Match(AC$3,Tickers,0))*AC$4</f>
        <v>2494.612821</v>
      </c>
      <c r="AD121" s="54">
        <f t="array" ref="AD121">index(DailyPrices,Match($R121,PriceDates,0)+1,Match(AD$3,Tickers,0))*AD$4</f>
        <v>1703.837914</v>
      </c>
      <c r="AE121" s="55">
        <f t="shared" si="3"/>
        <v>101933.2322</v>
      </c>
    </row>
    <row r="122">
      <c r="R122" s="66">
        <f>Prices!B130</f>
        <v>42544</v>
      </c>
      <c r="S122" s="54">
        <f t="array" ref="S122">index(DailyPrices,Match($R122,PriceDates,0)+1,Match(S$3,Tickers,0))*S$4</f>
        <v>16817.11233</v>
      </c>
      <c r="T122" s="54">
        <f t="array" ref="T122">index(DailyPrices,Match($R122,PriceDates,0)+1,Match(T$3,Tickers,0))*T$4</f>
        <v>16955.02518</v>
      </c>
      <c r="U122" s="54">
        <f t="array" ref="U122">index(DailyPrices,Match($R122,PriceDates,0)+1,Match(U$3,Tickers,0))*U$4</f>
        <v>5499.277018</v>
      </c>
      <c r="V122" s="54">
        <f t="array" ref="V122">index(DailyPrices,Match($R122,PriceDates,0)+1,Match(V$3,Tickers,0))*V$4</f>
        <v>4867.050348</v>
      </c>
      <c r="W122" s="54">
        <f t="array" ref="W122">index(DailyPrices,Match($R122,PriceDates,0)+1,Match(W$3,Tickers,0))*W$4</f>
        <v>37832.83107</v>
      </c>
      <c r="X122" s="54">
        <f t="array" ref="X122">index(DailyPrices,Match($R122,PriceDates,0)+1,Match(X$3,Tickers,0))*X$4</f>
        <v>11369.64835</v>
      </c>
      <c r="Y122" s="54">
        <f t="array" ref="Y122">index(DailyPrices,Match($R122,PriceDates,0)+1,Match(Y$3,Tickers,0))*Y$4</f>
        <v>0</v>
      </c>
      <c r="Z122" s="54">
        <f t="array" ref="Z122">index(DailyPrices,Match($R122,PriceDates,0)+1,Match(Z$3,Tickers,0))*Z$4</f>
        <v>0</v>
      </c>
      <c r="AA122" s="54">
        <f t="array" ref="AA122">index(DailyPrices,Match($R122,PriceDates,0)+1,Match(AA$3,Tickers,0))*AA$4</f>
        <v>5618.919021</v>
      </c>
      <c r="AB122" s="54">
        <f t="array" ref="AB122">index(DailyPrices,Match($R122,PriceDates,0)+1,Match(AB$3,Tickers,0))*AB$4</f>
        <v>637.1587159</v>
      </c>
      <c r="AC122" s="54">
        <f t="array" ref="AC122">index(DailyPrices,Match($R122,PriceDates,0)+1,Match(AC$3,Tickers,0))*AC$4</f>
        <v>2488.258276</v>
      </c>
      <c r="AD122" s="54">
        <f t="array" ref="AD122">index(DailyPrices,Match($R122,PriceDates,0)+1,Match(AD$3,Tickers,0))*AD$4</f>
        <v>1710.771131</v>
      </c>
      <c r="AE122" s="55">
        <f t="shared" si="3"/>
        <v>103796.0514</v>
      </c>
    </row>
    <row r="123">
      <c r="R123" s="66">
        <f>Prices!B131</f>
        <v>42545</v>
      </c>
      <c r="S123" s="54">
        <f t="array" ref="S123">index(DailyPrices,Match($R123,PriceDates,0)+1,Match(S$3,Tickers,0))*S$4</f>
        <v>16205.04295</v>
      </c>
      <c r="T123" s="54">
        <f t="array" ref="T123">index(DailyPrices,Match($R123,PriceDates,0)+1,Match(T$3,Tickers,0))*T$4</f>
        <v>16328.31001</v>
      </c>
      <c r="U123" s="54">
        <f t="array" ref="U123">index(DailyPrices,Match($R123,PriceDates,0)+1,Match(U$3,Tickers,0))*U$4</f>
        <v>5265.368376</v>
      </c>
      <c r="V123" s="54">
        <f t="array" ref="V123">index(DailyPrices,Match($R123,PriceDates,0)+1,Match(V$3,Tickers,0))*V$4</f>
        <v>4674.259863</v>
      </c>
      <c r="W123" s="54">
        <f t="array" ref="W123">index(DailyPrices,Match($R123,PriceDates,0)+1,Match(W$3,Tickers,0))*W$4</f>
        <v>34734.45266</v>
      </c>
      <c r="X123" s="54">
        <f t="array" ref="X123">index(DailyPrices,Match($R123,PriceDates,0)+1,Match(X$3,Tickers,0))*X$4</f>
        <v>10725.72068</v>
      </c>
      <c r="Y123" s="54">
        <f t="array" ref="Y123">index(DailyPrices,Match($R123,PriceDates,0)+1,Match(Y$3,Tickers,0))*Y$4</f>
        <v>0</v>
      </c>
      <c r="Z123" s="54">
        <f t="array" ref="Z123">index(DailyPrices,Match($R123,PriceDates,0)+1,Match(Z$3,Tickers,0))*Z$4</f>
        <v>0</v>
      </c>
      <c r="AA123" s="54">
        <f t="array" ref="AA123">index(DailyPrices,Match($R123,PriceDates,0)+1,Match(AA$3,Tickers,0))*AA$4</f>
        <v>5660.724973</v>
      </c>
      <c r="AB123" s="54">
        <f t="array" ref="AB123">index(DailyPrices,Match($R123,PriceDates,0)+1,Match(AB$3,Tickers,0))*AB$4</f>
        <v>640.1701626</v>
      </c>
      <c r="AC123" s="54">
        <f t="array" ref="AC123">index(DailyPrices,Match($R123,PriceDates,0)+1,Match(AC$3,Tickers,0))*AC$4</f>
        <v>2498.24399</v>
      </c>
      <c r="AD123" s="54">
        <f t="array" ref="AD123">index(DailyPrices,Match($R123,PriceDates,0)+1,Match(AD$3,Tickers,0))*AD$4</f>
        <v>1701.237958</v>
      </c>
      <c r="AE123" s="55">
        <f t="shared" si="3"/>
        <v>98433.53163</v>
      </c>
    </row>
    <row r="124">
      <c r="R124" s="66">
        <f>Prices!B132</f>
        <v>42548</v>
      </c>
      <c r="S124" s="54">
        <f t="array" ref="S124">index(DailyPrices,Match($R124,PriceDates,0)+1,Match(S$3,Tickers,0))*S$4</f>
        <v>15882.65527</v>
      </c>
      <c r="T124" s="54">
        <f t="array" ref="T124">index(DailyPrices,Match($R124,PriceDates,0)+1,Match(T$3,Tickers,0))*T$4</f>
        <v>16020.90226</v>
      </c>
      <c r="U124" s="54">
        <f t="array" ref="U124">index(DailyPrices,Match($R124,PriceDates,0)+1,Match(U$3,Tickers,0))*U$4</f>
        <v>5105.995389</v>
      </c>
      <c r="V124" s="54">
        <f t="array" ref="V124">index(DailyPrices,Match($R124,PriceDates,0)+1,Match(V$3,Tickers,0))*V$4</f>
        <v>4526.029444</v>
      </c>
      <c r="W124" s="54">
        <f t="array" ref="W124">index(DailyPrices,Match($R124,PriceDates,0)+1,Match(W$3,Tickers,0))*W$4</f>
        <v>34061.7784</v>
      </c>
      <c r="X124" s="54">
        <f t="array" ref="X124">index(DailyPrices,Match($R124,PriceDates,0)+1,Match(X$3,Tickers,0))*X$4</f>
        <v>10613.59397</v>
      </c>
      <c r="Y124" s="54">
        <f t="array" ref="Y124">index(DailyPrices,Match($R124,PriceDates,0)+1,Match(Y$3,Tickers,0))*Y$4</f>
        <v>0</v>
      </c>
      <c r="Z124" s="54">
        <f t="array" ref="Z124">index(DailyPrices,Match($R124,PriceDates,0)+1,Match(Z$3,Tickers,0))*Z$4</f>
        <v>0</v>
      </c>
      <c r="AA124" s="54">
        <f t="array" ref="AA124">index(DailyPrices,Match($R124,PriceDates,0)+1,Match(AA$3,Tickers,0))*AA$4</f>
        <v>5678.64181</v>
      </c>
      <c r="AB124" s="54">
        <f t="array" ref="AB124">index(DailyPrices,Match($R124,PriceDates,0)+1,Match(AB$3,Tickers,0))*AB$4</f>
        <v>642.8646149</v>
      </c>
      <c r="AC124" s="54">
        <f t="array" ref="AC124">index(DailyPrices,Match($R124,PriceDates,0)+1,Match(AC$3,Tickers,0))*AC$4</f>
        <v>2517.761521</v>
      </c>
      <c r="AD124" s="54">
        <f t="array" ref="AD124">index(DailyPrices,Match($R124,PriceDates,0)+1,Match(AD$3,Tickers,0))*AD$4</f>
        <v>1702.971262</v>
      </c>
      <c r="AE124" s="55">
        <f t="shared" si="3"/>
        <v>96753.19394</v>
      </c>
    </row>
    <row r="125">
      <c r="R125" s="66">
        <f>Prices!B133</f>
        <v>42549</v>
      </c>
      <c r="S125" s="54">
        <f t="array" ref="S125">index(DailyPrices,Match($R125,PriceDates,0)+1,Match(S$3,Tickers,0))*S$4</f>
        <v>16173.89438</v>
      </c>
      <c r="T125" s="54">
        <f t="array" ref="T125">index(DailyPrices,Match($R125,PriceDates,0)+1,Match(T$3,Tickers,0))*T$4</f>
        <v>16292.61105</v>
      </c>
      <c r="U125" s="54">
        <f t="array" ref="U125">index(DailyPrices,Match($R125,PriceDates,0)+1,Match(U$3,Tickers,0))*U$4</f>
        <v>5212.648034</v>
      </c>
      <c r="V125" s="54">
        <f t="array" ref="V125">index(DailyPrices,Match($R125,PriceDates,0)+1,Match(V$3,Tickers,0))*V$4</f>
        <v>4607.874461</v>
      </c>
      <c r="W125" s="54">
        <f t="array" ref="W125">index(DailyPrices,Match($R125,PriceDates,0)+1,Match(W$3,Tickers,0))*W$4</f>
        <v>34968.86945</v>
      </c>
      <c r="X125" s="54">
        <f t="array" ref="X125">index(DailyPrices,Match($R125,PriceDates,0)+1,Match(X$3,Tickers,0))*X$4</f>
        <v>10917.93789</v>
      </c>
      <c r="Y125" s="54">
        <f t="array" ref="Y125">index(DailyPrices,Match($R125,PriceDates,0)+1,Match(Y$3,Tickers,0))*Y$4</f>
        <v>0</v>
      </c>
      <c r="Z125" s="54">
        <f t="array" ref="Z125">index(DailyPrices,Match($R125,PriceDates,0)+1,Match(Z$3,Tickers,0))*Z$4</f>
        <v>0</v>
      </c>
      <c r="AA125" s="54">
        <f t="array" ref="AA125">index(DailyPrices,Match($R125,PriceDates,0)+1,Match(AA$3,Tickers,0))*AA$4</f>
        <v>5658.236524</v>
      </c>
      <c r="AB125" s="54">
        <f t="array" ref="AB125">index(DailyPrices,Match($R125,PriceDates,0)+1,Match(AB$3,Tickers,0))*AB$4</f>
        <v>642.9702797</v>
      </c>
      <c r="AC125" s="54">
        <f t="array" ref="AC125">index(DailyPrices,Match($R125,PriceDates,0)+1,Match(AC$3,Tickers,0))*AC$4</f>
        <v>2520.938793</v>
      </c>
      <c r="AD125" s="54">
        <f t="array" ref="AD125">index(DailyPrices,Match($R125,PriceDates,0)+1,Match(AD$3,Tickers,0))*AD$4</f>
        <v>1698.204676</v>
      </c>
      <c r="AE125" s="55">
        <f t="shared" si="3"/>
        <v>98694.18554</v>
      </c>
    </row>
    <row r="126">
      <c r="R126" s="66">
        <f>Prices!B134</f>
        <v>42550</v>
      </c>
      <c r="S126" s="54">
        <f t="array" ref="S126">index(DailyPrices,Match($R126,PriceDates,0)+1,Match(S$3,Tickers,0))*S$4</f>
        <v>16463.57607</v>
      </c>
      <c r="T126" s="54">
        <f t="array" ref="T126">index(DailyPrices,Match($R126,PriceDates,0)+1,Match(T$3,Tickers,0))*T$4</f>
        <v>16584.1526</v>
      </c>
      <c r="U126" s="54">
        <f t="array" ref="U126">index(DailyPrices,Match($R126,PriceDates,0)+1,Match(U$3,Tickers,0))*U$4</f>
        <v>5301.121251</v>
      </c>
      <c r="V126" s="54">
        <f t="array" ref="V126">index(DailyPrices,Match($R126,PriceDates,0)+1,Match(V$3,Tickers,0))*V$4</f>
        <v>4702.450925</v>
      </c>
      <c r="W126" s="54">
        <f t="array" ref="W126">index(DailyPrices,Match($R126,PriceDates,0)+1,Match(W$3,Tickers,0))*W$4</f>
        <v>35600.77557</v>
      </c>
      <c r="X126" s="54">
        <f t="array" ref="X126">index(DailyPrices,Match($R126,PriceDates,0)+1,Match(X$3,Tickers,0))*X$4</f>
        <v>11174.22752</v>
      </c>
      <c r="Y126" s="54">
        <f t="array" ref="Y126">index(DailyPrices,Match($R126,PriceDates,0)+1,Match(Y$3,Tickers,0))*Y$4</f>
        <v>0</v>
      </c>
      <c r="Z126" s="54">
        <f t="array" ref="Z126">index(DailyPrices,Match($R126,PriceDates,0)+1,Match(Z$3,Tickers,0))*Z$4</f>
        <v>0</v>
      </c>
      <c r="AA126" s="54">
        <f t="array" ref="AA126">index(DailyPrices,Match($R126,PriceDates,0)+1,Match(AA$3,Tickers,0))*AA$4</f>
        <v>5643.803516</v>
      </c>
      <c r="AB126" s="54">
        <f t="array" ref="AB126">index(DailyPrices,Match($R126,PriceDates,0)+1,Match(AB$3,Tickers,0))*AB$4</f>
        <v>642.7589501</v>
      </c>
      <c r="AC126" s="54">
        <f t="array" ref="AC126">index(DailyPrices,Match($R126,PriceDates,0)+1,Match(AC$3,Tickers,0))*AC$4</f>
        <v>2525.023858</v>
      </c>
      <c r="AD126" s="54">
        <f t="array" ref="AD126">index(DailyPrices,Match($R126,PriceDates,0)+1,Match(AD$3,Tickers,0))*AD$4</f>
        <v>1713.58775</v>
      </c>
      <c r="AE126" s="55">
        <f t="shared" si="3"/>
        <v>100351.478</v>
      </c>
    </row>
    <row r="127">
      <c r="R127" s="66">
        <f>Prices!B135</f>
        <v>42551</v>
      </c>
      <c r="S127" s="54">
        <f t="array" ref="S127">index(DailyPrices,Match($R127,PriceDates,0)+1,Match(S$3,Tickers,0))*S$4</f>
        <v>16689.4032</v>
      </c>
      <c r="T127" s="54">
        <f t="array" ref="T127">index(DailyPrices,Match($R127,PriceDates,0)+1,Match(T$3,Tickers,0))*T$4</f>
        <v>16855.86139</v>
      </c>
      <c r="U127" s="54">
        <f t="array" ref="U127">index(DailyPrices,Match($R127,PriceDates,0)+1,Match(U$3,Tickers,0))*U$4</f>
        <v>5398.078201</v>
      </c>
      <c r="V127" s="54">
        <f t="array" ref="V127">index(DailyPrices,Match($R127,PriceDates,0)+1,Match(V$3,Tickers,0))*V$4</f>
        <v>4788.388193</v>
      </c>
      <c r="W127" s="54">
        <f t="array" ref="W127">index(DailyPrices,Match($R127,PriceDates,0)+1,Match(W$3,Tickers,0))*W$4</f>
        <v>36039.03305</v>
      </c>
      <c r="X127" s="54">
        <f t="array" ref="X127">index(DailyPrices,Match($R127,PriceDates,0)+1,Match(X$3,Tickers,0))*X$4</f>
        <v>11286.35423</v>
      </c>
      <c r="Y127" s="54">
        <f t="array" ref="Y127">index(DailyPrices,Match($R127,PriceDates,0)+1,Match(Y$3,Tickers,0))*Y$4</f>
        <v>0</v>
      </c>
      <c r="Z127" s="54">
        <f t="array" ref="Z127">index(DailyPrices,Match($R127,PriceDates,0)+1,Match(Z$3,Tickers,0))*Z$4</f>
        <v>0</v>
      </c>
      <c r="AA127" s="54">
        <f t="array" ref="AA127">index(DailyPrices,Match($R127,PriceDates,0)+1,Match(AA$3,Tickers,0))*AA$4</f>
        <v>5649.278105</v>
      </c>
      <c r="AB127" s="54">
        <f t="array" ref="AB127">index(DailyPrices,Match($R127,PriceDates,0)+1,Match(AB$3,Tickers,0))*AB$4</f>
        <v>645.0307432</v>
      </c>
      <c r="AC127" s="54">
        <f t="array" ref="AC127">index(DailyPrices,Match($R127,PriceDates,0)+1,Match(AC$3,Tickers,0))*AC$4</f>
        <v>2523.208274</v>
      </c>
      <c r="AD127" s="54">
        <f t="array" ref="AD127">index(DailyPrices,Match($R127,PriceDates,0)+1,Match(AD$3,Tickers,0))*AD$4</f>
        <v>1726.370867</v>
      </c>
      <c r="AE127" s="55">
        <f t="shared" si="3"/>
        <v>101601.0062</v>
      </c>
    </row>
    <row r="128">
      <c r="R128" s="66">
        <f>Prices!B136</f>
        <v>42552</v>
      </c>
      <c r="S128" s="54">
        <f t="array" ref="S128">index(DailyPrices,Match($R128,PriceDates,0)+1,Match(S$3,Tickers,0))*S$4</f>
        <v>16722.1092</v>
      </c>
      <c r="T128" s="54">
        <f t="array" ref="T128">index(DailyPrices,Match($R128,PriceDates,0)+1,Match(T$3,Tickers,0))*T$4</f>
        <v>16861.81122</v>
      </c>
      <c r="U128" s="54">
        <f t="array" ref="U128">index(DailyPrices,Match($R128,PriceDates,0)+1,Match(U$3,Tickers,0))*U$4</f>
        <v>5410.19782</v>
      </c>
      <c r="V128" s="54">
        <f t="array" ref="V128">index(DailyPrices,Match($R128,PriceDates,0)+1,Match(V$3,Tickers,0))*V$4</f>
        <v>4804.757196</v>
      </c>
      <c r="W128" s="54">
        <f t="array" ref="W128">index(DailyPrices,Match($R128,PriceDates,0)+1,Match(W$3,Tickers,0))*W$4</f>
        <v>36120.56932</v>
      </c>
      <c r="X128" s="54">
        <f t="array" ref="X128">index(DailyPrices,Match($R128,PriceDates,0)+1,Match(X$3,Tickers,0))*X$4</f>
        <v>11369.64835</v>
      </c>
      <c r="Y128" s="54">
        <f t="array" ref="Y128">index(DailyPrices,Match($R128,PriceDates,0)+1,Match(Y$3,Tickers,0))*Y$4</f>
        <v>0</v>
      </c>
      <c r="Z128" s="54">
        <f t="array" ref="Z128">index(DailyPrices,Match($R128,PriceDates,0)+1,Match(Z$3,Tickers,0))*Z$4</f>
        <v>0</v>
      </c>
      <c r="AA128" s="54">
        <f t="array" ref="AA128">index(DailyPrices,Match($R128,PriceDates,0)+1,Match(AA$3,Tickers,0))*AA$4</f>
        <v>5655.250384</v>
      </c>
      <c r="AB128" s="54">
        <f t="array" ref="AB128">index(DailyPrices,Match($R128,PriceDates,0)+1,Match(AB$3,Tickers,0))*AB$4</f>
        <v>648.4120166</v>
      </c>
      <c r="AC128" s="54">
        <f t="array" ref="AC128">index(DailyPrices,Match($R128,PriceDates,0)+1,Match(AC$3,Tickers,0))*AC$4</f>
        <v>2529.562819</v>
      </c>
      <c r="AD128" s="54">
        <f t="array" ref="AD128">index(DailyPrices,Match($R128,PriceDates,0)+1,Match(AD$3,Tickers,0))*AD$4</f>
        <v>1731.137454</v>
      </c>
      <c r="AE128" s="55">
        <f t="shared" si="3"/>
        <v>101853.4558</v>
      </c>
    </row>
    <row r="129">
      <c r="R129" s="66">
        <f>Prices!B137</f>
        <v>42556</v>
      </c>
      <c r="S129" s="54">
        <f t="array" ref="S129">index(DailyPrices,Match($R129,PriceDates,0)+1,Match(S$3,Tickers,0))*S$4</f>
        <v>16597.51492</v>
      </c>
      <c r="T129" s="54">
        <f t="array" ref="T129">index(DailyPrices,Match($R129,PriceDates,0)+1,Match(T$3,Tickers,0))*T$4</f>
        <v>16707.1157</v>
      </c>
      <c r="U129" s="54">
        <f t="array" ref="U129">index(DailyPrices,Match($R129,PriceDates,0)+1,Match(U$3,Tickers,0))*U$4</f>
        <v>5328.390393</v>
      </c>
      <c r="V129" s="54">
        <f t="array" ref="V129">index(DailyPrices,Match($R129,PriceDates,0)+1,Match(V$3,Tickers,0))*V$4</f>
        <v>4728.823208</v>
      </c>
      <c r="W129" s="54">
        <f t="array" ref="W129">index(DailyPrices,Match($R129,PriceDates,0)+1,Match(W$3,Tickers,0))*W$4</f>
        <v>35407.12692</v>
      </c>
      <c r="X129" s="54">
        <f t="array" ref="X129">index(DailyPrices,Match($R129,PriceDates,0)+1,Match(X$3,Tickers,0))*X$4</f>
        <v>11145.39493</v>
      </c>
      <c r="Y129" s="54">
        <f t="array" ref="Y129">index(DailyPrices,Match($R129,PriceDates,0)+1,Match(Y$3,Tickers,0))*Y$4</f>
        <v>0</v>
      </c>
      <c r="Z129" s="54">
        <f t="array" ref="Z129">index(DailyPrices,Match($R129,PriceDates,0)+1,Match(Z$3,Tickers,0))*Z$4</f>
        <v>0</v>
      </c>
      <c r="AA129" s="54">
        <f t="array" ref="AA129">index(DailyPrices,Match($R129,PriceDates,0)+1,Match(AA$3,Tickers,0))*AA$4</f>
        <v>5664.706492</v>
      </c>
      <c r="AB129" s="54">
        <f t="array" ref="AB129">index(DailyPrices,Match($R129,PriceDates,0)+1,Match(AB$3,Tickers,0))*AB$4</f>
        <v>650.6309773</v>
      </c>
      <c r="AC129" s="54">
        <f t="array" ref="AC129">index(DailyPrices,Match($R129,PriceDates,0)+1,Match(AC$3,Tickers,0))*AC$4</f>
        <v>2539.094636</v>
      </c>
      <c r="AD129" s="54">
        <f t="array" ref="AD129">index(DailyPrices,Match($R129,PriceDates,0)+1,Match(AD$3,Tickers,0))*AD$4</f>
        <v>1731.787443</v>
      </c>
      <c r="AE129" s="55">
        <f t="shared" si="3"/>
        <v>100500.5856</v>
      </c>
    </row>
    <row r="130">
      <c r="R130" s="66">
        <f>Prices!B138</f>
        <v>42557</v>
      </c>
      <c r="S130" s="54">
        <f t="array" ref="S130">index(DailyPrices,Match($R130,PriceDates,0)+1,Match(S$3,Tickers,0))*S$4</f>
        <v>16698.74777</v>
      </c>
      <c r="T130" s="54">
        <f t="array" ref="T130">index(DailyPrices,Match($R130,PriceDates,0)+1,Match(T$3,Tickers,0))*T$4</f>
        <v>16814.2126</v>
      </c>
      <c r="U130" s="54">
        <f t="array" ref="U130">index(DailyPrices,Match($R130,PriceDates,0)+1,Match(U$3,Tickers,0))*U$4</f>
        <v>5356.265517</v>
      </c>
      <c r="V130" s="54">
        <f t="array" ref="V130">index(DailyPrices,Match($R130,PriceDates,0)+1,Match(V$3,Tickers,0))*V$4</f>
        <v>4754.740797</v>
      </c>
      <c r="W130" s="54">
        <f t="array" ref="W130">index(DailyPrices,Match($R130,PriceDates,0)+1,Match(W$3,Tickers,0))*W$4</f>
        <v>35417.31896</v>
      </c>
      <c r="X130" s="54">
        <f t="array" ref="X130">index(DailyPrices,Match($R130,PriceDates,0)+1,Match(X$3,Tickers,0))*X$4</f>
        <v>11145.39493</v>
      </c>
      <c r="Y130" s="54">
        <f t="array" ref="Y130">index(DailyPrices,Match($R130,PriceDates,0)+1,Match(Y$3,Tickers,0))*Y$4</f>
        <v>0</v>
      </c>
      <c r="Z130" s="54">
        <f t="array" ref="Z130">index(DailyPrices,Match($R130,PriceDates,0)+1,Match(Z$3,Tickers,0))*Z$4</f>
        <v>0</v>
      </c>
      <c r="AA130" s="54">
        <f t="array" ref="AA130">index(DailyPrices,Match($R130,PriceDates,0)+1,Match(AA$3,Tickers,0))*AA$4</f>
        <v>5667.692632</v>
      </c>
      <c r="AB130" s="54">
        <f t="array" ref="AB130">index(DailyPrices,Match($R130,PriceDates,0)+1,Match(AB$3,Tickers,0))*AB$4</f>
        <v>651.7932901</v>
      </c>
      <c r="AC130" s="54">
        <f t="array" ref="AC130">index(DailyPrices,Match($R130,PriceDates,0)+1,Match(AC$3,Tickers,0))*AC$4</f>
        <v>2541.364117</v>
      </c>
      <c r="AD130" s="54">
        <f t="array" ref="AD130">index(DailyPrices,Match($R130,PriceDates,0)+1,Match(AD$3,Tickers,0))*AD$4</f>
        <v>1737.420681</v>
      </c>
      <c r="AE130" s="55">
        <f t="shared" si="3"/>
        <v>100784.9513</v>
      </c>
    </row>
    <row r="131">
      <c r="R131" s="66">
        <f>Prices!B139</f>
        <v>42558</v>
      </c>
      <c r="S131" s="54">
        <f t="array" ref="S131">index(DailyPrices,Match($R131,PriceDates,0)+1,Match(S$3,Tickers,0))*S$4</f>
        <v>16690.96063</v>
      </c>
      <c r="T131" s="54">
        <f t="array" ref="T131">index(DailyPrices,Match($R131,PriceDates,0)+1,Match(T$3,Tickers,0))*T$4</f>
        <v>16772.5638</v>
      </c>
      <c r="U131" s="54">
        <f t="array" ref="U131">index(DailyPrices,Match($R131,PriceDates,0)+1,Match(U$3,Tickers,0))*U$4</f>
        <v>5361.113364</v>
      </c>
      <c r="V131" s="54">
        <f t="array" ref="V131">index(DailyPrices,Match($R131,PriceDates,0)+1,Match(V$3,Tickers,0))*V$4</f>
        <v>4757.923659</v>
      </c>
      <c r="W131" s="54">
        <f t="array" ref="W131">index(DailyPrices,Match($R131,PriceDates,0)+1,Match(W$3,Tickers,0))*W$4</f>
        <v>35264.43844</v>
      </c>
      <c r="X131" s="54">
        <f t="array" ref="X131">index(DailyPrices,Match($R131,PriceDates,0)+1,Match(X$3,Tickers,0))*X$4</f>
        <v>11097.34063</v>
      </c>
      <c r="Y131" s="54">
        <f t="array" ref="Y131">index(DailyPrices,Match($R131,PriceDates,0)+1,Match(Y$3,Tickers,0))*Y$4</f>
        <v>0</v>
      </c>
      <c r="Z131" s="54">
        <f t="array" ref="Z131">index(DailyPrices,Match($R131,PriceDates,0)+1,Match(Z$3,Tickers,0))*Z$4</f>
        <v>0</v>
      </c>
      <c r="AA131" s="54">
        <f t="array" ref="AA131">index(DailyPrices,Match($R131,PriceDates,0)+1,Match(AA$3,Tickers,0))*AA$4</f>
        <v>5722.936211</v>
      </c>
      <c r="AB131" s="54">
        <f t="array" ref="AB131">index(DailyPrices,Match($R131,PriceDates,0)+1,Match(AB$3,Tickers,0))*AB$4</f>
        <v>651.8989549</v>
      </c>
      <c r="AC131" s="54">
        <f t="array" ref="AC131">index(DailyPrices,Match($R131,PriceDates,0)+1,Match(AC$3,Tickers,0))*AC$4</f>
        <v>2536.825156</v>
      </c>
      <c r="AD131" s="54">
        <f t="array" ref="AD131">index(DailyPrices,Match($R131,PriceDates,0)+1,Match(AD$3,Tickers,0))*AD$4</f>
        <v>1735.470714</v>
      </c>
      <c r="AE131" s="55">
        <f t="shared" si="3"/>
        <v>100591.4716</v>
      </c>
    </row>
    <row r="132">
      <c r="R132" s="66">
        <f>Prices!B140</f>
        <v>42559</v>
      </c>
      <c r="S132" s="54">
        <f t="array" ref="S132">index(DailyPrices,Match($R132,PriceDates,0)+1,Match(S$3,Tickers,0))*S$4</f>
        <v>16951.05118</v>
      </c>
      <c r="T132" s="54">
        <f t="array" ref="T132">index(DailyPrices,Match($R132,PriceDates,0)+1,Match(T$3,Tickers,0))*T$4</f>
        <v>17020.47328</v>
      </c>
      <c r="U132" s="54">
        <f t="array" ref="U132">index(DailyPrices,Match($R132,PriceDates,0)+1,Match(U$3,Tickers,0))*U$4</f>
        <v>5459.888257</v>
      </c>
      <c r="V132" s="54">
        <f t="array" ref="V132">index(DailyPrices,Match($R132,PriceDates,0)+1,Match(V$3,Tickers,0))*V$4</f>
        <v>4848.407872</v>
      </c>
      <c r="W132" s="54">
        <f t="array" ref="W132">index(DailyPrices,Match($R132,PriceDates,0)+1,Match(W$3,Tickers,0))*W$4</f>
        <v>35753.65609</v>
      </c>
      <c r="X132" s="54">
        <f t="array" ref="X132">index(DailyPrices,Match($R132,PriceDates,0)+1,Match(X$3,Tickers,0))*X$4</f>
        <v>11344.01939</v>
      </c>
      <c r="Y132" s="54">
        <f t="array" ref="Y132">index(DailyPrices,Match($R132,PriceDates,0)+1,Match(Y$3,Tickers,0))*Y$4</f>
        <v>0</v>
      </c>
      <c r="Z132" s="54">
        <f t="array" ref="Z132">index(DailyPrices,Match($R132,PriceDates,0)+1,Match(Z$3,Tickers,0))*Z$4</f>
        <v>0</v>
      </c>
      <c r="AA132" s="54">
        <f t="array" ref="AA132">index(DailyPrices,Match($R132,PriceDates,0)+1,Match(AA$3,Tickers,0))*AA$4</f>
        <v>5662.715733</v>
      </c>
      <c r="AB132" s="54">
        <f t="array" ref="AB132">index(DailyPrices,Match($R132,PriceDates,0)+1,Match(AB$3,Tickers,0))*AB$4</f>
        <v>655.5443903</v>
      </c>
      <c r="AC132" s="54">
        <f t="array" ref="AC132">index(DailyPrices,Match($R132,PriceDates,0)+1,Match(AC$3,Tickers,0))*AC$4</f>
        <v>2544.087493</v>
      </c>
      <c r="AD132" s="54">
        <f t="array" ref="AD132">index(DailyPrices,Match($R132,PriceDates,0)+1,Match(AD$3,Tickers,0))*AD$4</f>
        <v>1741.753941</v>
      </c>
      <c r="AE132" s="55">
        <f t="shared" si="3"/>
        <v>101981.5976</v>
      </c>
    </row>
    <row r="133">
      <c r="R133" s="66">
        <f>Prices!B141</f>
        <v>42562</v>
      </c>
      <c r="S133" s="54">
        <f t="array" ref="S133">index(DailyPrices,Match($R133,PriceDates,0)+1,Match(S$3,Tickers,0))*S$4</f>
        <v>17021.13546</v>
      </c>
      <c r="T133" s="54">
        <f t="array" ref="T133">index(DailyPrices,Match($R133,PriceDates,0)+1,Match(T$3,Tickers,0))*T$4</f>
        <v>17077.98828</v>
      </c>
      <c r="U133" s="54">
        <f t="array" ref="U133">index(DailyPrices,Match($R133,PriceDates,0)+1,Match(U$3,Tickers,0))*U$4</f>
        <v>5482.309552</v>
      </c>
      <c r="V133" s="54">
        <f t="array" ref="V133">index(DailyPrices,Match($R133,PriceDates,0)+1,Match(V$3,Tickers,0))*V$4</f>
        <v>4888.875686</v>
      </c>
      <c r="W133" s="54">
        <f t="array" ref="W133">index(DailyPrices,Match($R133,PriceDates,0)+1,Match(W$3,Tickers,0))*W$4</f>
        <v>36242.87373</v>
      </c>
      <c r="X133" s="54">
        <f t="array" ref="X133">index(DailyPrices,Match($R133,PriceDates,0)+1,Match(X$3,Tickers,0))*X$4</f>
        <v>11436.92438</v>
      </c>
      <c r="Y133" s="54">
        <f t="array" ref="Y133">index(DailyPrices,Match($R133,PriceDates,0)+1,Match(Y$3,Tickers,0))*Y$4</f>
        <v>0</v>
      </c>
      <c r="Z133" s="54">
        <f t="array" ref="Z133">index(DailyPrices,Match($R133,PriceDates,0)+1,Match(Z$3,Tickers,0))*Z$4</f>
        <v>0</v>
      </c>
      <c r="AA133" s="54">
        <f t="array" ref="AA133">index(DailyPrices,Match($R133,PriceDates,0)+1,Match(AA$3,Tickers,0))*AA$4</f>
        <v>5654.255004</v>
      </c>
      <c r="AB133" s="54">
        <f t="array" ref="AB133">index(DailyPrices,Match($R133,PriceDates,0)+1,Match(AB$3,Tickers,0))*AB$4</f>
        <v>653.8537536</v>
      </c>
      <c r="AC133" s="54">
        <f t="array" ref="AC133">index(DailyPrices,Match($R133,PriceDates,0)+1,Match(AC$3,Tickers,0))*AC$4</f>
        <v>2541.364117</v>
      </c>
      <c r="AD133" s="54">
        <f t="array" ref="AD133">index(DailyPrices,Match($R133,PriceDates,0)+1,Match(AD$3,Tickers,0))*AD$4</f>
        <v>1746.953853</v>
      </c>
      <c r="AE133" s="55">
        <f t="shared" si="3"/>
        <v>102746.5338</v>
      </c>
    </row>
    <row r="134">
      <c r="R134" s="66">
        <f>Prices!B142</f>
        <v>42563</v>
      </c>
      <c r="S134" s="54">
        <f t="array" ref="S134">index(DailyPrices,Match($R134,PriceDates,0)+1,Match(S$3,Tickers,0))*S$4</f>
        <v>17162.86145</v>
      </c>
      <c r="T134" s="54">
        <f t="array" ref="T134">index(DailyPrices,Match($R134,PriceDates,0)+1,Match(T$3,Tickers,0))*T$4</f>
        <v>17216.81759</v>
      </c>
      <c r="U134" s="54">
        <f t="array" ref="U134">index(DailyPrices,Match($R134,PriceDates,0)+1,Match(U$3,Tickers,0))*U$4</f>
        <v>5549.573436</v>
      </c>
      <c r="V134" s="54">
        <f t="array" ref="V134">index(DailyPrices,Match($R134,PriceDates,0)+1,Match(V$3,Tickers,0))*V$4</f>
        <v>4955.261089</v>
      </c>
      <c r="W134" s="54">
        <f t="array" ref="W134">index(DailyPrices,Match($R134,PriceDates,0)+1,Match(W$3,Tickers,0))*W$4</f>
        <v>36752.47544</v>
      </c>
      <c r="X134" s="54">
        <f t="array" ref="X134">index(DailyPrices,Match($R134,PriceDates,0)+1,Match(X$3,Tickers,0))*X$4</f>
        <v>11613.12349</v>
      </c>
      <c r="Y134" s="54">
        <f t="array" ref="Y134">index(DailyPrices,Match($R134,PriceDates,0)+1,Match(Y$3,Tickers,0))*Y$4</f>
        <v>0</v>
      </c>
      <c r="Z134" s="54">
        <f t="array" ref="Z134">index(DailyPrices,Match($R134,PriceDates,0)+1,Match(Z$3,Tickers,0))*Z$4</f>
        <v>0</v>
      </c>
      <c r="AA134" s="54">
        <f t="array" ref="AA134">index(DailyPrices,Match($R134,PriceDates,0)+1,Match(AA$3,Tickers,0))*AA$4</f>
        <v>5647.785036</v>
      </c>
      <c r="AB134" s="54">
        <f t="array" ref="AB134">index(DailyPrices,Match($R134,PriceDates,0)+1,Match(AB$3,Tickers,0))*AB$4</f>
        <v>650.1554857</v>
      </c>
      <c r="AC134" s="54">
        <f t="array" ref="AC134">index(DailyPrices,Match($R134,PriceDates,0)+1,Match(AC$3,Tickers,0))*AC$4</f>
        <v>2531.378403</v>
      </c>
      <c r="AD134" s="54">
        <f t="array" ref="AD134">index(DailyPrices,Match($R134,PriceDates,0)+1,Match(AD$3,Tickers,0))*AD$4</f>
        <v>1742.620593</v>
      </c>
      <c r="AE134" s="55">
        <f t="shared" si="3"/>
        <v>103822.052</v>
      </c>
    </row>
    <row r="135">
      <c r="R135" s="66">
        <f>Prices!B143</f>
        <v>42564</v>
      </c>
      <c r="S135" s="54">
        <f t="array" ref="S135">index(DailyPrices,Match($R135,PriceDates,0)+1,Match(S$3,Tickers,0))*S$4</f>
        <v>17153.51688</v>
      </c>
      <c r="T135" s="54">
        <f t="array" ref="T135">index(DailyPrices,Match($R135,PriceDates,0)+1,Match(T$3,Tickers,0))*T$4</f>
        <v>17254.49983</v>
      </c>
      <c r="U135" s="54">
        <f t="array" ref="U135">index(DailyPrices,Match($R135,PriceDates,0)+1,Match(U$3,Tickers,0))*U$4</f>
        <v>5548.967455</v>
      </c>
      <c r="V135" s="54">
        <f t="array" ref="V135">index(DailyPrices,Match($R135,PriceDates,0)+1,Match(V$3,Tickers,0))*V$4</f>
        <v>4949.35006</v>
      </c>
      <c r="W135" s="54">
        <f t="array" ref="W135">index(DailyPrices,Match($R135,PriceDates,0)+1,Match(W$3,Tickers,0))*W$4</f>
        <v>36721.89934</v>
      </c>
      <c r="X135" s="54">
        <f t="array" ref="X135">index(DailyPrices,Match($R135,PriceDates,0)+1,Match(X$3,Tickers,0))*X$4</f>
        <v>11593.90177</v>
      </c>
      <c r="Y135" s="54">
        <f t="array" ref="Y135">index(DailyPrices,Match($R135,PriceDates,0)+1,Match(Y$3,Tickers,0))*Y$4</f>
        <v>0</v>
      </c>
      <c r="Z135" s="54">
        <f t="array" ref="Z135">index(DailyPrices,Match($R135,PriceDates,0)+1,Match(Z$3,Tickers,0))*Z$4</f>
        <v>0</v>
      </c>
      <c r="AA135" s="54">
        <f t="array" ref="AA135">index(DailyPrices,Match($R135,PriceDates,0)+1,Match(AA$3,Tickers,0))*AA$4</f>
        <v>5646.789656</v>
      </c>
      <c r="AB135" s="54">
        <f t="array" ref="AB135">index(DailyPrices,Match($R135,PriceDates,0)+1,Match(AB$3,Tickers,0))*AB$4</f>
        <v>652.6914408</v>
      </c>
      <c r="AC135" s="54">
        <f t="array" ref="AC135">index(DailyPrices,Match($R135,PriceDates,0)+1,Match(AC$3,Tickers,0))*AC$4</f>
        <v>2538.64074</v>
      </c>
      <c r="AD135" s="54">
        <f t="array" ref="AD135">index(DailyPrices,Match($R135,PriceDates,0)+1,Match(AD$3,Tickers,0))*AD$4</f>
        <v>1742.187267</v>
      </c>
      <c r="AE135" s="55">
        <f t="shared" si="3"/>
        <v>103802.4444</v>
      </c>
    </row>
    <row r="136">
      <c r="R136" s="66">
        <f>Prices!B144</f>
        <v>42565</v>
      </c>
      <c r="S136" s="54">
        <f t="array" ref="S136">index(DailyPrices,Match($R136,PriceDates,0)+1,Match(S$3,Tickers,0))*S$4</f>
        <v>17236.06058</v>
      </c>
      <c r="T136" s="54">
        <f t="array" ref="T136">index(DailyPrices,Match($R136,PriceDates,0)+1,Match(T$3,Tickers,0))*T$4</f>
        <v>17347.7138</v>
      </c>
      <c r="U136" s="54">
        <f t="array" ref="U136">index(DailyPrices,Match($R136,PriceDates,0)+1,Match(U$3,Tickers,0))*U$4</f>
        <v>5564.116979</v>
      </c>
      <c r="V136" s="54">
        <f t="array" ref="V136">index(DailyPrices,Match($R136,PriceDates,0)+1,Match(V$3,Tickers,0))*V$4</f>
        <v>4957.534561</v>
      </c>
      <c r="W136" s="54">
        <f t="array" ref="W136">index(DailyPrices,Match($R136,PriceDates,0)+1,Match(W$3,Tickers,0))*W$4</f>
        <v>37037.8524</v>
      </c>
      <c r="X136" s="54">
        <f t="array" ref="X136">index(DailyPrices,Match($R136,PriceDates,0)+1,Match(X$3,Tickers,0))*X$4</f>
        <v>11754.08279</v>
      </c>
      <c r="Y136" s="54">
        <f t="array" ref="Y136">index(DailyPrices,Match($R136,PriceDates,0)+1,Match(Y$3,Tickers,0))*Y$4</f>
        <v>0</v>
      </c>
      <c r="Z136" s="54">
        <f t="array" ref="Z136">index(DailyPrices,Match($R136,PriceDates,0)+1,Match(Z$3,Tickers,0))*Z$4</f>
        <v>0</v>
      </c>
      <c r="AA136" s="54">
        <f t="array" ref="AA136">index(DailyPrices,Match($R136,PriceDates,0)+1,Match(AA$3,Tickers,0))*AA$4</f>
        <v>5640.319687</v>
      </c>
      <c r="AB136" s="54">
        <f t="array" ref="AB136">index(DailyPrices,Match($R136,PriceDates,0)+1,Match(AB$3,Tickers,0))*AB$4</f>
        <v>651.1064689</v>
      </c>
      <c r="AC136" s="54">
        <f t="array" ref="AC136">index(DailyPrices,Match($R136,PriceDates,0)+1,Match(AC$3,Tickers,0))*AC$4</f>
        <v>2535.463468</v>
      </c>
      <c r="AD136" s="54">
        <f t="array" ref="AD136">index(DailyPrices,Match($R136,PriceDates,0)+1,Match(AD$3,Tickers,0))*AD$4</f>
        <v>1746.087201</v>
      </c>
      <c r="AE136" s="55">
        <f t="shared" si="3"/>
        <v>104470.3379</v>
      </c>
    </row>
    <row r="137">
      <c r="R137" s="66">
        <f>Prices!B145</f>
        <v>42566</v>
      </c>
      <c r="S137" s="54">
        <f t="array" ref="S137">index(DailyPrices,Match($R137,PriceDates,0)+1,Match(S$3,Tickers,0))*S$4</f>
        <v>17217.37144</v>
      </c>
      <c r="T137" s="54">
        <f t="array" ref="T137">index(DailyPrices,Match($R137,PriceDates,0)+1,Match(T$3,Tickers,0))*T$4</f>
        <v>17337.79742</v>
      </c>
      <c r="U137" s="54">
        <f t="array" ref="U137">index(DailyPrices,Match($R137,PriceDates,0)+1,Match(U$3,Tickers,0))*U$4</f>
        <v>5564.722959</v>
      </c>
      <c r="V137" s="54">
        <f t="array" ref="V137">index(DailyPrices,Match($R137,PriceDates,0)+1,Match(V$3,Tickers,0))*V$4</f>
        <v>4969.356619</v>
      </c>
      <c r="W137" s="54">
        <f t="array" ref="W137">index(DailyPrices,Match($R137,PriceDates,0)+1,Match(W$3,Tickers,0))*W$4</f>
        <v>36854.39578</v>
      </c>
      <c r="X137" s="54">
        <f t="array" ref="X137">index(DailyPrices,Match($R137,PriceDates,0)+1,Match(X$3,Tickers,0))*X$4</f>
        <v>11712.43572</v>
      </c>
      <c r="Y137" s="54">
        <f t="array" ref="Y137">index(DailyPrices,Match($R137,PriceDates,0)+1,Match(Y$3,Tickers,0))*Y$4</f>
        <v>0</v>
      </c>
      <c r="Z137" s="54">
        <f t="array" ref="Z137">index(DailyPrices,Match($R137,PriceDates,0)+1,Match(Z$3,Tickers,0))*Z$4</f>
        <v>0</v>
      </c>
      <c r="AA137" s="54">
        <f t="array" ref="AA137">index(DailyPrices,Match($R137,PriceDates,0)+1,Match(AA$3,Tickers,0))*AA$4</f>
        <v>5634.347408</v>
      </c>
      <c r="AB137" s="54">
        <f t="array" ref="AB137">index(DailyPrices,Match($R137,PriceDates,0)+1,Match(AB$3,Tickers,0))*AB$4</f>
        <v>648.6233462</v>
      </c>
      <c r="AC137" s="54">
        <f t="array" ref="AC137">index(DailyPrices,Match($R137,PriceDates,0)+1,Match(AC$3,Tickers,0))*AC$4</f>
        <v>2528.655027</v>
      </c>
      <c r="AD137" s="54">
        <f t="array" ref="AD137">index(DailyPrices,Match($R137,PriceDates,0)+1,Match(AD$3,Tickers,0))*AD$4</f>
        <v>1744.787223</v>
      </c>
      <c r="AE137" s="55">
        <f t="shared" si="3"/>
        <v>104212.4929</v>
      </c>
    </row>
    <row r="138">
      <c r="R138" s="66">
        <f>Prices!B146</f>
        <v>42569</v>
      </c>
      <c r="S138" s="54">
        <f t="array" ref="S138">index(DailyPrices,Match($R138,PriceDates,0)+1,Match(S$3,Tickers,0))*S$4</f>
        <v>17265.65172</v>
      </c>
      <c r="T138" s="54">
        <f t="array" ref="T138">index(DailyPrices,Match($R138,PriceDates,0)+1,Match(T$3,Tickers,0))*T$4</f>
        <v>17361.59673</v>
      </c>
      <c r="U138" s="54">
        <f t="array" ref="U138">index(DailyPrices,Match($R138,PriceDates,0)+1,Match(U$3,Tickers,0))*U$4</f>
        <v>5574.418655</v>
      </c>
      <c r="V138" s="54">
        <f t="array" ref="V138">index(DailyPrices,Match($R138,PriceDates,0)+1,Match(V$3,Tickers,0))*V$4</f>
        <v>4973.44887</v>
      </c>
      <c r="W138" s="54">
        <f t="array" ref="W138">index(DailyPrices,Match($R138,PriceDates,0)+1,Match(W$3,Tickers,0))*W$4</f>
        <v>36935.93206</v>
      </c>
      <c r="X138" s="54">
        <f t="array" ref="X138">index(DailyPrices,Match($R138,PriceDates,0)+1,Match(X$3,Tickers,0))*X$4</f>
        <v>11814.95157</v>
      </c>
      <c r="Y138" s="54">
        <f t="array" ref="Y138">index(DailyPrices,Match($R138,PriceDates,0)+1,Match(Y$3,Tickers,0))*Y$4</f>
        <v>0</v>
      </c>
      <c r="Z138" s="54">
        <f t="array" ref="Z138">index(DailyPrices,Match($R138,PriceDates,0)+1,Match(Z$3,Tickers,0))*Z$4</f>
        <v>0</v>
      </c>
      <c r="AA138" s="54">
        <f t="array" ref="AA138">index(DailyPrices,Match($R138,PriceDates,0)+1,Match(AA$3,Tickers,0))*AA$4</f>
        <v>5632.854338</v>
      </c>
      <c r="AB138" s="54">
        <f t="array" ref="AB138">index(DailyPrices,Match($R138,PriceDates,0)+1,Match(AB$3,Tickers,0))*AB$4</f>
        <v>648.6233462</v>
      </c>
      <c r="AC138" s="54">
        <f t="array" ref="AC138">index(DailyPrices,Match($R138,PriceDates,0)+1,Match(AC$3,Tickers,0))*AC$4</f>
        <v>2526.385546</v>
      </c>
      <c r="AD138" s="54">
        <f t="array" ref="AD138">index(DailyPrices,Match($R138,PriceDates,0)+1,Match(AD$3,Tickers,0))*AD$4</f>
        <v>1743.053919</v>
      </c>
      <c r="AE138" s="55">
        <f t="shared" si="3"/>
        <v>104476.9168</v>
      </c>
    </row>
    <row r="139">
      <c r="R139" s="66">
        <f>Prices!B147</f>
        <v>42570</v>
      </c>
      <c r="S139" s="54">
        <f t="array" ref="S139">index(DailyPrices,Match($R139,PriceDates,0)+1,Match(S$3,Tickers,0))*S$4</f>
        <v>17231.3883</v>
      </c>
      <c r="T139" s="54">
        <f t="array" ref="T139">index(DailyPrices,Match($R139,PriceDates,0)+1,Match(T$3,Tickers,0))*T$4</f>
        <v>17343.74725</v>
      </c>
      <c r="U139" s="54">
        <f t="array" ref="U139">index(DailyPrices,Match($R139,PriceDates,0)+1,Match(U$3,Tickers,0))*U$4</f>
        <v>5560.481093</v>
      </c>
      <c r="V139" s="54">
        <f t="array" ref="V139">index(DailyPrices,Match($R139,PriceDates,0)+1,Match(V$3,Tickers,0))*V$4</f>
        <v>4958.898645</v>
      </c>
      <c r="W139" s="54">
        <f t="array" ref="W139">index(DailyPrices,Match($R139,PriceDates,0)+1,Match(W$3,Tickers,0))*W$4</f>
        <v>36640.36306</v>
      </c>
      <c r="X139" s="54">
        <f t="array" ref="X139">index(DailyPrices,Match($R139,PriceDates,0)+1,Match(X$3,Tickers,0))*X$4</f>
        <v>11712.43572</v>
      </c>
      <c r="Y139" s="54">
        <f t="array" ref="Y139">index(DailyPrices,Match($R139,PriceDates,0)+1,Match(Y$3,Tickers,0))*Y$4</f>
        <v>0</v>
      </c>
      <c r="Z139" s="54">
        <f t="array" ref="Z139">index(DailyPrices,Match($R139,PriceDates,0)+1,Match(Z$3,Tickers,0))*Z$4</f>
        <v>0</v>
      </c>
      <c r="AA139" s="54">
        <f t="array" ref="AA139">index(DailyPrices,Match($R139,PriceDates,0)+1,Match(AA$3,Tickers,0))*AA$4</f>
        <v>5633.849718</v>
      </c>
      <c r="AB139" s="54">
        <f t="array" ref="AB139">index(DailyPrices,Match($R139,PriceDates,0)+1,Match(AB$3,Tickers,0))*AB$4</f>
        <v>649.785659</v>
      </c>
      <c r="AC139" s="54">
        <f t="array" ref="AC139">index(DailyPrices,Match($R139,PriceDates,0)+1,Match(AC$3,Tickers,0))*AC$4</f>
        <v>2532.286195</v>
      </c>
      <c r="AD139" s="54">
        <f t="array" ref="AD139">index(DailyPrices,Match($R139,PriceDates,0)+1,Match(AD$3,Tickers,0))*AD$4</f>
        <v>1743.270582</v>
      </c>
      <c r="AE139" s="55">
        <f t="shared" si="3"/>
        <v>104006.5062</v>
      </c>
    </row>
    <row r="140">
      <c r="R140" s="66">
        <f>Prices!B148</f>
        <v>42571</v>
      </c>
      <c r="S140" s="54">
        <f t="array" ref="S140">index(DailyPrices,Match($R140,PriceDates,0)+1,Match(S$3,Tickers,0))*S$4</f>
        <v>17323.27658</v>
      </c>
      <c r="T140" s="54">
        <f t="array" ref="T140">index(DailyPrices,Match($R140,PriceDates,0)+1,Match(T$3,Tickers,0))*T$4</f>
        <v>17403.24552</v>
      </c>
      <c r="U140" s="54">
        <f t="array" ref="U140">index(DailyPrices,Match($R140,PriceDates,0)+1,Match(U$3,Tickers,0))*U$4</f>
        <v>5586.538273</v>
      </c>
      <c r="V140" s="54">
        <f t="array" ref="V140">index(DailyPrices,Match($R140,PriceDates,0)+1,Match(V$3,Tickers,0))*V$4</f>
        <v>4982.542761</v>
      </c>
      <c r="W140" s="54">
        <f t="array" ref="W140">index(DailyPrices,Match($R140,PriceDates,0)+1,Match(W$3,Tickers,0))*W$4</f>
        <v>36905.35595</v>
      </c>
      <c r="X140" s="54">
        <f t="array" ref="X140">index(DailyPrices,Match($R140,PriceDates,0)+1,Match(X$3,Tickers,0))*X$4</f>
        <v>11773.30451</v>
      </c>
      <c r="Y140" s="54">
        <f t="array" ref="Y140">index(DailyPrices,Match($R140,PriceDates,0)+1,Match(Y$3,Tickers,0))*Y$4</f>
        <v>0</v>
      </c>
      <c r="Z140" s="54">
        <f t="array" ref="Z140">index(DailyPrices,Match($R140,PriceDates,0)+1,Match(Z$3,Tickers,0))*Z$4</f>
        <v>0</v>
      </c>
      <c r="AA140" s="54">
        <f t="array" ref="AA140">index(DailyPrices,Match($R140,PriceDates,0)+1,Match(AA$3,Tickers,0))*AA$4</f>
        <v>5629.868199</v>
      </c>
      <c r="AB140" s="54">
        <f t="array" ref="AB140">index(DailyPrices,Match($R140,PriceDates,0)+1,Match(AB$3,Tickers,0))*AB$4</f>
        <v>649.5743294</v>
      </c>
      <c r="AC140" s="54">
        <f t="array" ref="AC140">index(DailyPrices,Match($R140,PriceDates,0)+1,Match(AC$3,Tickers,0))*AC$4</f>
        <v>2532.286195</v>
      </c>
      <c r="AD140" s="54">
        <f t="array" ref="AD140">index(DailyPrices,Match($R140,PriceDates,0)+1,Match(AD$3,Tickers,0))*AD$4</f>
        <v>1743.487245</v>
      </c>
      <c r="AE140" s="55">
        <f t="shared" si="3"/>
        <v>104529.4796</v>
      </c>
    </row>
    <row r="141">
      <c r="R141" s="66">
        <f>Prices!B149</f>
        <v>42572</v>
      </c>
      <c r="S141" s="54">
        <f t="array" ref="S141">index(DailyPrices,Match($R141,PriceDates,0)+1,Match(S$3,Tickers,0))*S$4</f>
        <v>17254.74972</v>
      </c>
      <c r="T141" s="54">
        <f t="array" ref="T141">index(DailyPrices,Match($R141,PriceDates,0)+1,Match(T$3,Tickers,0))*T$4</f>
        <v>17341.76397</v>
      </c>
      <c r="U141" s="54">
        <f t="array" ref="U141">index(DailyPrices,Match($R141,PriceDates,0)+1,Match(U$3,Tickers,0))*U$4</f>
        <v>5574.418655</v>
      </c>
      <c r="V141" s="54">
        <f t="array" ref="V141">index(DailyPrices,Match($R141,PriceDates,0)+1,Match(V$3,Tickers,0))*V$4</f>
        <v>4960.717423</v>
      </c>
      <c r="W141" s="54">
        <f t="array" ref="W141">index(DailyPrices,Match($R141,PriceDates,0)+1,Match(W$3,Tickers,0))*W$4</f>
        <v>36813.62765</v>
      </c>
      <c r="X141" s="54">
        <f t="array" ref="X141">index(DailyPrices,Match($R141,PriceDates,0)+1,Match(X$3,Tickers,0))*X$4</f>
        <v>11741.2683</v>
      </c>
      <c r="Y141" s="54">
        <f t="array" ref="Y141">index(DailyPrices,Match($R141,PriceDates,0)+1,Match(Y$3,Tickers,0))*Y$4</f>
        <v>0</v>
      </c>
      <c r="Z141" s="54">
        <f t="array" ref="Z141">index(DailyPrices,Match($R141,PriceDates,0)+1,Match(Z$3,Tickers,0))*Z$4</f>
        <v>0</v>
      </c>
      <c r="AA141" s="54">
        <f t="array" ref="AA141">index(DailyPrices,Match($R141,PriceDates,0)+1,Match(AA$3,Tickers,0))*AA$4</f>
        <v>5630.863579</v>
      </c>
      <c r="AB141" s="54">
        <f t="array" ref="AB141">index(DailyPrices,Match($R141,PriceDates,0)+1,Match(AB$3,Tickers,0))*AB$4</f>
        <v>650.3139829</v>
      </c>
      <c r="AC141" s="54">
        <f t="array" ref="AC141">index(DailyPrices,Match($R141,PriceDates,0)+1,Match(AC$3,Tickers,0))*AC$4</f>
        <v>2531.378403</v>
      </c>
      <c r="AD141" s="54">
        <f t="array" ref="AD141">index(DailyPrices,Match($R141,PriceDates,0)+1,Match(AD$3,Tickers,0))*AD$4</f>
        <v>1744.137234</v>
      </c>
      <c r="AE141" s="55">
        <f t="shared" si="3"/>
        <v>104243.2389</v>
      </c>
    </row>
    <row r="142">
      <c r="R142" s="66">
        <f>Prices!B150</f>
        <v>42573</v>
      </c>
      <c r="S142" s="54">
        <f t="array" ref="S142">index(DailyPrices,Match($R142,PriceDates,0)+1,Match(S$3,Tickers,0))*S$4</f>
        <v>17337.29343</v>
      </c>
      <c r="T142" s="54">
        <f t="array" ref="T142">index(DailyPrices,Match($R142,PriceDates,0)+1,Match(T$3,Tickers,0))*T$4</f>
        <v>17429.02811</v>
      </c>
      <c r="U142" s="54">
        <f t="array" ref="U142">index(DailyPrices,Match($R142,PriceDates,0)+1,Match(U$3,Tickers,0))*U$4</f>
        <v>5610.777511</v>
      </c>
      <c r="V142" s="54">
        <f t="array" ref="V142">index(DailyPrices,Match($R142,PriceDates,0)+1,Match(V$3,Tickers,0))*V$4</f>
        <v>4992.091346</v>
      </c>
      <c r="W142" s="54">
        <f t="array" ref="W142">index(DailyPrices,Match($R142,PriceDates,0)+1,Match(W$3,Tickers,0))*W$4</f>
        <v>36834.01172</v>
      </c>
      <c r="X142" s="54">
        <f t="array" ref="X142">index(DailyPrices,Match($R142,PriceDates,0)+1,Match(X$3,Tickers,0))*X$4</f>
        <v>11818.15519</v>
      </c>
      <c r="Y142" s="54">
        <f t="array" ref="Y142">index(DailyPrices,Match($R142,PriceDates,0)+1,Match(Y$3,Tickers,0))*Y$4</f>
        <v>0</v>
      </c>
      <c r="Z142" s="54">
        <f t="array" ref="Z142">index(DailyPrices,Match($R142,PriceDates,0)+1,Match(Z$3,Tickers,0))*Z$4</f>
        <v>0</v>
      </c>
      <c r="AA142" s="54">
        <f t="array" ref="AA142">index(DailyPrices,Match($R142,PriceDates,0)+1,Match(AA$3,Tickers,0))*AA$4</f>
        <v>5628.872819</v>
      </c>
      <c r="AB142" s="54">
        <f t="array" ref="AB142">index(DailyPrices,Match($R142,PriceDates,0)+1,Match(AB$3,Tickers,0))*AB$4</f>
        <v>649.9441562</v>
      </c>
      <c r="AC142" s="54">
        <f t="array" ref="AC142">index(DailyPrices,Match($R142,PriceDates,0)+1,Match(AC$3,Tickers,0))*AC$4</f>
        <v>2533.193987</v>
      </c>
      <c r="AD142" s="54">
        <f t="array" ref="AD142">index(DailyPrices,Match($R142,PriceDates,0)+1,Match(AD$3,Tickers,0))*AD$4</f>
        <v>1745.220549</v>
      </c>
      <c r="AE142" s="55">
        <f t="shared" si="3"/>
        <v>104578.5888</v>
      </c>
    </row>
    <row r="143">
      <c r="R143" s="66">
        <f>Prices!B151</f>
        <v>42576</v>
      </c>
      <c r="S143" s="54">
        <f t="array" ref="S143">index(DailyPrices,Match($R143,PriceDates,0)+1,Match(S$3,Tickers,0))*S$4</f>
        <v>17292.12801</v>
      </c>
      <c r="T143" s="54">
        <f t="array" ref="T143">index(DailyPrices,Match($R143,PriceDates,0)+1,Match(T$3,Tickers,0))*T$4</f>
        <v>17369.52983</v>
      </c>
      <c r="U143" s="54">
        <f t="array" ref="U143">index(DailyPrices,Match($R143,PriceDates,0)+1,Match(U$3,Tickers,0))*U$4</f>
        <v>5601.081816</v>
      </c>
      <c r="V143" s="54">
        <f t="array" ref="V143">index(DailyPrices,Match($R143,PriceDates,0)+1,Match(V$3,Tickers,0))*V$4</f>
        <v>4977.995816</v>
      </c>
      <c r="W143" s="54">
        <f t="array" ref="W143">index(DailyPrices,Match($R143,PriceDates,0)+1,Match(W$3,Tickers,0))*W$4</f>
        <v>36772.85951</v>
      </c>
      <c r="X143" s="54">
        <f t="array" ref="X143">index(DailyPrices,Match($R143,PriceDates,0)+1,Match(X$3,Tickers,0))*X$4</f>
        <v>11722.04658</v>
      </c>
      <c r="Y143" s="54">
        <f t="array" ref="Y143">index(DailyPrices,Match($R143,PriceDates,0)+1,Match(Y$3,Tickers,0))*Y$4</f>
        <v>0</v>
      </c>
      <c r="Z143" s="54">
        <f t="array" ref="Z143">index(DailyPrices,Match($R143,PriceDates,0)+1,Match(Z$3,Tickers,0))*Z$4</f>
        <v>0</v>
      </c>
      <c r="AA143" s="54">
        <f t="array" ref="AA143">index(DailyPrices,Match($R143,PriceDates,0)+1,Match(AA$3,Tickers,0))*AA$4</f>
        <v>5625.88668</v>
      </c>
      <c r="AB143" s="54">
        <f t="array" ref="AB143">index(DailyPrices,Match($R143,PriceDates,0)+1,Match(AB$3,Tickers,0))*AB$4</f>
        <v>649.5743294</v>
      </c>
      <c r="AC143" s="54">
        <f t="array" ref="AC143">index(DailyPrices,Match($R143,PriceDates,0)+1,Match(AC$3,Tickers,0))*AC$4</f>
        <v>2530.470611</v>
      </c>
      <c r="AD143" s="54">
        <f t="array" ref="AD143">index(DailyPrices,Match($R143,PriceDates,0)+1,Match(AD$3,Tickers,0))*AD$4</f>
        <v>1738.937322</v>
      </c>
      <c r="AE143" s="55">
        <f t="shared" si="3"/>
        <v>104280.5105</v>
      </c>
    </row>
    <row r="144">
      <c r="R144" s="66">
        <f>Prices!B152</f>
        <v>42577</v>
      </c>
      <c r="S144" s="54">
        <f t="array" ref="S144">index(DailyPrices,Match($R144,PriceDates,0)+1,Match(S$3,Tickers,0))*S$4</f>
        <v>17310.81715</v>
      </c>
      <c r="T144" s="54">
        <f t="array" ref="T144">index(DailyPrices,Match($R144,PriceDates,0)+1,Match(T$3,Tickers,0))*T$4</f>
        <v>17385.39604</v>
      </c>
      <c r="U144" s="54">
        <f t="array" ref="U144">index(DailyPrices,Match($R144,PriceDates,0)+1,Match(U$3,Tickers,0))*U$4</f>
        <v>5630.774882</v>
      </c>
      <c r="V144" s="54">
        <f t="array" ref="V144">index(DailyPrices,Match($R144,PriceDates,0)+1,Match(V$3,Tickers,0))*V$4</f>
        <v>5006.641572</v>
      </c>
      <c r="W144" s="54">
        <f t="array" ref="W144">index(DailyPrices,Match($R144,PriceDates,0)+1,Match(W$3,Tickers,0))*W$4</f>
        <v>36946.12409</v>
      </c>
      <c r="X144" s="54">
        <f t="array" ref="X144">index(DailyPrices,Match($R144,PriceDates,0)+1,Match(X$3,Tickers,0))*X$4</f>
        <v>11792.52623</v>
      </c>
      <c r="Y144" s="54">
        <f t="array" ref="Y144">index(DailyPrices,Match($R144,PriceDates,0)+1,Match(Y$3,Tickers,0))*Y$4</f>
        <v>0</v>
      </c>
      <c r="Z144" s="54">
        <f t="array" ref="Z144">index(DailyPrices,Match($R144,PriceDates,0)+1,Match(Z$3,Tickers,0))*Z$4</f>
        <v>0</v>
      </c>
      <c r="AA144" s="54">
        <f t="array" ref="AA144">index(DailyPrices,Match($R144,PriceDates,0)+1,Match(AA$3,Tickers,0))*AA$4</f>
        <v>5629.370509</v>
      </c>
      <c r="AB144" s="54">
        <f t="array" ref="AB144">index(DailyPrices,Match($R144,PriceDates,0)+1,Match(AB$3,Tickers,0))*AB$4</f>
        <v>648.9403406</v>
      </c>
      <c r="AC144" s="54">
        <f t="array" ref="AC144">index(DailyPrices,Match($R144,PriceDates,0)+1,Match(AC$3,Tickers,0))*AC$4</f>
        <v>2534.101779</v>
      </c>
      <c r="AD144" s="54">
        <f t="array" ref="AD144">index(DailyPrices,Match($R144,PriceDates,0)+1,Match(AD$3,Tickers,0))*AD$4</f>
        <v>1736.120703</v>
      </c>
      <c r="AE144" s="55">
        <f t="shared" si="3"/>
        <v>104620.8133</v>
      </c>
    </row>
    <row r="145">
      <c r="R145" s="66">
        <f>Prices!B153</f>
        <v>42578</v>
      </c>
      <c r="S145" s="54">
        <f t="array" ref="S145">index(DailyPrices,Match($R145,PriceDates,0)+1,Match(S$3,Tickers,0))*S$4</f>
        <v>17290.57058</v>
      </c>
      <c r="T145" s="54">
        <f t="array" ref="T145">index(DailyPrices,Match($R145,PriceDates,0)+1,Match(T$3,Tickers,0))*T$4</f>
        <v>17321.93121</v>
      </c>
      <c r="U145" s="54">
        <f t="array" ref="U145">index(DailyPrices,Match($R145,PriceDates,0)+1,Match(U$3,Tickers,0))*U$4</f>
        <v>5599.263873</v>
      </c>
      <c r="V145" s="54">
        <f t="array" ref="V145">index(DailyPrices,Match($R145,PriceDates,0)+1,Match(V$3,Tickers,0))*V$4</f>
        <v>4985.725623</v>
      </c>
      <c r="W145" s="54">
        <f t="array" ref="W145">index(DailyPrices,Match($R145,PriceDates,0)+1,Match(W$3,Tickers,0))*W$4</f>
        <v>37109.19664</v>
      </c>
      <c r="X145" s="54">
        <f t="array" ref="X145">index(DailyPrices,Match($R145,PriceDates,0)+1,Match(X$3,Tickers,0))*X$4</f>
        <v>11808.54433</v>
      </c>
      <c r="Y145" s="54">
        <f t="array" ref="Y145">index(DailyPrices,Match($R145,PriceDates,0)+1,Match(Y$3,Tickers,0))*Y$4</f>
        <v>0</v>
      </c>
      <c r="Z145" s="54">
        <f t="array" ref="Z145">index(DailyPrices,Match($R145,PriceDates,0)+1,Match(Z$3,Tickers,0))*Z$4</f>
        <v>0</v>
      </c>
      <c r="AA145" s="54">
        <f t="array" ref="AA145">index(DailyPrices,Match($R145,PriceDates,0)+1,Match(AA$3,Tickers,0))*AA$4</f>
        <v>5636.338168</v>
      </c>
      <c r="AB145" s="54">
        <f t="array" ref="AB145">index(DailyPrices,Match($R145,PriceDates,0)+1,Match(AB$3,Tickers,0))*AB$4</f>
        <v>651.6347929</v>
      </c>
      <c r="AC145" s="54">
        <f t="array" ref="AC145">index(DailyPrices,Match($R145,PriceDates,0)+1,Match(AC$3,Tickers,0))*AC$4</f>
        <v>2546.356973</v>
      </c>
      <c r="AD145" s="54">
        <f t="array" ref="AD145">index(DailyPrices,Match($R145,PriceDates,0)+1,Match(AD$3,Tickers,0))*AD$4</f>
        <v>1741.320615</v>
      </c>
      <c r="AE145" s="55">
        <f t="shared" si="3"/>
        <v>104690.8828</v>
      </c>
    </row>
    <row r="146">
      <c r="R146" s="66">
        <f>Prices!B154</f>
        <v>42579</v>
      </c>
      <c r="S146" s="54">
        <f t="array" ref="S146">index(DailyPrices,Match($R146,PriceDates,0)+1,Match(S$3,Tickers,0))*S$4</f>
        <v>17312.37458</v>
      </c>
      <c r="T146" s="54">
        <f t="array" ref="T146">index(DailyPrices,Match($R146,PriceDates,0)+1,Match(T$3,Tickers,0))*T$4</f>
        <v>17312.01483</v>
      </c>
      <c r="U146" s="54">
        <f t="array" ref="U146">index(DailyPrices,Match($R146,PriceDates,0)+1,Match(U$3,Tickers,0))*U$4</f>
        <v>5611.989473</v>
      </c>
      <c r="V146" s="54">
        <f t="array" ref="V146">index(DailyPrices,Match($R146,PriceDates,0)+1,Match(V$3,Tickers,0))*V$4</f>
        <v>4992.546041</v>
      </c>
      <c r="W146" s="54">
        <f t="array" ref="W146">index(DailyPrices,Match($R146,PriceDates,0)+1,Match(W$3,Tickers,0))*W$4</f>
        <v>37109.19664</v>
      </c>
      <c r="X146" s="54">
        <f t="array" ref="X146">index(DailyPrices,Match($R146,PriceDates,0)+1,Match(X$3,Tickers,0))*X$4</f>
        <v>11802.13709</v>
      </c>
      <c r="Y146" s="54">
        <f t="array" ref="Y146">index(DailyPrices,Match($R146,PriceDates,0)+1,Match(Y$3,Tickers,0))*Y$4</f>
        <v>0</v>
      </c>
      <c r="Z146" s="54">
        <f t="array" ref="Z146">index(DailyPrices,Match($R146,PriceDates,0)+1,Match(Z$3,Tickers,0))*Z$4</f>
        <v>0</v>
      </c>
      <c r="AA146" s="54">
        <f t="array" ref="AA146">index(DailyPrices,Match($R146,PriceDates,0)+1,Match(AA$3,Tickers,0))*AA$4</f>
        <v>5638.826617</v>
      </c>
      <c r="AB146" s="54">
        <f t="array" ref="AB146">index(DailyPrices,Match($R146,PriceDates,0)+1,Match(AB$3,Tickers,0))*AB$4</f>
        <v>651.0008041</v>
      </c>
      <c r="AC146" s="54">
        <f t="array" ref="AC146">index(DailyPrices,Match($R146,PriceDates,0)+1,Match(AC$3,Tickers,0))*AC$4</f>
        <v>2544.541389</v>
      </c>
      <c r="AD146" s="54">
        <f t="array" ref="AD146">index(DailyPrices,Match($R146,PriceDates,0)+1,Match(AD$3,Tickers,0))*AD$4</f>
        <v>1740.2373</v>
      </c>
      <c r="AE146" s="55">
        <f t="shared" si="3"/>
        <v>104714.8648</v>
      </c>
    </row>
    <row r="147">
      <c r="R147" s="66">
        <f>Prices!B155</f>
        <v>42580</v>
      </c>
      <c r="S147" s="54">
        <f t="array" ref="S147">index(DailyPrices,Match($R147,PriceDates,0)+1,Match(S$3,Tickers,0))*S$4</f>
        <v>17352.86772</v>
      </c>
      <c r="T147" s="54">
        <f t="array" ref="T147">index(DailyPrices,Match($R147,PriceDates,0)+1,Match(T$3,Tickers,0))*T$4</f>
        <v>17329.86431</v>
      </c>
      <c r="U147" s="54">
        <f t="array" ref="U147">index(DailyPrices,Match($R147,PriceDates,0)+1,Match(U$3,Tickers,0))*U$4</f>
        <v>5624.109091</v>
      </c>
      <c r="V147" s="54">
        <f t="array" ref="V147">index(DailyPrices,Match($R147,PriceDates,0)+1,Match(V$3,Tickers,0))*V$4</f>
        <v>5010.733822</v>
      </c>
      <c r="W147" s="54">
        <f t="array" ref="W147">index(DailyPrices,Match($R147,PriceDates,0)+1,Match(W$3,Tickers,0))*W$4</f>
        <v>37537.26208</v>
      </c>
      <c r="X147" s="54">
        <f t="array" ref="X147">index(DailyPrices,Match($R147,PriceDates,0)+1,Match(X$3,Tickers,0))*X$4</f>
        <v>11866.20949</v>
      </c>
      <c r="Y147" s="54">
        <f t="array" ref="Y147">index(DailyPrices,Match($R147,PriceDates,0)+1,Match(Y$3,Tickers,0))*Y$4</f>
        <v>0</v>
      </c>
      <c r="Z147" s="54">
        <f t="array" ref="Z147">index(DailyPrices,Match($R147,PriceDates,0)+1,Match(Z$3,Tickers,0))*Z$4</f>
        <v>0</v>
      </c>
      <c r="AA147" s="54">
        <f t="array" ref="AA147">index(DailyPrices,Match($R147,PriceDates,0)+1,Match(AA$3,Tickers,0))*AA$4</f>
        <v>5646.789656</v>
      </c>
      <c r="AB147" s="54">
        <f t="array" ref="AB147">index(DailyPrices,Match($R147,PriceDates,0)+1,Match(AB$3,Tickers,0))*AB$4</f>
        <v>653.378262</v>
      </c>
      <c r="AC147" s="54">
        <f t="array" ref="AC147">index(DailyPrices,Match($R147,PriceDates,0)+1,Match(AC$3,Tickers,0))*AC$4</f>
        <v>2544.087493</v>
      </c>
      <c r="AD147" s="54">
        <f t="array" ref="AD147">index(DailyPrices,Match($R147,PriceDates,0)+1,Match(AD$3,Tickers,0))*AD$4</f>
        <v>1743.053919</v>
      </c>
      <c r="AE147" s="55">
        <f t="shared" si="3"/>
        <v>105308.3558</v>
      </c>
    </row>
    <row r="148">
      <c r="R148" s="66">
        <f>Prices!B156</f>
        <v>42583</v>
      </c>
      <c r="S148" s="54">
        <f t="array" ref="S148">index(DailyPrices,Match($R148,PriceDates,0)+1,Match(S$3,Tickers,0))*S$4</f>
        <v>17329.50629</v>
      </c>
      <c r="T148" s="54">
        <f t="array" ref="T148">index(DailyPrices,Match($R148,PriceDates,0)+1,Match(T$3,Tickers,0))*T$4</f>
        <v>17260.44966</v>
      </c>
      <c r="U148" s="54">
        <f t="array" ref="U148">index(DailyPrices,Match($R148,PriceDates,0)+1,Match(U$3,Tickers,0))*U$4</f>
        <v>5598.051911</v>
      </c>
      <c r="V148" s="54">
        <f t="array" ref="V148">index(DailyPrices,Match($R148,PriceDates,0)+1,Match(V$3,Tickers,0))*V$4</f>
        <v>4989.363179</v>
      </c>
      <c r="W148" s="54">
        <f t="array" ref="W148">index(DailyPrices,Match($R148,PriceDates,0)+1,Match(W$3,Tickers,0))*W$4</f>
        <v>37323.22936</v>
      </c>
      <c r="X148" s="54">
        <f t="array" ref="X148">index(DailyPrices,Match($R148,PriceDates,0)+1,Match(X$3,Tickers,0))*X$4</f>
        <v>11821.35881</v>
      </c>
      <c r="Y148" s="54">
        <f t="array" ref="Y148">index(DailyPrices,Match($R148,PriceDates,0)+1,Match(Y$3,Tickers,0))*Y$4</f>
        <v>0</v>
      </c>
      <c r="Z148" s="54">
        <f t="array" ref="Z148">index(DailyPrices,Match($R148,PriceDates,0)+1,Match(Z$3,Tickers,0))*Z$4</f>
        <v>0</v>
      </c>
      <c r="AA148" s="54">
        <f t="array" ref="AA148">index(DailyPrices,Match($R148,PriceDates,0)+1,Match(AA$3,Tickers,0))*AA$4</f>
        <v>5635.342788</v>
      </c>
      <c r="AB148" s="54">
        <f t="array" ref="AB148">index(DailyPrices,Match($R148,PriceDates,0)+1,Match(AB$3,Tickers,0))*AB$4</f>
        <v>649.6799942</v>
      </c>
      <c r="AC148" s="54">
        <f t="array" ref="AC148">index(DailyPrices,Match($R148,PriceDates,0)+1,Match(AC$3,Tickers,0))*AC$4</f>
        <v>2533.647883</v>
      </c>
      <c r="AD148" s="54">
        <f t="array" ref="AD148">index(DailyPrices,Match($R148,PriceDates,0)+1,Match(AD$3,Tickers,0))*AD$4</f>
        <v>1741.103952</v>
      </c>
      <c r="AE148" s="55">
        <f t="shared" si="3"/>
        <v>104881.7338</v>
      </c>
    </row>
    <row r="149">
      <c r="R149" s="66">
        <f>Prices!B157</f>
        <v>42584</v>
      </c>
      <c r="S149" s="54">
        <f t="array" ref="S149">index(DailyPrices,Match($R149,PriceDates,0)+1,Match(S$3,Tickers,0))*S$4</f>
        <v>17198.6823</v>
      </c>
      <c r="T149" s="54">
        <f t="array" ref="T149">index(DailyPrices,Match($R149,PriceDates,0)+1,Match(T$3,Tickers,0))*T$4</f>
        <v>17165.25242</v>
      </c>
      <c r="U149" s="54">
        <f t="array" ref="U149">index(DailyPrices,Match($R149,PriceDates,0)+1,Match(U$3,Tickers,0))*U$4</f>
        <v>5543.513627</v>
      </c>
      <c r="V149" s="54">
        <f t="array" ref="V149">index(DailyPrices,Match($R149,PriceDates,0)+1,Match(V$3,Tickers,0))*V$4</f>
        <v>4929.798194</v>
      </c>
      <c r="W149" s="54">
        <f t="array" ref="W149">index(DailyPrices,Match($R149,PriceDates,0)+1,Match(W$3,Tickers,0))*W$4</f>
        <v>37139.77274</v>
      </c>
      <c r="X149" s="54">
        <f t="array" ref="X149">index(DailyPrices,Match($R149,PriceDates,0)+1,Match(X$3,Tickers,0))*X$4</f>
        <v>11757.28641</v>
      </c>
      <c r="Y149" s="54">
        <f t="array" ref="Y149">index(DailyPrices,Match($R149,PriceDates,0)+1,Match(Y$3,Tickers,0))*Y$4</f>
        <v>0</v>
      </c>
      <c r="Z149" s="54">
        <f t="array" ref="Z149">index(DailyPrices,Match($R149,PriceDates,0)+1,Match(Z$3,Tickers,0))*Z$4</f>
        <v>0</v>
      </c>
      <c r="AA149" s="54">
        <f t="array" ref="AA149">index(DailyPrices,Match($R149,PriceDates,0)+1,Match(AA$3,Tickers,0))*AA$4</f>
        <v>5631.858959</v>
      </c>
      <c r="AB149" s="54">
        <f t="array" ref="AB149">index(DailyPrices,Match($R149,PriceDates,0)+1,Match(AB$3,Tickers,0))*AB$4</f>
        <v>646.0345587</v>
      </c>
      <c r="AC149" s="54">
        <f t="array" ref="AC149">index(DailyPrices,Match($R149,PriceDates,0)+1,Match(AC$3,Tickers,0))*AC$4</f>
        <v>2524.116066</v>
      </c>
      <c r="AD149" s="54">
        <f t="array" ref="AD149">index(DailyPrices,Match($R149,PriceDates,0)+1,Match(AD$3,Tickers,0))*AD$4</f>
        <v>1741.103952</v>
      </c>
      <c r="AE149" s="55">
        <f t="shared" si="3"/>
        <v>104277.4192</v>
      </c>
    </row>
    <row r="150">
      <c r="R150" s="66">
        <f>Prices!B158</f>
        <v>42585</v>
      </c>
      <c r="S150" s="54">
        <f t="array" ref="S150">index(DailyPrices,Match($R150,PriceDates,0)+1,Match(S$3,Tickers,0))*S$4</f>
        <v>17262.53687</v>
      </c>
      <c r="T150" s="54">
        <f t="array" ref="T150">index(DailyPrices,Match($R150,PriceDates,0)+1,Match(T$3,Tickers,0))*T$4</f>
        <v>17228.71725</v>
      </c>
      <c r="U150" s="54">
        <f t="array" ref="U150">index(DailyPrices,Match($R150,PriceDates,0)+1,Match(U$3,Tickers,0))*U$4</f>
        <v>5574.418655</v>
      </c>
      <c r="V150" s="54">
        <f t="array" ref="V150">index(DailyPrices,Match($R150,PriceDates,0)+1,Match(V$3,Tickers,0))*V$4</f>
        <v>4971.630092</v>
      </c>
      <c r="W150" s="54">
        <f t="array" ref="W150">index(DailyPrices,Match($R150,PriceDates,0)+1,Match(W$3,Tickers,0))*W$4</f>
        <v>36997.08426</v>
      </c>
      <c r="X150" s="54">
        <f t="array" ref="X150">index(DailyPrices,Match($R150,PriceDates,0)+1,Match(X$3,Tickers,0))*X$4</f>
        <v>11821.35881</v>
      </c>
      <c r="Y150" s="54">
        <f t="array" ref="Y150">index(DailyPrices,Match($R150,PriceDates,0)+1,Match(Y$3,Tickers,0))*Y$4</f>
        <v>0</v>
      </c>
      <c r="Z150" s="54">
        <f t="array" ref="Z150">index(DailyPrices,Match($R150,PriceDates,0)+1,Match(Z$3,Tickers,0))*Z$4</f>
        <v>0</v>
      </c>
      <c r="AA150" s="54">
        <f t="array" ref="AA150">index(DailyPrices,Match($R150,PriceDates,0)+1,Match(AA$3,Tickers,0))*AA$4</f>
        <v>5633.352028</v>
      </c>
      <c r="AB150" s="54">
        <f t="array" ref="AB150">index(DailyPrices,Match($R150,PriceDates,0)+1,Match(AB$3,Tickers,0))*AB$4</f>
        <v>646.8798771</v>
      </c>
      <c r="AC150" s="54">
        <f t="array" ref="AC150">index(DailyPrices,Match($R150,PriceDates,0)+1,Match(AC$3,Tickers,0))*AC$4</f>
        <v>2527.747234</v>
      </c>
      <c r="AD150" s="54">
        <f t="array" ref="AD150">index(DailyPrices,Match($R150,PriceDates,0)+1,Match(AD$3,Tickers,0))*AD$4</f>
        <v>1740.2373</v>
      </c>
      <c r="AE150" s="55">
        <f t="shared" si="3"/>
        <v>104403.9624</v>
      </c>
    </row>
    <row r="151">
      <c r="R151" s="66">
        <f>Prices!B159</f>
        <v>42586</v>
      </c>
      <c r="S151" s="54">
        <f t="array" ref="S151">index(DailyPrices,Match($R151,PriceDates,0)+1,Match(S$3,Tickers,0))*S$4</f>
        <v>17282.78344</v>
      </c>
      <c r="T151" s="54">
        <f t="array" ref="T151">index(DailyPrices,Match($R151,PriceDates,0)+1,Match(T$3,Tickers,0))*T$4</f>
        <v>17238.63363</v>
      </c>
      <c r="U151" s="54">
        <f t="array" ref="U151">index(DailyPrices,Match($R151,PriceDates,0)+1,Match(U$3,Tickers,0))*U$4</f>
        <v>5579.872483</v>
      </c>
      <c r="V151" s="54">
        <f t="array" ref="V151">index(DailyPrices,Match($R151,PriceDates,0)+1,Match(V$3,Tickers,0))*V$4</f>
        <v>4969.356619</v>
      </c>
      <c r="W151" s="54">
        <f t="array" ref="W151">index(DailyPrices,Match($R151,PriceDates,0)+1,Match(W$3,Tickers,0))*W$4</f>
        <v>37211.11698</v>
      </c>
      <c r="X151" s="54">
        <f t="array" ref="X151">index(DailyPrices,Match($R151,PriceDates,0)+1,Match(X$3,Tickers,0))*X$4</f>
        <v>11879.02398</v>
      </c>
      <c r="Y151" s="54">
        <f t="array" ref="Y151">index(DailyPrices,Match($R151,PriceDates,0)+1,Match(Y$3,Tickers,0))*Y$4</f>
        <v>0</v>
      </c>
      <c r="Z151" s="54">
        <f t="array" ref="Z151">index(DailyPrices,Match($R151,PriceDates,0)+1,Match(Z$3,Tickers,0))*Z$4</f>
        <v>0</v>
      </c>
      <c r="AA151" s="54">
        <f t="array" ref="AA151">index(DailyPrices,Match($R151,PriceDates,0)+1,Match(AA$3,Tickers,0))*AA$4</f>
        <v>5640.817377</v>
      </c>
      <c r="AB151" s="54">
        <f t="array" ref="AB151">index(DailyPrices,Match($R151,PriceDates,0)+1,Match(AB$3,Tickers,0))*AB$4</f>
        <v>649.6271618</v>
      </c>
      <c r="AC151" s="54">
        <f t="array" ref="AC151">index(DailyPrices,Match($R151,PriceDates,0)+1,Match(AC$3,Tickers,0))*AC$4</f>
        <v>2533.193987</v>
      </c>
      <c r="AD151" s="54">
        <f t="array" ref="AD151">index(DailyPrices,Match($R151,PriceDates,0)+1,Match(AD$3,Tickers,0))*AD$4</f>
        <v>1745.003886</v>
      </c>
      <c r="AE151" s="55">
        <f t="shared" si="3"/>
        <v>104729.4295</v>
      </c>
    </row>
    <row r="152">
      <c r="R152" s="66">
        <f>Prices!B160</f>
        <v>42587</v>
      </c>
      <c r="S152" s="54">
        <f t="array" ref="S152">index(DailyPrices,Match($R152,PriceDates,0)+1,Match(S$3,Tickers,0))*S$4</f>
        <v>17426.06685</v>
      </c>
      <c r="T152" s="54">
        <f t="array" ref="T152">index(DailyPrices,Match($R152,PriceDates,0)+1,Match(T$3,Tickers,0))*T$4</f>
        <v>17415.14518</v>
      </c>
      <c r="U152" s="54">
        <f t="array" ref="U152">index(DailyPrices,Match($R152,PriceDates,0)+1,Match(U$3,Tickers,0))*U$4</f>
        <v>5627.138996</v>
      </c>
      <c r="V152" s="54">
        <f t="array" ref="V152">index(DailyPrices,Match($R152,PriceDates,0)+1,Match(V$3,Tickers,0))*V$4</f>
        <v>5028.921604</v>
      </c>
      <c r="W152" s="54">
        <f t="array" ref="W152">index(DailyPrices,Match($R152,PriceDates,0)+1,Match(W$3,Tickers,0))*W$4</f>
        <v>37343.61343</v>
      </c>
      <c r="X152" s="54">
        <f t="array" ref="X152">index(DailyPrices,Match($R152,PriceDates,0)+1,Match(X$3,Tickers,0))*X$4</f>
        <v>12010.37241</v>
      </c>
      <c r="Y152" s="54">
        <f t="array" ref="Y152">index(DailyPrices,Match($R152,PriceDates,0)+1,Match(Y$3,Tickers,0))*Y$4</f>
        <v>0</v>
      </c>
      <c r="Z152" s="54">
        <f t="array" ref="Z152">index(DailyPrices,Match($R152,PriceDates,0)+1,Match(Z$3,Tickers,0))*Z$4</f>
        <v>0</v>
      </c>
      <c r="AA152" s="54">
        <f t="array" ref="AA152">index(DailyPrices,Match($R152,PriceDates,0)+1,Match(AA$3,Tickers,0))*AA$4</f>
        <v>5629.868199</v>
      </c>
      <c r="AB152" s="54">
        <f t="array" ref="AB152">index(DailyPrices,Match($R152,PriceDates,0)+1,Match(AB$3,Tickers,0))*AB$4</f>
        <v>646.9855419</v>
      </c>
      <c r="AC152" s="54">
        <f t="array" ref="AC152">index(DailyPrices,Match($R152,PriceDates,0)+1,Match(AC$3,Tickers,0))*AC$4</f>
        <v>2532.286195</v>
      </c>
      <c r="AD152" s="54">
        <f t="array" ref="AD152">index(DailyPrices,Match($R152,PriceDates,0)+1,Match(AD$3,Tickers,0))*AD$4</f>
        <v>1746.520527</v>
      </c>
      <c r="AE152" s="55">
        <f t="shared" si="3"/>
        <v>105406.9189</v>
      </c>
    </row>
    <row r="153">
      <c r="R153" s="66">
        <f>Prices!B161</f>
        <v>42590</v>
      </c>
      <c r="S153" s="54">
        <f t="array" ref="S153">index(DailyPrices,Match($R153,PriceDates,0)+1,Match(S$3,Tickers,0))*S$4</f>
        <v>17415.16485</v>
      </c>
      <c r="T153" s="54">
        <f t="array" ref="T153">index(DailyPrices,Match($R153,PriceDates,0)+1,Match(T$3,Tickers,0))*T$4</f>
        <v>17425.06156</v>
      </c>
      <c r="U153" s="54">
        <f t="array" ref="U153">index(DailyPrices,Match($R153,PriceDates,0)+1,Match(U$3,Tickers,0))*U$4</f>
        <v>5639.258615</v>
      </c>
      <c r="V153" s="54">
        <f t="array" ref="V153">index(DailyPrices,Match($R153,PriceDates,0)+1,Match(V$3,Tickers,0))*V$4</f>
        <v>5033.013855</v>
      </c>
      <c r="W153" s="54">
        <f t="array" ref="W153">index(DailyPrices,Match($R153,PriceDates,0)+1,Match(W$3,Tickers,0))*W$4</f>
        <v>37465.91784</v>
      </c>
      <c r="X153" s="54">
        <f t="array" ref="X153">index(DailyPrices,Match($R153,PriceDates,0)+1,Match(X$3,Tickers,0))*X$4</f>
        <v>12087.25929</v>
      </c>
      <c r="Y153" s="54">
        <f t="array" ref="Y153">index(DailyPrices,Match($R153,PriceDates,0)+1,Match(Y$3,Tickers,0))*Y$4</f>
        <v>0</v>
      </c>
      <c r="Z153" s="54">
        <f t="array" ref="Z153">index(DailyPrices,Match($R153,PriceDates,0)+1,Match(Z$3,Tickers,0))*Z$4</f>
        <v>0</v>
      </c>
      <c r="AA153" s="54">
        <f t="array" ref="AA153">index(DailyPrices,Match($R153,PriceDates,0)+1,Match(AA$3,Tickers,0))*AA$4</f>
        <v>5631.858959</v>
      </c>
      <c r="AB153" s="54">
        <f t="array" ref="AB153">index(DailyPrices,Match($R153,PriceDates,0)+1,Match(AB$3,Tickers,0))*AB$4</f>
        <v>647.4082011</v>
      </c>
      <c r="AC153" s="54">
        <f t="array" ref="AC153">index(DailyPrices,Match($R153,PriceDates,0)+1,Match(AC$3,Tickers,0))*AC$4</f>
        <v>2535.917364</v>
      </c>
      <c r="AD153" s="54">
        <f t="array" ref="AD153">index(DailyPrices,Match($R153,PriceDates,0)+1,Match(AD$3,Tickers,0))*AD$4</f>
        <v>1749.770473</v>
      </c>
      <c r="AE153" s="55">
        <f t="shared" si="3"/>
        <v>105630.631</v>
      </c>
    </row>
    <row r="154">
      <c r="R154" s="66">
        <f>Prices!B162</f>
        <v>42591</v>
      </c>
      <c r="S154" s="54">
        <f t="array" ref="S154">index(DailyPrices,Match($R154,PriceDates,0)+1,Match(S$3,Tickers,0))*S$4</f>
        <v>17430.73914</v>
      </c>
      <c r="T154" s="54">
        <f t="array" ref="T154">index(DailyPrices,Match($R154,PriceDates,0)+1,Match(T$3,Tickers,0))*T$4</f>
        <v>17425.06156</v>
      </c>
      <c r="U154" s="54">
        <f t="array" ref="U154">index(DailyPrices,Match($R154,PriceDates,0)+1,Match(U$3,Tickers,0))*U$4</f>
        <v>5630.168901</v>
      </c>
      <c r="V154" s="54">
        <f t="array" ref="V154">index(DailyPrices,Match($R154,PriceDates,0)+1,Match(V$3,Tickers,0))*V$4</f>
        <v>5029.830993</v>
      </c>
      <c r="W154" s="54">
        <f t="array" ref="W154">index(DailyPrices,Match($R154,PriceDates,0)+1,Match(W$3,Tickers,0))*W$4</f>
        <v>37771.67886</v>
      </c>
      <c r="X154" s="54">
        <f t="array" ref="X154">index(DailyPrices,Match($R154,PriceDates,0)+1,Match(X$3,Tickers,0))*X$4</f>
        <v>12167.3498</v>
      </c>
      <c r="Y154" s="54">
        <f t="array" ref="Y154">index(DailyPrices,Match($R154,PriceDates,0)+1,Match(Y$3,Tickers,0))*Y$4</f>
        <v>0</v>
      </c>
      <c r="Z154" s="54">
        <f t="array" ref="Z154">index(DailyPrices,Match($R154,PriceDates,0)+1,Match(Z$3,Tickers,0))*Z$4</f>
        <v>0</v>
      </c>
      <c r="AA154" s="54">
        <f t="array" ref="AA154">index(DailyPrices,Match($R154,PriceDates,0)+1,Match(AA$3,Tickers,0))*AA$4</f>
        <v>5636.338168</v>
      </c>
      <c r="AB154" s="54">
        <f t="array" ref="AB154">index(DailyPrices,Match($R154,PriceDates,0)+1,Match(AB$3,Tickers,0))*AB$4</f>
        <v>651.2121337</v>
      </c>
      <c r="AC154" s="54">
        <f t="array" ref="AC154">index(DailyPrices,Match($R154,PriceDates,0)+1,Match(AC$3,Tickers,0))*AC$4</f>
        <v>2542.725805</v>
      </c>
      <c r="AD154" s="54">
        <f t="array" ref="AD154">index(DailyPrices,Match($R154,PriceDates,0)+1,Match(AD$3,Tickers,0))*AD$4</f>
        <v>1757.137015</v>
      </c>
      <c r="AE154" s="55">
        <f t="shared" si="3"/>
        <v>106042.2424</v>
      </c>
    </row>
    <row r="155">
      <c r="R155" s="66">
        <f>Prices!B163</f>
        <v>42592</v>
      </c>
      <c r="S155" s="54">
        <f t="array" ref="S155">index(DailyPrices,Match($R155,PriceDates,0)+1,Match(S$3,Tickers,0))*S$4</f>
        <v>17379.344</v>
      </c>
      <c r="T155" s="54">
        <f t="array" ref="T155">index(DailyPrices,Match($R155,PriceDates,0)+1,Match(T$3,Tickers,0))*T$4</f>
        <v>17367.54656</v>
      </c>
      <c r="U155" s="54">
        <f t="array" ref="U155">index(DailyPrices,Match($R155,PriceDates,0)+1,Match(U$3,Tickers,0))*U$4</f>
        <v>5613.201435</v>
      </c>
      <c r="V155" s="54">
        <f t="array" ref="V155">index(DailyPrices,Match($R155,PriceDates,0)+1,Match(V$3,Tickers,0))*V$4</f>
        <v>5005.277488</v>
      </c>
      <c r="W155" s="54">
        <f t="array" ref="W155">index(DailyPrices,Match($R155,PriceDates,0)+1,Match(W$3,Tickers,0))*W$4</f>
        <v>37904.17531</v>
      </c>
      <c r="X155" s="54">
        <f t="array" ref="X155">index(DailyPrices,Match($R155,PriceDates,0)+1,Match(X$3,Tickers,0))*X$4</f>
        <v>12138.51722</v>
      </c>
      <c r="Y155" s="54">
        <f t="array" ref="Y155">index(DailyPrices,Match($R155,PriceDates,0)+1,Match(Y$3,Tickers,0))*Y$4</f>
        <v>0</v>
      </c>
      <c r="Z155" s="54">
        <f t="array" ref="Z155">index(DailyPrices,Match($R155,PriceDates,0)+1,Match(Z$3,Tickers,0))*Z$4</f>
        <v>0</v>
      </c>
      <c r="AA155" s="54">
        <f t="array" ref="AA155">index(DailyPrices,Match($R155,PriceDates,0)+1,Match(AA$3,Tickers,0))*AA$4</f>
        <v>5639.324307</v>
      </c>
      <c r="AB155" s="54">
        <f t="array" ref="AB155">index(DailyPrices,Match($R155,PriceDates,0)+1,Match(AB$3,Tickers,0))*AB$4</f>
        <v>653.0612676</v>
      </c>
      <c r="AC155" s="54">
        <f t="array" ref="AC155">index(DailyPrices,Match($R155,PriceDates,0)+1,Match(AC$3,Tickers,0))*AC$4</f>
        <v>2549.08035</v>
      </c>
      <c r="AD155" s="54">
        <f t="array" ref="AD155">index(DailyPrices,Match($R155,PriceDates,0)+1,Match(AD$3,Tickers,0))*AD$4</f>
        <v>1762.336927</v>
      </c>
      <c r="AE155" s="55">
        <f t="shared" si="3"/>
        <v>106011.8649</v>
      </c>
    </row>
    <row r="156">
      <c r="R156" s="66">
        <f>Prices!B164</f>
        <v>42593</v>
      </c>
      <c r="S156" s="54">
        <f t="array" ref="S156">index(DailyPrices,Match($R156,PriceDates,0)+1,Match(S$3,Tickers,0))*S$4</f>
        <v>17466.55999</v>
      </c>
      <c r="T156" s="54">
        <f t="array" ref="T156">index(DailyPrices,Match($R156,PriceDates,0)+1,Match(T$3,Tickers,0))*T$4</f>
        <v>17456.79397</v>
      </c>
      <c r="U156" s="54">
        <f t="array" ref="U156">index(DailyPrices,Match($R156,PriceDates,0)+1,Match(U$3,Tickers,0))*U$4</f>
        <v>5658.044024</v>
      </c>
      <c r="V156" s="54">
        <f t="array" ref="V156">index(DailyPrices,Match($R156,PriceDates,0)+1,Match(V$3,Tickers,0))*V$4</f>
        <v>5023.010575</v>
      </c>
      <c r="W156" s="54">
        <f t="array" ref="W156">index(DailyPrices,Match($R156,PriceDates,0)+1,Match(W$3,Tickers,0))*W$4</f>
        <v>38189.55227</v>
      </c>
      <c r="X156" s="54">
        <f t="array" ref="X156">index(DailyPrices,Match($R156,PriceDates,0)+1,Match(X$3,Tickers,0))*X$4</f>
        <v>12279.47651</v>
      </c>
      <c r="Y156" s="54">
        <f t="array" ref="Y156">index(DailyPrices,Match($R156,PriceDates,0)+1,Match(Y$3,Tickers,0))*Y$4</f>
        <v>0</v>
      </c>
      <c r="Z156" s="54">
        <f t="array" ref="Z156">index(DailyPrices,Match($R156,PriceDates,0)+1,Match(Z$3,Tickers,0))*Z$4</f>
        <v>0</v>
      </c>
      <c r="AA156" s="54">
        <f t="array" ref="AA156">index(DailyPrices,Match($R156,PriceDates,0)+1,Match(AA$3,Tickers,0))*AA$4</f>
        <v>5635.342788</v>
      </c>
      <c r="AB156" s="54">
        <f t="array" ref="AB156">index(DailyPrices,Match($R156,PriceDates,0)+1,Match(AB$3,Tickers,0))*AB$4</f>
        <v>650.8951393</v>
      </c>
      <c r="AC156" s="54">
        <f t="array" ref="AC156">index(DailyPrices,Match($R156,PriceDates,0)+1,Match(AC$3,Tickers,0))*AC$4</f>
        <v>2546.810869</v>
      </c>
      <c r="AD156" s="54">
        <f t="array" ref="AD156">index(DailyPrices,Match($R156,PriceDates,0)+1,Match(AD$3,Tickers,0))*AD$4</f>
        <v>1758.436993</v>
      </c>
      <c r="AE156" s="55">
        <f t="shared" si="3"/>
        <v>106664.9231</v>
      </c>
    </row>
    <row r="157">
      <c r="R157" s="66">
        <f>Prices!B165</f>
        <v>42594</v>
      </c>
      <c r="S157" s="54">
        <f t="array" ref="S157">index(DailyPrices,Match($R157,PriceDates,0)+1,Match(S$3,Tickers,0))*S$4</f>
        <v>17449.42828</v>
      </c>
      <c r="T157" s="54">
        <f t="array" ref="T157">index(DailyPrices,Match($R157,PriceDates,0)+1,Match(T$3,Tickers,0))*T$4</f>
        <v>17436.96121</v>
      </c>
      <c r="U157" s="54">
        <f t="array" ref="U157">index(DailyPrices,Match($R157,PriceDates,0)+1,Match(U$3,Tickers,0))*U$4</f>
        <v>5652.590196</v>
      </c>
      <c r="V157" s="54">
        <f t="array" ref="V157">index(DailyPrices,Match($R157,PriceDates,0)+1,Match(V$3,Tickers,0))*V$4</f>
        <v>5013.46199</v>
      </c>
      <c r="W157" s="54">
        <f t="array" ref="W157">index(DailyPrices,Match($R157,PriceDates,0)+1,Match(W$3,Tickers,0))*W$4</f>
        <v>38087.63193</v>
      </c>
      <c r="X157" s="54">
        <f t="array" ref="X157">index(DailyPrices,Match($R157,PriceDates,0)+1,Match(X$3,Tickers,0))*X$4</f>
        <v>12231.42221</v>
      </c>
      <c r="Y157" s="54">
        <f t="array" ref="Y157">index(DailyPrices,Match($R157,PriceDates,0)+1,Match(Y$3,Tickers,0))*Y$4</f>
        <v>0</v>
      </c>
      <c r="Z157" s="54">
        <f t="array" ref="Z157">index(DailyPrices,Match($R157,PriceDates,0)+1,Match(Z$3,Tickers,0))*Z$4</f>
        <v>0</v>
      </c>
      <c r="AA157" s="54">
        <f t="array" ref="AA157">index(DailyPrices,Match($R157,PriceDates,0)+1,Match(AA$3,Tickers,0))*AA$4</f>
        <v>5646.789656</v>
      </c>
      <c r="AB157" s="54">
        <f t="array" ref="AB157">index(DailyPrices,Match($R157,PriceDates,0)+1,Match(AB$3,Tickers,0))*AB$4</f>
        <v>653.8537536</v>
      </c>
      <c r="AC157" s="54">
        <f t="array" ref="AC157">index(DailyPrices,Match($R157,PriceDates,0)+1,Match(AC$3,Tickers,0))*AC$4</f>
        <v>2546.356973</v>
      </c>
      <c r="AD157" s="54">
        <f t="array" ref="AD157">index(DailyPrices,Match($R157,PriceDates,0)+1,Match(AD$3,Tickers,0))*AD$4</f>
        <v>1767.103513</v>
      </c>
      <c r="AE157" s="55">
        <f t="shared" si="3"/>
        <v>106485.5997</v>
      </c>
    </row>
    <row r="158">
      <c r="R158" s="66">
        <f>Prices!B166</f>
        <v>42597</v>
      </c>
      <c r="S158" s="54">
        <f t="array" ref="S158">index(DailyPrices,Match($R158,PriceDates,0)+1,Match(S$3,Tickers,0))*S$4</f>
        <v>17513.28285</v>
      </c>
      <c r="T158" s="54">
        <f t="array" ref="T158">index(DailyPrices,Match($R158,PriceDates,0)+1,Match(T$3,Tickers,0))*T$4</f>
        <v>17488.52638</v>
      </c>
      <c r="U158" s="54">
        <f t="array" ref="U158">index(DailyPrices,Match($R158,PriceDates,0)+1,Match(U$3,Tickers,0))*U$4</f>
        <v>5686.525128</v>
      </c>
      <c r="V158" s="54">
        <f t="array" ref="V158">index(DailyPrices,Match($R158,PriceDates,0)+1,Match(V$3,Tickers,0))*V$4</f>
        <v>5059.840833</v>
      </c>
      <c r="W158" s="54">
        <f t="array" ref="W158">index(DailyPrices,Match($R158,PriceDates,0)+1,Match(W$3,Tickers,0))*W$4</f>
        <v>38250.70447</v>
      </c>
      <c r="X158" s="54">
        <f t="array" ref="X158">index(DailyPrices,Match($R158,PriceDates,0)+1,Match(X$3,Tickers,0))*X$4</f>
        <v>12365.97426</v>
      </c>
      <c r="Y158" s="54">
        <f t="array" ref="Y158">index(DailyPrices,Match($R158,PriceDates,0)+1,Match(Y$3,Tickers,0))*Y$4</f>
        <v>0</v>
      </c>
      <c r="Z158" s="54">
        <f t="array" ref="Z158">index(DailyPrices,Match($R158,PriceDates,0)+1,Match(Z$3,Tickers,0))*Z$4</f>
        <v>0</v>
      </c>
      <c r="AA158" s="54">
        <f t="array" ref="AA158">index(DailyPrices,Match($R158,PriceDates,0)+1,Match(AA$3,Tickers,0))*AA$4</f>
        <v>5640.319687</v>
      </c>
      <c r="AB158" s="54">
        <f t="array" ref="AB158">index(DailyPrices,Match($R158,PriceDates,0)+1,Match(AB$3,Tickers,0))*AB$4</f>
        <v>651.8461225</v>
      </c>
      <c r="AC158" s="54">
        <f t="array" ref="AC158">index(DailyPrices,Match($R158,PriceDates,0)+1,Match(AC$3,Tickers,0))*AC$4</f>
        <v>2542.271909</v>
      </c>
      <c r="AD158" s="54">
        <f t="array" ref="AD158">index(DailyPrices,Match($R158,PriceDates,0)+1,Match(AD$3,Tickers,0))*AD$4</f>
        <v>1768.620155</v>
      </c>
      <c r="AE158" s="55">
        <f t="shared" si="3"/>
        <v>106967.9118</v>
      </c>
    </row>
    <row r="159">
      <c r="R159" s="66">
        <f>Prices!B167</f>
        <v>42598</v>
      </c>
      <c r="S159" s="54">
        <f t="array" ref="S159">index(DailyPrices,Match($R159,PriceDates,0)+1,Match(S$3,Tickers,0))*S$4</f>
        <v>17413.60743</v>
      </c>
      <c r="T159" s="54">
        <f t="array" ref="T159">index(DailyPrices,Match($R159,PriceDates,0)+1,Match(T$3,Tickers,0))*T$4</f>
        <v>17409.19535</v>
      </c>
      <c r="U159" s="54">
        <f t="array" ref="U159">index(DailyPrices,Match($R159,PriceDates,0)+1,Match(U$3,Tickers,0))*U$4</f>
        <v>5648.95431</v>
      </c>
      <c r="V159" s="54">
        <f t="array" ref="V159">index(DailyPrices,Match($R159,PriceDates,0)+1,Match(V$3,Tickers,0))*V$4</f>
        <v>5019.827713</v>
      </c>
      <c r="W159" s="54">
        <f t="array" ref="W159">index(DailyPrices,Match($R159,PriceDates,0)+1,Match(W$3,Tickers,0))*W$4</f>
        <v>38158.97617</v>
      </c>
      <c r="X159" s="54">
        <f t="array" ref="X159">index(DailyPrices,Match($R159,PriceDates,0)+1,Match(X$3,Tickers,0))*X$4</f>
        <v>12301.90185</v>
      </c>
      <c r="Y159" s="54">
        <f t="array" ref="Y159">index(DailyPrices,Match($R159,PriceDates,0)+1,Match(Y$3,Tickers,0))*Y$4</f>
        <v>0</v>
      </c>
      <c r="Z159" s="54">
        <f t="array" ref="Z159">index(DailyPrices,Match($R159,PriceDates,0)+1,Match(Z$3,Tickers,0))*Z$4</f>
        <v>0</v>
      </c>
      <c r="AA159" s="54">
        <f t="array" ref="AA159">index(DailyPrices,Match($R159,PriceDates,0)+1,Match(AA$3,Tickers,0))*AA$4</f>
        <v>5644.301206</v>
      </c>
      <c r="AB159" s="54">
        <f t="array" ref="AB159">index(DailyPrices,Match($R159,PriceDates,0)+1,Match(AB$3,Tickers,0))*AB$4</f>
        <v>650.6838097</v>
      </c>
      <c r="AC159" s="54">
        <f t="array" ref="AC159">index(DailyPrices,Match($R159,PriceDates,0)+1,Match(AC$3,Tickers,0))*AC$4</f>
        <v>2541.364117</v>
      </c>
      <c r="AD159" s="54">
        <f t="array" ref="AD159">index(DailyPrices,Match($R159,PriceDates,0)+1,Match(AD$3,Tickers,0))*AD$4</f>
        <v>1768.186829</v>
      </c>
      <c r="AE159" s="55">
        <f t="shared" si="3"/>
        <v>106556.9988</v>
      </c>
    </row>
    <row r="160">
      <c r="R160" s="66">
        <f>Prices!B168</f>
        <v>42599</v>
      </c>
      <c r="S160" s="54">
        <f t="array" ref="S160">index(DailyPrices,Match($R160,PriceDates,0)+1,Match(S$3,Tickers,0))*S$4</f>
        <v>17435.41142</v>
      </c>
      <c r="T160" s="54">
        <f t="array" ref="T160">index(DailyPrices,Match($R160,PriceDates,0)+1,Match(T$3,Tickers,0))*T$4</f>
        <v>17444.89431</v>
      </c>
      <c r="U160" s="54">
        <f t="array" ref="U160">index(DailyPrices,Match($R160,PriceDates,0)+1,Match(U$3,Tickers,0))*U$4</f>
        <v>5651.984215</v>
      </c>
      <c r="V160" s="54">
        <f t="array" ref="V160">index(DailyPrices,Match($R160,PriceDates,0)+1,Match(V$3,Tickers,0))*V$4</f>
        <v>5011.643212</v>
      </c>
      <c r="W160" s="54">
        <f t="array" ref="W160">index(DailyPrices,Match($R160,PriceDates,0)+1,Match(W$3,Tickers,0))*W$4</f>
        <v>38158.97617</v>
      </c>
      <c r="X160" s="54">
        <f t="array" ref="X160">index(DailyPrices,Match($R160,PriceDates,0)+1,Match(X$3,Tickers,0))*X$4</f>
        <v>12257.05117</v>
      </c>
      <c r="Y160" s="54">
        <f t="array" ref="Y160">index(DailyPrices,Match($R160,PriceDates,0)+1,Match(Y$3,Tickers,0))*Y$4</f>
        <v>0</v>
      </c>
      <c r="Z160" s="54">
        <f t="array" ref="Z160">index(DailyPrices,Match($R160,PriceDates,0)+1,Match(Z$3,Tickers,0))*Z$4</f>
        <v>0</v>
      </c>
      <c r="AA160" s="54">
        <f t="array" ref="AA160">index(DailyPrices,Match($R160,PriceDates,0)+1,Match(AA$3,Tickers,0))*AA$4</f>
        <v>5646.291966</v>
      </c>
      <c r="AB160" s="54">
        <f t="array" ref="AB160">index(DailyPrices,Match($R160,PriceDates,0)+1,Match(AB$3,Tickers,0))*AB$4</f>
        <v>652.4801112</v>
      </c>
      <c r="AC160" s="54">
        <f t="array" ref="AC160">index(DailyPrices,Match($R160,PriceDates,0)+1,Match(AC$3,Tickers,0))*AC$4</f>
        <v>2543.633597</v>
      </c>
      <c r="AD160" s="54">
        <f t="array" ref="AD160">index(DailyPrices,Match($R160,PriceDates,0)+1,Match(AD$3,Tickers,0))*AD$4</f>
        <v>1767.970166</v>
      </c>
      <c r="AE160" s="55">
        <f t="shared" si="3"/>
        <v>106570.3363</v>
      </c>
    </row>
    <row r="161">
      <c r="R161" s="66">
        <f>Prices!B169</f>
        <v>42600</v>
      </c>
      <c r="S161" s="54">
        <f t="array" ref="S161">index(DailyPrices,Match($R161,PriceDates,0)+1,Match(S$3,Tickers,0))*S$4</f>
        <v>17489.92142</v>
      </c>
      <c r="T161" s="54">
        <f t="array" ref="T161">index(DailyPrices,Match($R161,PriceDates,0)+1,Match(T$3,Tickers,0))*T$4</f>
        <v>17498.44276</v>
      </c>
      <c r="U161" s="54">
        <f t="array" ref="U161">index(DailyPrices,Match($R161,PriceDates,0)+1,Match(U$3,Tickers,0))*U$4</f>
        <v>5692.584938</v>
      </c>
      <c r="V161" s="54">
        <f t="array" ref="V161">index(DailyPrices,Match($R161,PriceDates,0)+1,Match(V$3,Tickers,0))*V$4</f>
        <v>5049.837553</v>
      </c>
      <c r="W161" s="54">
        <f t="array" ref="W161">index(DailyPrices,Match($R161,PriceDates,0)+1,Match(W$3,Tickers,0))*W$4</f>
        <v>38352.62482</v>
      </c>
      <c r="X161" s="54">
        <f t="array" ref="X161">index(DailyPrices,Match($R161,PriceDates,0)+1,Match(X$3,Tickers,0))*X$4</f>
        <v>12356.3634</v>
      </c>
      <c r="Y161" s="54">
        <f t="array" ref="Y161">index(DailyPrices,Match($R161,PriceDates,0)+1,Match(Y$3,Tickers,0))*Y$4</f>
        <v>0</v>
      </c>
      <c r="Z161" s="54">
        <f t="array" ref="Z161">index(DailyPrices,Match($R161,PriceDates,0)+1,Match(Z$3,Tickers,0))*Z$4</f>
        <v>0</v>
      </c>
      <c r="AA161" s="54">
        <f t="array" ref="AA161">index(DailyPrices,Match($R161,PriceDates,0)+1,Match(AA$3,Tickers,0))*AA$4</f>
        <v>5654.752694</v>
      </c>
      <c r="AB161" s="54">
        <f t="array" ref="AB161">index(DailyPrices,Match($R161,PriceDates,0)+1,Match(AB$3,Tickers,0))*AB$4</f>
        <v>654.0650832</v>
      </c>
      <c r="AC161" s="54">
        <f t="array" ref="AC161">index(DailyPrices,Match($R161,PriceDates,0)+1,Match(AC$3,Tickers,0))*AC$4</f>
        <v>2546.356973</v>
      </c>
      <c r="AD161" s="54">
        <f t="array" ref="AD161">index(DailyPrices,Match($R161,PriceDates,0)+1,Match(AD$3,Tickers,0))*AD$4</f>
        <v>1772.736752</v>
      </c>
      <c r="AE161" s="55">
        <f t="shared" si="3"/>
        <v>107067.6864</v>
      </c>
    </row>
    <row r="162">
      <c r="R162" s="66">
        <f>Prices!B170</f>
        <v>42601</v>
      </c>
      <c r="S162" s="54">
        <f t="array" ref="S162">index(DailyPrices,Match($R162,PriceDates,0)+1,Match(S$3,Tickers,0))*S$4</f>
        <v>17465.00256</v>
      </c>
      <c r="T162" s="54">
        <f t="array" ref="T162">index(DailyPrices,Match($R162,PriceDates,0)+1,Match(T$3,Tickers,0))*T$4</f>
        <v>17468.69362</v>
      </c>
      <c r="U162" s="54">
        <f t="array" ref="U162">index(DailyPrices,Match($R162,PriceDates,0)+1,Match(U$3,Tickers,0))*U$4</f>
        <v>5691.978957</v>
      </c>
      <c r="V162" s="54">
        <f t="array" ref="V162">index(DailyPrices,Match($R162,PriceDates,0)+1,Match(V$3,Tickers,0))*V$4</f>
        <v>5045.745302</v>
      </c>
      <c r="W162" s="54">
        <f t="array" ref="W162">index(DailyPrices,Match($R162,PriceDates,0)+1,Match(W$3,Tickers,0))*W$4</f>
        <v>38067.24786</v>
      </c>
      <c r="X162" s="54">
        <f t="array" ref="X162">index(DailyPrices,Match($R162,PriceDates,0)+1,Match(X$3,Tickers,0))*X$4</f>
        <v>12282.68013</v>
      </c>
      <c r="Y162" s="54">
        <f t="array" ref="Y162">index(DailyPrices,Match($R162,PriceDates,0)+1,Match(Y$3,Tickers,0))*Y$4</f>
        <v>0</v>
      </c>
      <c r="Z162" s="54">
        <f t="array" ref="Z162">index(DailyPrices,Match($R162,PriceDates,0)+1,Match(Z$3,Tickers,0))*Z$4</f>
        <v>0</v>
      </c>
      <c r="AA162" s="54">
        <f t="array" ref="AA162">index(DailyPrices,Match($R162,PriceDates,0)+1,Match(AA$3,Tickers,0))*AA$4</f>
        <v>5649.775795</v>
      </c>
      <c r="AB162" s="54">
        <f t="array" ref="AB162">index(DailyPrices,Match($R162,PriceDates,0)+1,Match(AB$3,Tickers,0))*AB$4</f>
        <v>652.1102845</v>
      </c>
      <c r="AC162" s="54">
        <f t="array" ref="AC162">index(DailyPrices,Match($R162,PriceDates,0)+1,Match(AC$3,Tickers,0))*AC$4</f>
        <v>2541.818013</v>
      </c>
      <c r="AD162" s="54">
        <f t="array" ref="AD162">index(DailyPrices,Match($R162,PriceDates,0)+1,Match(AD$3,Tickers,0))*AD$4</f>
        <v>1770.353459</v>
      </c>
      <c r="AE162" s="55">
        <f t="shared" si="3"/>
        <v>106635.406</v>
      </c>
    </row>
    <row r="163">
      <c r="R163" s="66">
        <f>Prices!B171</f>
        <v>42604</v>
      </c>
      <c r="S163" s="54">
        <f t="array" ref="S163">index(DailyPrices,Match($R163,PriceDates,0)+1,Match(S$3,Tickers,0))*S$4</f>
        <v>17469.67485</v>
      </c>
      <c r="T163" s="54">
        <f t="array" ref="T163">index(DailyPrices,Match($R163,PriceDates,0)+1,Match(T$3,Tickers,0))*T$4</f>
        <v>17454.81069</v>
      </c>
      <c r="U163" s="54">
        <f t="array" ref="U163">index(DailyPrices,Match($R163,PriceDates,0)+1,Match(U$3,Tickers,0))*U$4</f>
        <v>5691.978957</v>
      </c>
      <c r="V163" s="54">
        <f t="array" ref="V163">index(DailyPrices,Match($R163,PriceDates,0)+1,Match(V$3,Tickers,0))*V$4</f>
        <v>5048.928164</v>
      </c>
      <c r="W163" s="54">
        <f t="array" ref="W163">index(DailyPrices,Match($R163,PriceDates,0)+1,Match(W$3,Tickers,0))*W$4</f>
        <v>38097.82396</v>
      </c>
      <c r="X163" s="54">
        <f t="array" ref="X163">index(DailyPrices,Match($R163,PriceDates,0)+1,Match(X$3,Tickers,0))*X$4</f>
        <v>12128.90636</v>
      </c>
      <c r="Y163" s="54">
        <f t="array" ref="Y163">index(DailyPrices,Match($R163,PriceDates,0)+1,Match(Y$3,Tickers,0))*Y$4</f>
        <v>0</v>
      </c>
      <c r="Z163" s="54">
        <f t="array" ref="Z163">index(DailyPrices,Match($R163,PriceDates,0)+1,Match(Z$3,Tickers,0))*Z$4</f>
        <v>0</v>
      </c>
      <c r="AA163" s="54">
        <f t="array" ref="AA163">index(DailyPrices,Match($R163,PriceDates,0)+1,Match(AA$3,Tickers,0))*AA$4</f>
        <v>5658.236524</v>
      </c>
      <c r="AB163" s="54">
        <f t="array" ref="AB163">index(DailyPrices,Match($R163,PriceDates,0)+1,Match(AB$3,Tickers,0))*AB$4</f>
        <v>654.3292452</v>
      </c>
      <c r="AC163" s="54">
        <f t="array" ref="AC163">index(DailyPrices,Match($R163,PriceDates,0)+1,Match(AC$3,Tickers,0))*AC$4</f>
        <v>2545.449181</v>
      </c>
      <c r="AD163" s="54">
        <f t="array" ref="AD163">index(DailyPrices,Match($R163,PriceDates,0)+1,Match(AD$3,Tickers,0))*AD$4</f>
        <v>1771.220111</v>
      </c>
      <c r="AE163" s="55">
        <f t="shared" si="3"/>
        <v>106521.358</v>
      </c>
    </row>
    <row r="164">
      <c r="R164" s="66">
        <f>Prices!B172</f>
        <v>42605</v>
      </c>
      <c r="S164" s="54">
        <f t="array" ref="S164">index(DailyPrices,Match($R164,PriceDates,0)+1,Match(S$3,Tickers,0))*S$4</f>
        <v>17516.3977</v>
      </c>
      <c r="T164" s="54">
        <f t="array" ref="T164">index(DailyPrices,Match($R164,PriceDates,0)+1,Match(T$3,Tickers,0))*T$4</f>
        <v>17482.57655</v>
      </c>
      <c r="U164" s="54">
        <f t="array" ref="U164">index(DailyPrices,Match($R164,PriceDates,0)+1,Match(U$3,Tickers,0))*U$4</f>
        <v>5715.006232</v>
      </c>
      <c r="V164" s="54">
        <f t="array" ref="V164">index(DailyPrices,Match($R164,PriceDates,0)+1,Match(V$3,Tickers,0))*V$4</f>
        <v>5077.57392</v>
      </c>
      <c r="W164" s="54">
        <f t="array" ref="W164">index(DailyPrices,Match($R164,PriceDates,0)+1,Match(W$3,Tickers,0))*W$4</f>
        <v>38260.89651</v>
      </c>
      <c r="X164" s="54">
        <f t="array" ref="X164">index(DailyPrices,Match($R164,PriceDates,0)+1,Match(X$3,Tickers,0))*X$4</f>
        <v>12068.03757</v>
      </c>
      <c r="Y164" s="54">
        <f t="array" ref="Y164">index(DailyPrices,Match($R164,PriceDates,0)+1,Match(Y$3,Tickers,0))*Y$4</f>
        <v>0</v>
      </c>
      <c r="Z164" s="54">
        <f t="array" ref="Z164">index(DailyPrices,Match($R164,PriceDates,0)+1,Match(Z$3,Tickers,0))*Z$4</f>
        <v>0</v>
      </c>
      <c r="AA164" s="54">
        <f t="array" ref="AA164">index(DailyPrices,Match($R164,PriceDates,0)+1,Match(AA$3,Tickers,0))*AA$4</f>
        <v>5656.245764</v>
      </c>
      <c r="AB164" s="54">
        <f t="array" ref="AB164">index(DailyPrices,Match($R164,PriceDates,0)+1,Match(AB$3,Tickers,0))*AB$4</f>
        <v>655.0688987</v>
      </c>
      <c r="AC164" s="54">
        <f t="array" ref="AC164">index(DailyPrices,Match($R164,PriceDates,0)+1,Match(AC$3,Tickers,0))*AC$4</f>
        <v>2549.08035</v>
      </c>
      <c r="AD164" s="54">
        <f t="array" ref="AD164">index(DailyPrices,Match($R164,PriceDates,0)+1,Match(AD$3,Tickers,0))*AD$4</f>
        <v>1771.8701</v>
      </c>
      <c r="AE164" s="55">
        <f t="shared" si="3"/>
        <v>106752.7536</v>
      </c>
    </row>
    <row r="165">
      <c r="R165" s="66">
        <f>Prices!B173</f>
        <v>42606</v>
      </c>
      <c r="S165" s="54">
        <f t="array" ref="S165">index(DailyPrices,Match($R165,PriceDates,0)+1,Match(S$3,Tickers,0))*S$4</f>
        <v>17418.27971</v>
      </c>
      <c r="T165" s="54">
        <f t="array" ref="T165">index(DailyPrices,Match($R165,PriceDates,0)+1,Match(T$3,Tickers,0))*T$4</f>
        <v>17429.02811</v>
      </c>
      <c r="U165" s="54">
        <f t="array" ref="U165">index(DailyPrices,Match($R165,PriceDates,0)+1,Match(U$3,Tickers,0))*U$4</f>
        <v>5669.557662</v>
      </c>
      <c r="V165" s="54">
        <f t="array" ref="V165">index(DailyPrices,Match($R165,PriceDates,0)+1,Match(V$3,Tickers,0))*V$4</f>
        <v>5038.470189</v>
      </c>
      <c r="W165" s="54">
        <f t="array" ref="W165">index(DailyPrices,Match($R165,PriceDates,0)+1,Match(W$3,Tickers,0))*W$4</f>
        <v>38148.78413</v>
      </c>
      <c r="X165" s="54">
        <f t="array" ref="X165">index(DailyPrices,Match($R165,PriceDates,0)+1,Match(X$3,Tickers,0))*X$4</f>
        <v>12103.2774</v>
      </c>
      <c r="Y165" s="54">
        <f t="array" ref="Y165">index(DailyPrices,Match($R165,PriceDates,0)+1,Match(Y$3,Tickers,0))*Y$4</f>
        <v>0</v>
      </c>
      <c r="Z165" s="54">
        <f t="array" ref="Z165">index(DailyPrices,Match($R165,PriceDates,0)+1,Match(Z$3,Tickers,0))*Z$4</f>
        <v>0</v>
      </c>
      <c r="AA165" s="54">
        <f t="array" ref="AA165">index(DailyPrices,Match($R165,PriceDates,0)+1,Match(AA$3,Tickers,0))*AA$4</f>
        <v>5654.752694</v>
      </c>
      <c r="AB165" s="54">
        <f t="array" ref="AB165">index(DailyPrices,Match($R165,PriceDates,0)+1,Match(AB$3,Tickers,0))*AB$4</f>
        <v>654.6462395</v>
      </c>
      <c r="AC165" s="54">
        <f t="array" ref="AC165">index(DailyPrices,Match($R165,PriceDates,0)+1,Match(AC$3,Tickers,0))*AC$4</f>
        <v>2545.903077</v>
      </c>
      <c r="AD165" s="54">
        <f t="array" ref="AD165">index(DailyPrices,Match($R165,PriceDates,0)+1,Match(AD$3,Tickers,0))*AD$4</f>
        <v>1768.620155</v>
      </c>
      <c r="AE165" s="55">
        <f t="shared" si="3"/>
        <v>106431.3194</v>
      </c>
    </row>
    <row r="166">
      <c r="R166" s="66">
        <f>Prices!B174</f>
        <v>42607</v>
      </c>
      <c r="S166" s="54">
        <f t="array" ref="S166">index(DailyPrices,Match($R166,PriceDates,0)+1,Match(S$3,Tickers,0))*S$4</f>
        <v>17407.37771</v>
      </c>
      <c r="T166" s="54">
        <f t="array" ref="T166">index(DailyPrices,Match($R166,PriceDates,0)+1,Match(T$3,Tickers,0))*T$4</f>
        <v>17419.11173</v>
      </c>
      <c r="U166" s="54">
        <f t="array" ref="U166">index(DailyPrices,Match($R166,PriceDates,0)+1,Match(U$3,Tickers,0))*U$4</f>
        <v>5679.253357</v>
      </c>
      <c r="V166" s="54">
        <f t="array" ref="V166">index(DailyPrices,Match($R166,PriceDates,0)+1,Match(V$3,Tickers,0))*V$4</f>
        <v>5053.020415</v>
      </c>
      <c r="W166" s="54">
        <f t="array" ref="W166">index(DailyPrices,Match($R166,PriceDates,0)+1,Match(W$3,Tickers,0))*W$4</f>
        <v>38026.47972</v>
      </c>
      <c r="X166" s="54">
        <f t="array" ref="X166">index(DailyPrices,Match($R166,PriceDates,0)+1,Match(X$3,Tickers,0))*X$4</f>
        <v>12100.07377</v>
      </c>
      <c r="Y166" s="54">
        <f t="array" ref="Y166">index(DailyPrices,Match($R166,PriceDates,0)+1,Match(Y$3,Tickers,0))*Y$4</f>
        <v>0</v>
      </c>
      <c r="Z166" s="54">
        <f t="array" ref="Z166">index(DailyPrices,Match($R166,PriceDates,0)+1,Match(Z$3,Tickers,0))*Z$4</f>
        <v>0</v>
      </c>
      <c r="AA166" s="54">
        <f t="array" ref="AA166">index(DailyPrices,Match($R166,PriceDates,0)+1,Match(AA$3,Tickers,0))*AA$4</f>
        <v>5654.752694</v>
      </c>
      <c r="AB166" s="54">
        <f t="array" ref="AB166">index(DailyPrices,Match($R166,PriceDates,0)+1,Match(AB$3,Tickers,0))*AB$4</f>
        <v>654.0122508</v>
      </c>
      <c r="AC166" s="54">
        <f t="array" ref="AC166">index(DailyPrices,Match($R166,PriceDates,0)+1,Match(AC$3,Tickers,0))*AC$4</f>
        <v>2545.903077</v>
      </c>
      <c r="AD166" s="54">
        <f t="array" ref="AD166">index(DailyPrices,Match($R166,PriceDates,0)+1,Match(AD$3,Tickers,0))*AD$4</f>
        <v>1767.103513</v>
      </c>
      <c r="AE166" s="55">
        <f t="shared" si="3"/>
        <v>106307.0882</v>
      </c>
    </row>
    <row r="167">
      <c r="R167" s="66">
        <f>Prices!B175</f>
        <v>42608</v>
      </c>
      <c r="S167" s="54">
        <f t="array" ref="S167">index(DailyPrices,Match($R167,PriceDates,0)+1,Match(S$3,Tickers,0))*S$4</f>
        <v>17371.55686</v>
      </c>
      <c r="T167" s="54">
        <f t="array" ref="T167">index(DailyPrices,Match($R167,PriceDates,0)+1,Match(T$3,Tickers,0))*T$4</f>
        <v>17373.49638</v>
      </c>
      <c r="U167" s="54">
        <f t="array" ref="U167">index(DailyPrices,Match($R167,PriceDates,0)+1,Match(U$3,Tickers,0))*U$4</f>
        <v>5659.255986</v>
      </c>
      <c r="V167" s="54">
        <f t="array" ref="V167">index(DailyPrices,Match($R167,PriceDates,0)+1,Match(V$3,Tickers,0))*V$4</f>
        <v>5030.740382</v>
      </c>
      <c r="W167" s="54">
        <f t="array" ref="W167">index(DailyPrices,Match($R167,PriceDates,0)+1,Match(W$3,Tickers,0))*W$4</f>
        <v>37761.48683</v>
      </c>
      <c r="X167" s="54">
        <f t="array" ref="X167">index(DailyPrices,Match($R167,PriceDates,0)+1,Match(X$3,Tickers,0))*X$4</f>
        <v>12003.96517</v>
      </c>
      <c r="Y167" s="54">
        <f t="array" ref="Y167">index(DailyPrices,Match($R167,PriceDates,0)+1,Match(Y$3,Tickers,0))*Y$4</f>
        <v>0</v>
      </c>
      <c r="Z167" s="54">
        <f t="array" ref="Z167">index(DailyPrices,Match($R167,PriceDates,0)+1,Match(Z$3,Tickers,0))*Z$4</f>
        <v>0</v>
      </c>
      <c r="AA167" s="54">
        <f t="array" ref="AA167">index(DailyPrices,Match($R167,PriceDates,0)+1,Match(AA$3,Tickers,0))*AA$4</f>
        <v>5650.273485</v>
      </c>
      <c r="AB167" s="54">
        <f t="array" ref="AB167">index(DailyPrices,Match($R167,PriceDates,0)+1,Match(AB$3,Tickers,0))*AB$4</f>
        <v>651.9517873</v>
      </c>
      <c r="AC167" s="54">
        <f t="array" ref="AC167">index(DailyPrices,Match($R167,PriceDates,0)+1,Match(AC$3,Tickers,0))*AC$4</f>
        <v>2543.633597</v>
      </c>
      <c r="AD167" s="54">
        <f t="array" ref="AD167">index(DailyPrices,Match($R167,PriceDates,0)+1,Match(AD$3,Tickers,0))*AD$4</f>
        <v>1766.236861</v>
      </c>
      <c r="AE167" s="55">
        <f t="shared" si="3"/>
        <v>105812.5973</v>
      </c>
    </row>
    <row r="168">
      <c r="R168" s="66">
        <f>Prices!B176</f>
        <v>42611</v>
      </c>
      <c r="S168" s="54">
        <f t="array" ref="S168">index(DailyPrices,Match($R168,PriceDates,0)+1,Match(S$3,Tickers,0))*S$4</f>
        <v>17466.55999</v>
      </c>
      <c r="T168" s="54">
        <f t="array" ref="T168">index(DailyPrices,Match($R168,PriceDates,0)+1,Match(T$3,Tickers,0))*T$4</f>
        <v>17492.49293</v>
      </c>
      <c r="U168" s="54">
        <f t="array" ref="U168">index(DailyPrices,Match($R168,PriceDates,0)+1,Match(U$3,Tickers,0))*U$4</f>
        <v>5701.674652</v>
      </c>
      <c r="V168" s="54">
        <f t="array" ref="V168">index(DailyPrices,Match($R168,PriceDates,0)+1,Match(V$3,Tickers,0))*V$4</f>
        <v>5064.387778</v>
      </c>
      <c r="W168" s="54">
        <f t="array" ref="W168">index(DailyPrices,Match($R168,PriceDates,0)+1,Match(W$3,Tickers,0))*W$4</f>
        <v>37904.17531</v>
      </c>
      <c r="X168" s="54">
        <f t="array" ref="X168">index(DailyPrices,Match($R168,PriceDates,0)+1,Match(X$3,Tickers,0))*X$4</f>
        <v>12093.66653</v>
      </c>
      <c r="Y168" s="54">
        <f t="array" ref="Y168">index(DailyPrices,Match($R168,PriceDates,0)+1,Match(Y$3,Tickers,0))*Y$4</f>
        <v>0</v>
      </c>
      <c r="Z168" s="54">
        <f t="array" ref="Z168">index(DailyPrices,Match($R168,PriceDates,0)+1,Match(Z$3,Tickers,0))*Z$4</f>
        <v>0</v>
      </c>
      <c r="AA168" s="54">
        <f t="array" ref="AA168">index(DailyPrices,Match($R168,PriceDates,0)+1,Match(AA$3,Tickers,0))*AA$4</f>
        <v>5657.738834</v>
      </c>
      <c r="AB168" s="54">
        <f t="array" ref="AB168">index(DailyPrices,Match($R168,PriceDates,0)+1,Match(AB$3,Tickers,0))*AB$4</f>
        <v>655.6500551</v>
      </c>
      <c r="AC168" s="54">
        <f t="array" ref="AC168">index(DailyPrices,Match($R168,PriceDates,0)+1,Match(AC$3,Tickers,0))*AC$4</f>
        <v>2544.995285</v>
      </c>
      <c r="AD168" s="54">
        <f t="array" ref="AD168">index(DailyPrices,Match($R168,PriceDates,0)+1,Match(AD$3,Tickers,0))*AD$4</f>
        <v>1763.420242</v>
      </c>
      <c r="AE168" s="55">
        <f t="shared" si="3"/>
        <v>106344.7616</v>
      </c>
    </row>
    <row r="169">
      <c r="R169" s="66">
        <f>Prices!B177</f>
        <v>42612</v>
      </c>
      <c r="S169" s="54">
        <f t="array" ref="S169">index(DailyPrices,Match($R169,PriceDates,0)+1,Match(S$3,Tickers,0))*S$4</f>
        <v>17438.52628</v>
      </c>
      <c r="T169" s="54">
        <f t="array" ref="T169">index(DailyPrices,Match($R169,PriceDates,0)+1,Match(T$3,Tickers,0))*T$4</f>
        <v>17484.55983</v>
      </c>
      <c r="U169" s="54">
        <f t="array" ref="U169">index(DailyPrices,Match($R169,PriceDates,0)+1,Match(U$3,Tickers,0))*U$4</f>
        <v>5693.190918</v>
      </c>
      <c r="V169" s="54">
        <f t="array" ref="V169">index(DailyPrices,Match($R169,PriceDates,0)+1,Match(V$3,Tickers,0))*V$4</f>
        <v>5063.933084</v>
      </c>
      <c r="W169" s="54">
        <f t="array" ref="W169">index(DailyPrices,Match($R169,PriceDates,0)+1,Match(W$3,Tickers,0))*W$4</f>
        <v>37822.63904</v>
      </c>
      <c r="X169" s="54">
        <f t="array" ref="X169">index(DailyPrices,Match($R169,PriceDates,0)+1,Match(X$3,Tickers,0))*X$4</f>
        <v>12074.44481</v>
      </c>
      <c r="Y169" s="54">
        <f t="array" ref="Y169">index(DailyPrices,Match($R169,PriceDates,0)+1,Match(Y$3,Tickers,0))*Y$4</f>
        <v>0</v>
      </c>
      <c r="Z169" s="54">
        <f t="array" ref="Z169">index(DailyPrices,Match($R169,PriceDates,0)+1,Match(Z$3,Tickers,0))*Z$4</f>
        <v>0</v>
      </c>
      <c r="AA169" s="54">
        <f t="array" ref="AA169">index(DailyPrices,Match($R169,PriceDates,0)+1,Match(AA$3,Tickers,0))*AA$4</f>
        <v>5655.250384</v>
      </c>
      <c r="AB169" s="54">
        <f t="array" ref="AB169">index(DailyPrices,Match($R169,PriceDates,0)+1,Match(AB$3,Tickers,0))*AB$4</f>
        <v>654.8047367</v>
      </c>
      <c r="AC169" s="54">
        <f t="array" ref="AC169">index(DailyPrices,Match($R169,PriceDates,0)+1,Match(AC$3,Tickers,0))*AC$4</f>
        <v>2547.264766</v>
      </c>
      <c r="AD169" s="54">
        <f t="array" ref="AD169">index(DailyPrices,Match($R169,PriceDates,0)+1,Match(AD$3,Tickers,0))*AD$4</f>
        <v>1764.070231</v>
      </c>
      <c r="AE169" s="55">
        <f t="shared" si="3"/>
        <v>106198.6841</v>
      </c>
    </row>
    <row r="170">
      <c r="R170" s="66">
        <f>Prices!B178</f>
        <v>42613</v>
      </c>
      <c r="S170" s="54">
        <f t="array" ref="S170">index(DailyPrices,Match($R170,PriceDates,0)+1,Match(S$3,Tickers,0))*S$4</f>
        <v>17388.68857</v>
      </c>
      <c r="T170" s="54">
        <f t="array" ref="T170">index(DailyPrices,Match($R170,PriceDates,0)+1,Match(T$3,Tickers,0))*T$4</f>
        <v>17446.87759</v>
      </c>
      <c r="U170" s="54">
        <f t="array" ref="U170">index(DailyPrices,Match($R170,PriceDates,0)+1,Match(U$3,Tickers,0))*U$4</f>
        <v>5676.223452</v>
      </c>
      <c r="V170" s="54">
        <f t="array" ref="V170">index(DailyPrices,Match($R170,PriceDates,0)+1,Match(V$3,Tickers,0))*V$4</f>
        <v>5047.109386</v>
      </c>
      <c r="W170" s="54">
        <f t="array" ref="W170">index(DailyPrices,Match($R170,PriceDates,0)+1,Match(W$3,Tickers,0))*W$4</f>
        <v>37690.14259</v>
      </c>
      <c r="X170" s="54">
        <f t="array" ref="X170">index(DailyPrices,Match($R170,PriceDates,0)+1,Match(X$3,Tickers,0))*X$4</f>
        <v>11959.11448</v>
      </c>
      <c r="Y170" s="54">
        <f t="array" ref="Y170">index(DailyPrices,Match($R170,PriceDates,0)+1,Match(Y$3,Tickers,0))*Y$4</f>
        <v>0</v>
      </c>
      <c r="Z170" s="54">
        <f t="array" ref="Z170">index(DailyPrices,Match($R170,PriceDates,0)+1,Match(Z$3,Tickers,0))*Z$4</f>
        <v>0</v>
      </c>
      <c r="AA170" s="54">
        <f t="array" ref="AA170">index(DailyPrices,Match($R170,PriceDates,0)+1,Match(AA$3,Tickers,0))*AA$4</f>
        <v>5653.757314</v>
      </c>
      <c r="AB170" s="54">
        <f t="array" ref="AB170">index(DailyPrices,Match($R170,PriceDates,0)+1,Match(AB$3,Tickers,0))*AB$4</f>
        <v>654.5405748</v>
      </c>
      <c r="AC170" s="54">
        <f t="array" ref="AC170">index(DailyPrices,Match($R170,PriceDates,0)+1,Match(AC$3,Tickers,0))*AC$4</f>
        <v>2543.179701</v>
      </c>
      <c r="AD170" s="54">
        <f t="array" ref="AD170">index(DailyPrices,Match($R170,PriceDates,0)+1,Match(AD$3,Tickers,0))*AD$4</f>
        <v>1764.070231</v>
      </c>
      <c r="AE170" s="55">
        <f t="shared" si="3"/>
        <v>105823.7039</v>
      </c>
    </row>
    <row r="171">
      <c r="R171" s="66">
        <f>Prices!B179</f>
        <v>42614</v>
      </c>
      <c r="S171" s="54">
        <f t="array" ref="S171">index(DailyPrices,Match($R171,PriceDates,0)+1,Match(S$3,Tickers,0))*S$4</f>
        <v>17398.03314</v>
      </c>
      <c r="T171" s="54">
        <f t="array" ref="T171">index(DailyPrices,Match($R171,PriceDates,0)+1,Match(T$3,Tickers,0))*T$4</f>
        <v>17425.06156</v>
      </c>
      <c r="U171" s="54">
        <f t="array" ref="U171">index(DailyPrices,Match($R171,PriceDates,0)+1,Match(U$3,Tickers,0))*U$4</f>
        <v>5669.557662</v>
      </c>
      <c r="V171" s="54">
        <f t="array" ref="V171">index(DailyPrices,Match($R171,PriceDates,0)+1,Match(V$3,Tickers,0))*V$4</f>
        <v>5038.470189</v>
      </c>
      <c r="W171" s="54">
        <f t="array" ref="W171">index(DailyPrices,Match($R171,PriceDates,0)+1,Match(W$3,Tickers,0))*W$4</f>
        <v>38006.09565</v>
      </c>
      <c r="X171" s="54">
        <f t="array" ref="X171">index(DailyPrices,Match($R171,PriceDates,0)+1,Match(X$3,Tickers,0))*X$4</f>
        <v>12023.18689</v>
      </c>
      <c r="Y171" s="54">
        <f t="array" ref="Y171">index(DailyPrices,Match($R171,PriceDates,0)+1,Match(Y$3,Tickers,0))*Y$4</f>
        <v>0</v>
      </c>
      <c r="Z171" s="54">
        <f t="array" ref="Z171">index(DailyPrices,Match($R171,PriceDates,0)+1,Match(Z$3,Tickers,0))*Z$4</f>
        <v>0</v>
      </c>
      <c r="AA171" s="54">
        <f t="array" ref="AA171">index(DailyPrices,Match($R171,PriceDates,0)+1,Match(AA$3,Tickers,0))*AA$4</f>
        <v>5640.817377</v>
      </c>
      <c r="AB171" s="54">
        <f t="array" ref="AB171">index(DailyPrices,Match($R171,PriceDates,0)+1,Match(AB$3,Tickers,0))*AB$4</f>
        <v>652.849938</v>
      </c>
      <c r="AC171" s="54">
        <f t="array" ref="AC171">index(DailyPrices,Match($R171,PriceDates,0)+1,Match(AC$3,Tickers,0))*AC$4</f>
        <v>2540.91022</v>
      </c>
      <c r="AD171" s="54">
        <f t="array" ref="AD171">index(DailyPrices,Match($R171,PriceDates,0)+1,Match(AD$3,Tickers,0))*AD$4</f>
        <v>1758.003667</v>
      </c>
      <c r="AE171" s="55">
        <f t="shared" si="3"/>
        <v>106152.9863</v>
      </c>
    </row>
    <row r="172">
      <c r="R172" s="66">
        <f>Prices!B180</f>
        <v>42615</v>
      </c>
      <c r="S172" s="54">
        <f t="array" ref="S172">index(DailyPrices,Match($R172,PriceDates,0)+1,Match(S$3,Tickers,0))*S$4</f>
        <v>17402.70543</v>
      </c>
      <c r="T172" s="54">
        <f t="array" ref="T172">index(DailyPrices,Match($R172,PriceDates,0)+1,Match(T$3,Tickers,0))*T$4</f>
        <v>17407.21207</v>
      </c>
      <c r="U172" s="54">
        <f t="array" ref="U172">index(DailyPrices,Match($R172,PriceDates,0)+1,Match(U$3,Tickers,0))*U$4</f>
        <v>5684.101204</v>
      </c>
      <c r="V172" s="54">
        <f t="array" ref="V172">index(DailyPrices,Match($R172,PriceDates,0)+1,Match(V$3,Tickers,0))*V$4</f>
        <v>5061.659611</v>
      </c>
      <c r="W172" s="54">
        <f t="array" ref="W172">index(DailyPrices,Match($R172,PriceDates,0)+1,Match(W$3,Tickers,0))*W$4</f>
        <v>38209.93634</v>
      </c>
      <c r="X172" s="54">
        <f t="array" ref="X172">index(DailyPrices,Match($R172,PriceDates,0)+1,Match(X$3,Tickers,0))*X$4</f>
        <v>12061.63033</v>
      </c>
      <c r="Y172" s="54">
        <f t="array" ref="Y172">index(DailyPrices,Match($R172,PriceDates,0)+1,Match(Y$3,Tickers,0))*Y$4</f>
        <v>0</v>
      </c>
      <c r="Z172" s="54">
        <f t="array" ref="Z172">index(DailyPrices,Match($R172,PriceDates,0)+1,Match(Z$3,Tickers,0))*Z$4</f>
        <v>0</v>
      </c>
      <c r="AA172" s="54">
        <f t="array" ref="AA172">index(DailyPrices,Match($R172,PriceDates,0)+1,Match(AA$3,Tickers,0))*AA$4</f>
        <v>5633.849718</v>
      </c>
      <c r="AB172" s="54">
        <f t="array" ref="AB172">index(DailyPrices,Match($R172,PriceDates,0)+1,Match(AB$3,Tickers,0))*AB$4</f>
        <v>651.6876253</v>
      </c>
      <c r="AC172" s="54">
        <f t="array" ref="AC172">index(DailyPrices,Match($R172,PriceDates,0)+1,Match(AC$3,Tickers,0))*AC$4</f>
        <v>2536.37126</v>
      </c>
      <c r="AD172" s="54">
        <f t="array" ref="AD172">index(DailyPrices,Match($R172,PriceDates,0)+1,Match(AD$3,Tickers,0))*AD$4</f>
        <v>1760.603623</v>
      </c>
      <c r="AE172" s="55">
        <f t="shared" si="3"/>
        <v>106409.7572</v>
      </c>
    </row>
    <row r="173">
      <c r="R173" s="66">
        <f>Prices!B181</f>
        <v>42619</v>
      </c>
      <c r="S173" s="54">
        <f t="array" ref="S173">index(DailyPrices,Match($R173,PriceDates,0)+1,Match(S$3,Tickers,0))*S$4</f>
        <v>17450.98571</v>
      </c>
      <c r="T173" s="54">
        <f t="array" ref="T173">index(DailyPrices,Match($R173,PriceDates,0)+1,Match(T$3,Tickers,0))*T$4</f>
        <v>17431.01138</v>
      </c>
      <c r="U173" s="54">
        <f t="array" ref="U173">index(DailyPrices,Match($R173,PriceDates,0)+1,Match(U$3,Tickers,0))*U$4</f>
        <v>5695.008861</v>
      </c>
      <c r="V173" s="54">
        <f t="array" ref="V173">index(DailyPrices,Match($R173,PriceDates,0)+1,Match(V$3,Tickers,0))*V$4</f>
        <v>5062.569</v>
      </c>
      <c r="W173" s="54">
        <f t="array" ref="W173">index(DailyPrices,Match($R173,PriceDates,0)+1,Match(W$3,Tickers,0))*W$4</f>
        <v>38576.84957</v>
      </c>
      <c r="X173" s="54">
        <f t="array" ref="X173">index(DailyPrices,Match($R173,PriceDates,0)+1,Match(X$3,Tickers,0))*X$4</f>
        <v>12269.86565</v>
      </c>
      <c r="Y173" s="54">
        <f t="array" ref="Y173">index(DailyPrices,Match($R173,PriceDates,0)+1,Match(Y$3,Tickers,0))*Y$4</f>
        <v>0</v>
      </c>
      <c r="Z173" s="54">
        <f t="array" ref="Z173">index(DailyPrices,Match($R173,PriceDates,0)+1,Match(Z$3,Tickers,0))*Z$4</f>
        <v>0</v>
      </c>
      <c r="AA173" s="54">
        <f t="array" ref="AA173">index(DailyPrices,Match($R173,PriceDates,0)+1,Match(AA$3,Tickers,0))*AA$4</f>
        <v>5638.826617</v>
      </c>
      <c r="AB173" s="54">
        <f t="array" ref="AB173">index(DailyPrices,Match($R173,PriceDates,0)+1,Match(AB$3,Tickers,0))*AB$4</f>
        <v>653.9594184</v>
      </c>
      <c r="AC173" s="54">
        <f t="array" ref="AC173">index(DailyPrices,Match($R173,PriceDates,0)+1,Match(AC$3,Tickers,0))*AC$4</f>
        <v>2540.456324</v>
      </c>
      <c r="AD173" s="54">
        <f t="array" ref="AD173">index(DailyPrices,Match($R173,PriceDates,0)+1,Match(AD$3,Tickers,0))*AD$4</f>
        <v>1770.353459</v>
      </c>
      <c r="AE173" s="55">
        <f t="shared" si="3"/>
        <v>107089.886</v>
      </c>
    </row>
    <row r="174">
      <c r="R174" s="66">
        <f>Prices!B182</f>
        <v>42620</v>
      </c>
      <c r="S174" s="54">
        <f t="array" ref="S174">index(DailyPrices,Match($R174,PriceDates,0)+1,Match(S$3,Tickers,0))*S$4</f>
        <v>17474.34713</v>
      </c>
      <c r="T174" s="54">
        <f t="array" ref="T174">index(DailyPrices,Match($R174,PriceDates,0)+1,Match(T$3,Tickers,0))*T$4</f>
        <v>17436.96121</v>
      </c>
      <c r="U174" s="54">
        <f t="array" ref="U174">index(DailyPrices,Match($R174,PriceDates,0)+1,Match(U$3,Tickers,0))*U$4</f>
        <v>5718.642118</v>
      </c>
      <c r="V174" s="54">
        <f t="array" ref="V174">index(DailyPrices,Match($R174,PriceDates,0)+1,Match(V$3,Tickers,0))*V$4</f>
        <v>5090.760061</v>
      </c>
      <c r="W174" s="54">
        <f t="array" ref="W174">index(DailyPrices,Match($R174,PriceDates,0)+1,Match(W$3,Tickers,0))*W$4</f>
        <v>38576.84957</v>
      </c>
      <c r="X174" s="54">
        <f t="array" ref="X174">index(DailyPrices,Match($R174,PriceDates,0)+1,Match(X$3,Tickers,0))*X$4</f>
        <v>12253.84755</v>
      </c>
      <c r="Y174" s="54">
        <f t="array" ref="Y174">index(DailyPrices,Match($R174,PriceDates,0)+1,Match(Y$3,Tickers,0))*Y$4</f>
        <v>0</v>
      </c>
      <c r="Z174" s="54">
        <f t="array" ref="Z174">index(DailyPrices,Match($R174,PriceDates,0)+1,Match(Z$3,Tickers,0))*Z$4</f>
        <v>0</v>
      </c>
      <c r="AA174" s="54">
        <f t="array" ref="AA174">index(DailyPrices,Match($R174,PriceDates,0)+1,Match(AA$3,Tickers,0))*AA$4</f>
        <v>5638.826617</v>
      </c>
      <c r="AB174" s="54">
        <f t="array" ref="AB174">index(DailyPrices,Match($R174,PriceDates,0)+1,Match(AB$3,Tickers,0))*AB$4</f>
        <v>653.0612676</v>
      </c>
      <c r="AC174" s="54">
        <f t="array" ref="AC174">index(DailyPrices,Match($R174,PriceDates,0)+1,Match(AC$3,Tickers,0))*AC$4</f>
        <v>2546.810869</v>
      </c>
      <c r="AD174" s="54">
        <f t="array" ref="AD174">index(DailyPrices,Match($R174,PriceDates,0)+1,Match(AD$3,Tickers,0))*AD$4</f>
        <v>1775.770034</v>
      </c>
      <c r="AE174" s="55">
        <f t="shared" si="3"/>
        <v>107165.8764</v>
      </c>
    </row>
    <row r="175">
      <c r="R175" s="66">
        <f>Prices!B183</f>
        <v>42621</v>
      </c>
      <c r="S175" s="54">
        <f t="array" ref="S175">index(DailyPrices,Match($R175,PriceDates,0)+1,Match(S$3,Tickers,0))*S$4</f>
        <v>17429.18171</v>
      </c>
      <c r="T175" s="54">
        <f t="array" ref="T175">index(DailyPrices,Match($R175,PriceDates,0)+1,Match(T$3,Tickers,0))*T$4</f>
        <v>17444.89431</v>
      </c>
      <c r="U175" s="54">
        <f t="array" ref="U175">index(DailyPrices,Match($R175,PriceDates,0)+1,Match(U$3,Tickers,0))*U$4</f>
        <v>5693.796899</v>
      </c>
      <c r="V175" s="54">
        <f t="array" ref="V175">index(DailyPrices,Match($R175,PriceDates,0)+1,Match(V$3,Tickers,0))*V$4</f>
        <v>5082.57556</v>
      </c>
      <c r="W175" s="54">
        <f t="array" ref="W175">index(DailyPrices,Match($R175,PriceDates,0)+1,Match(W$3,Tickers,0))*W$4</f>
        <v>38495.31329</v>
      </c>
      <c r="X175" s="54">
        <f t="array" ref="X175">index(DailyPrices,Match($R175,PriceDates,0)+1,Match(X$3,Tickers,0))*X$4</f>
        <v>12228.21859</v>
      </c>
      <c r="Y175" s="54">
        <f t="array" ref="Y175">index(DailyPrices,Match($R175,PriceDates,0)+1,Match(Y$3,Tickers,0))*Y$4</f>
        <v>0</v>
      </c>
      <c r="Z175" s="54">
        <f t="array" ref="Z175">index(DailyPrices,Match($R175,PriceDates,0)+1,Match(Z$3,Tickers,0))*Z$4</f>
        <v>0</v>
      </c>
      <c r="AA175" s="54">
        <f t="array" ref="AA175">index(DailyPrices,Match($R175,PriceDates,0)+1,Match(AA$3,Tickers,0))*AA$4</f>
        <v>5631.361269</v>
      </c>
      <c r="AB175" s="54">
        <f t="array" ref="AB175">index(DailyPrices,Match($R175,PriceDates,0)+1,Match(AB$3,Tickers,0))*AB$4</f>
        <v>648.464849</v>
      </c>
      <c r="AC175" s="54">
        <f t="array" ref="AC175">index(DailyPrices,Match($R175,PriceDates,0)+1,Match(AC$3,Tickers,0))*AC$4</f>
        <v>2537.732948</v>
      </c>
      <c r="AD175" s="54">
        <f t="array" ref="AD175">index(DailyPrices,Match($R175,PriceDates,0)+1,Match(AD$3,Tickers,0))*AD$4</f>
        <v>1771.436774</v>
      </c>
      <c r="AE175" s="55">
        <f t="shared" si="3"/>
        <v>106962.9762</v>
      </c>
    </row>
    <row r="176">
      <c r="R176" s="66">
        <f>Prices!B184</f>
        <v>42622</v>
      </c>
      <c r="S176" s="54">
        <f t="array" ref="S176">index(DailyPrices,Match($R176,PriceDates,0)+1,Match(S$3,Tickers,0))*S$4</f>
        <v>16996.2166</v>
      </c>
      <c r="T176" s="54">
        <f t="array" ref="T176">index(DailyPrices,Match($R176,PriceDates,0)+1,Match(T$3,Tickers,0))*T$4</f>
        <v>17044.27259</v>
      </c>
      <c r="U176" s="54">
        <f t="array" ref="U176">index(DailyPrices,Match($R176,PriceDates,0)+1,Match(U$3,Tickers,0))*U$4</f>
        <v>5534.423913</v>
      </c>
      <c r="V176" s="54">
        <f t="array" ref="V176">index(DailyPrices,Match($R176,PriceDates,0)+1,Match(V$3,Tickers,0))*V$4</f>
        <v>4927.524722</v>
      </c>
      <c r="W176" s="54">
        <f t="array" ref="W176">index(DailyPrices,Match($R176,PriceDates,0)+1,Match(W$3,Tickers,0))*W$4</f>
        <v>37690.14259</v>
      </c>
      <c r="X176" s="54">
        <f t="array" ref="X176">index(DailyPrices,Match($R176,PriceDates,0)+1,Match(X$3,Tickers,0))*X$4</f>
        <v>11840.58053</v>
      </c>
      <c r="Y176" s="54">
        <f t="array" ref="Y176">index(DailyPrices,Match($R176,PriceDates,0)+1,Match(Y$3,Tickers,0))*Y$4</f>
        <v>0</v>
      </c>
      <c r="Z176" s="54">
        <f t="array" ref="Z176">index(DailyPrices,Match($R176,PriceDates,0)+1,Match(Z$3,Tickers,0))*Z$4</f>
        <v>0</v>
      </c>
      <c r="AA176" s="54">
        <f t="array" ref="AA176">index(DailyPrices,Match($R176,PriceDates,0)+1,Match(AA$3,Tickers,0))*AA$4</f>
        <v>5621.407471</v>
      </c>
      <c r="AB176" s="54">
        <f t="array" ref="AB176">index(DailyPrices,Match($R176,PriceDates,0)+1,Match(AB$3,Tickers,0))*AB$4</f>
        <v>643.6042684</v>
      </c>
      <c r="AC176" s="54">
        <f t="array" ref="AC176">index(DailyPrices,Match($R176,PriceDates,0)+1,Match(AC$3,Tickers,0))*AC$4</f>
        <v>2528.20113</v>
      </c>
      <c r="AD176" s="54">
        <f t="array" ref="AD176">index(DailyPrices,Match($R176,PriceDates,0)+1,Match(AD$3,Tickers,0))*AD$4</f>
        <v>1756.920352</v>
      </c>
      <c r="AE176" s="55">
        <f t="shared" si="3"/>
        <v>104583.2942</v>
      </c>
    </row>
    <row r="177">
      <c r="R177" s="66">
        <f>Prices!B185</f>
        <v>42625</v>
      </c>
      <c r="S177" s="54">
        <f t="array" ref="S177">index(DailyPrices,Match($R177,PriceDates,0)+1,Match(S$3,Tickers,0))*S$4</f>
        <v>17232.94573</v>
      </c>
      <c r="T177" s="54">
        <f t="array" ref="T177">index(DailyPrices,Match($R177,PriceDates,0)+1,Match(T$3,Tickers,0))*T$4</f>
        <v>17266.39949</v>
      </c>
      <c r="U177" s="54">
        <f t="array" ref="U177">index(DailyPrices,Match($R177,PriceDates,0)+1,Match(U$3,Tickers,0))*U$4</f>
        <v>5618.049282</v>
      </c>
      <c r="V177" s="54">
        <f t="array" ref="V177">index(DailyPrices,Match($R177,PriceDates,0)+1,Match(V$3,Tickers,0))*V$4</f>
        <v>4977.995816</v>
      </c>
      <c r="W177" s="54">
        <f t="array" ref="W177">index(DailyPrices,Match($R177,PriceDates,0)+1,Match(W$3,Tickers,0))*W$4</f>
        <v>37975.51955</v>
      </c>
      <c r="X177" s="54">
        <f t="array" ref="X177">index(DailyPrices,Match($R177,PriceDates,0)+1,Match(X$3,Tickers,0))*X$4</f>
        <v>11939.89276</v>
      </c>
      <c r="Y177" s="54">
        <f t="array" ref="Y177">index(DailyPrices,Match($R177,PriceDates,0)+1,Match(Y$3,Tickers,0))*Y$4</f>
        <v>0</v>
      </c>
      <c r="Z177" s="54">
        <f t="array" ref="Z177">index(DailyPrices,Match($R177,PriceDates,0)+1,Match(Z$3,Tickers,0))*Z$4</f>
        <v>0</v>
      </c>
      <c r="AA177" s="54">
        <f t="array" ref="AA177">index(DailyPrices,Match($R177,PriceDates,0)+1,Match(AA$3,Tickers,0))*AA$4</f>
        <v>5616.928262</v>
      </c>
      <c r="AB177" s="54">
        <f t="array" ref="AB177">index(DailyPrices,Match($R177,PriceDates,0)+1,Match(AB$3,Tickers,0))*AB$4</f>
        <v>643.6571008</v>
      </c>
      <c r="AC177" s="54">
        <f t="array" ref="AC177">index(DailyPrices,Match($R177,PriceDates,0)+1,Match(AC$3,Tickers,0))*AC$4</f>
        <v>2524.116066</v>
      </c>
      <c r="AD177" s="54">
        <f t="array" ref="AD177">index(DailyPrices,Match($R177,PriceDates,0)+1,Match(AD$3,Tickers,0))*AD$4</f>
        <v>1754.753722</v>
      </c>
      <c r="AE177" s="55">
        <f t="shared" si="3"/>
        <v>105550.2578</v>
      </c>
    </row>
    <row r="178">
      <c r="R178" s="66">
        <f>Prices!B186</f>
        <v>42626</v>
      </c>
      <c r="S178" s="54">
        <f t="array" ref="S178">index(DailyPrices,Match($R178,PriceDates,0)+1,Match(S$3,Tickers,0))*S$4</f>
        <v>16963.51061</v>
      </c>
      <c r="T178" s="54">
        <f t="array" ref="T178">index(DailyPrices,Match($R178,PriceDates,0)+1,Match(T$3,Tickers,0))*T$4</f>
        <v>16978.82449</v>
      </c>
      <c r="U178" s="54">
        <f t="array" ref="U178">index(DailyPrices,Match($R178,PriceDates,0)+1,Match(U$3,Tickers,0))*U$4</f>
        <v>5524.728218</v>
      </c>
      <c r="V178" s="54">
        <f t="array" ref="V178">index(DailyPrices,Match($R178,PriceDates,0)+1,Match(V$3,Tickers,0))*V$4</f>
        <v>4883.419351</v>
      </c>
      <c r="W178" s="54">
        <f t="array" ref="W178">index(DailyPrices,Match($R178,PriceDates,0)+1,Match(W$3,Tickers,0))*W$4</f>
        <v>37180.54088</v>
      </c>
      <c r="X178" s="54">
        <f t="array" ref="X178">index(DailyPrices,Match($R178,PriceDates,0)+1,Match(X$3,Tickers,0))*X$4</f>
        <v>11641.95608</v>
      </c>
      <c r="Y178" s="54">
        <f t="array" ref="Y178">index(DailyPrices,Match($R178,PriceDates,0)+1,Match(Y$3,Tickers,0))*Y$4</f>
        <v>0</v>
      </c>
      <c r="Z178" s="54">
        <f t="array" ref="Z178">index(DailyPrices,Match($R178,PriceDates,0)+1,Match(Z$3,Tickers,0))*Z$4</f>
        <v>0</v>
      </c>
      <c r="AA178" s="54">
        <f t="array" ref="AA178">index(DailyPrices,Match($R178,PriceDates,0)+1,Match(AA$3,Tickers,0))*AA$4</f>
        <v>5605.481394</v>
      </c>
      <c r="AB178" s="54">
        <f t="array" ref="AB178">index(DailyPrices,Match($R178,PriceDates,0)+1,Match(AB$3,Tickers,0))*AB$4</f>
        <v>641.5438049</v>
      </c>
      <c r="AC178" s="54">
        <f t="array" ref="AC178">index(DailyPrices,Match($R178,PriceDates,0)+1,Match(AC$3,Tickers,0))*AC$4</f>
        <v>2518.669313</v>
      </c>
      <c r="AD178" s="54">
        <f t="array" ref="AD178">index(DailyPrices,Match($R178,PriceDates,0)+1,Match(AD$3,Tickers,0))*AD$4</f>
        <v>1741.537278</v>
      </c>
      <c r="AE178" s="55">
        <f t="shared" si="3"/>
        <v>103680.2114</v>
      </c>
    </row>
    <row r="179">
      <c r="R179" s="66">
        <f>Prices!B187</f>
        <v>42627</v>
      </c>
      <c r="S179" s="54">
        <f t="array" ref="S179">index(DailyPrices,Match($R179,PriceDates,0)+1,Match(S$3,Tickers,0))*S$4</f>
        <v>16965.06803</v>
      </c>
      <c r="T179" s="54">
        <f t="array" ref="T179">index(DailyPrices,Match($R179,PriceDates,0)+1,Match(T$3,Tickers,0))*T$4</f>
        <v>16915.35966</v>
      </c>
      <c r="U179" s="54">
        <f t="array" ref="U179">index(DailyPrices,Match($R179,PriceDates,0)+1,Match(U$3,Tickers,0))*U$4</f>
        <v>5504.124866</v>
      </c>
      <c r="V179" s="54">
        <f t="array" ref="V179">index(DailyPrices,Match($R179,PriceDates,0)+1,Match(V$3,Tickers,0))*V$4</f>
        <v>4869.323821</v>
      </c>
      <c r="W179" s="54">
        <f t="array" ref="W179">index(DailyPrices,Match($R179,PriceDates,0)+1,Match(W$3,Tickers,0))*W$4</f>
        <v>37160.15681</v>
      </c>
      <c r="X179" s="54">
        <f t="array" ref="X179">index(DailyPrices,Match($R179,PriceDates,0)+1,Match(X$3,Tickers,0))*X$4</f>
        <v>11683.60314</v>
      </c>
      <c r="Y179" s="54">
        <f t="array" ref="Y179">index(DailyPrices,Match($R179,PriceDates,0)+1,Match(Y$3,Tickers,0))*Y$4</f>
        <v>0</v>
      </c>
      <c r="Z179" s="54">
        <f t="array" ref="Z179">index(DailyPrices,Match($R179,PriceDates,0)+1,Match(Z$3,Tickers,0))*Z$4</f>
        <v>0</v>
      </c>
      <c r="AA179" s="54">
        <f t="array" ref="AA179">index(DailyPrices,Match($R179,PriceDates,0)+1,Match(AA$3,Tickers,0))*AA$4</f>
        <v>5602.992944</v>
      </c>
      <c r="AB179" s="54">
        <f t="array" ref="AB179">index(DailyPrices,Match($R179,PriceDates,0)+1,Match(AB$3,Tickers,0))*AB$4</f>
        <v>641.9664641</v>
      </c>
      <c r="AC179" s="54">
        <f t="array" ref="AC179">index(DailyPrices,Match($R179,PriceDates,0)+1,Match(AC$3,Tickers,0))*AC$4</f>
        <v>2521.846585</v>
      </c>
      <c r="AD179" s="54">
        <f t="array" ref="AD179">index(DailyPrices,Match($R179,PriceDates,0)+1,Match(AD$3,Tickers,0))*AD$4</f>
        <v>1739.370648</v>
      </c>
      <c r="AE179" s="55">
        <f t="shared" si="3"/>
        <v>103603.813</v>
      </c>
    </row>
    <row r="180">
      <c r="R180" s="66">
        <f>Prices!B188</f>
        <v>42628</v>
      </c>
      <c r="S180" s="54">
        <f t="array" ref="S180">index(DailyPrices,Match($R180,PriceDates,0)+1,Match(S$3,Tickers,0))*S$4</f>
        <v>17139.50002</v>
      </c>
      <c r="T180" s="54">
        <f t="array" ref="T180">index(DailyPrices,Match($R180,PriceDates,0)+1,Match(T$3,Tickers,0))*T$4</f>
        <v>17076.00501</v>
      </c>
      <c r="U180" s="54">
        <f t="array" ref="U180">index(DailyPrices,Match($R180,PriceDates,0)+1,Match(U$3,Tickers,0))*U$4</f>
        <v>5561.087074</v>
      </c>
      <c r="V180" s="54">
        <f t="array" ref="V180">index(DailyPrices,Match($R180,PriceDates,0)+1,Match(V$3,Tickers,0))*V$4</f>
        <v>4920.704304</v>
      </c>
      <c r="W180" s="54">
        <f t="array" ref="W180">index(DailyPrices,Match($R180,PriceDates,0)+1,Match(W$3,Tickers,0))*W$4</f>
        <v>37486.30191</v>
      </c>
      <c r="X180" s="54">
        <f t="array" ref="X180">index(DailyPrices,Match($R180,PriceDates,0)+1,Match(X$3,Tickers,0))*X$4</f>
        <v>11869.41312</v>
      </c>
      <c r="Y180" s="54">
        <f t="array" ref="Y180">index(DailyPrices,Match($R180,PriceDates,0)+1,Match(Y$3,Tickers,0))*Y$4</f>
        <v>0</v>
      </c>
      <c r="Z180" s="54">
        <f t="array" ref="Z180">index(DailyPrices,Match($R180,PriceDates,0)+1,Match(Z$3,Tickers,0))*Z$4</f>
        <v>0</v>
      </c>
      <c r="AA180" s="54">
        <f t="array" ref="AA180">index(DailyPrices,Match($R180,PriceDates,0)+1,Match(AA$3,Tickers,0))*AA$4</f>
        <v>5602.992944</v>
      </c>
      <c r="AB180" s="54">
        <f t="array" ref="AB180">index(DailyPrices,Match($R180,PriceDates,0)+1,Match(AB$3,Tickers,0))*AB$4</f>
        <v>642.3891233</v>
      </c>
      <c r="AC180" s="54">
        <f t="array" ref="AC180">index(DailyPrices,Match($R180,PriceDates,0)+1,Match(AC$3,Tickers,0))*AC$4</f>
        <v>2519.123209</v>
      </c>
      <c r="AD180" s="54">
        <f t="array" ref="AD180">index(DailyPrices,Match($R180,PriceDates,0)+1,Match(AD$3,Tickers,0))*AD$4</f>
        <v>1744.353897</v>
      </c>
      <c r="AE180" s="55">
        <f t="shared" si="3"/>
        <v>104561.8706</v>
      </c>
    </row>
    <row r="181">
      <c r="R181" s="66">
        <f>Prices!B189</f>
        <v>42629</v>
      </c>
      <c r="S181" s="54">
        <f t="array" ref="S181">index(DailyPrices,Match($R181,PriceDates,0)+1,Match(S$3,Tickers,0))*S$4</f>
        <v>17070.97317</v>
      </c>
      <c r="T181" s="54">
        <f t="array" ref="T181">index(DailyPrices,Match($R181,PriceDates,0)+1,Match(T$3,Tickers,0))*T$4</f>
        <v>16998.65725</v>
      </c>
      <c r="U181" s="54">
        <f t="array" ref="U181">index(DailyPrices,Match($R181,PriceDates,0)+1,Match(U$3,Tickers,0))*U$4</f>
        <v>5539.27176</v>
      </c>
      <c r="V181" s="54">
        <f t="array" ref="V181">index(DailyPrices,Match($R181,PriceDates,0)+1,Match(V$3,Tickers,0))*V$4</f>
        <v>4907.063467</v>
      </c>
      <c r="W181" s="54">
        <f t="array" ref="W181">index(DailyPrices,Match($R181,PriceDates,0)+1,Match(W$3,Tickers,0))*W$4</f>
        <v>37027.66037</v>
      </c>
      <c r="X181" s="54">
        <f t="array" ref="X181">index(DailyPrices,Match($R181,PriceDates,0)+1,Match(X$3,Tickers,0))*X$4</f>
        <v>11789.32261</v>
      </c>
      <c r="Y181" s="54">
        <f t="array" ref="Y181">index(DailyPrices,Match($R181,PriceDates,0)+1,Match(Y$3,Tickers,0))*Y$4</f>
        <v>0</v>
      </c>
      <c r="Z181" s="54">
        <f t="array" ref="Z181">index(DailyPrices,Match($R181,PriceDates,0)+1,Match(Z$3,Tickers,0))*Z$4</f>
        <v>0</v>
      </c>
      <c r="AA181" s="54">
        <f t="array" ref="AA181">index(DailyPrices,Match($R181,PriceDates,0)+1,Match(AA$3,Tickers,0))*AA$4</f>
        <v>5604.486014</v>
      </c>
      <c r="AB181" s="54">
        <f t="array" ref="AB181">index(DailyPrices,Match($R181,PriceDates,0)+1,Match(AB$3,Tickers,0))*AB$4</f>
        <v>643.1287769</v>
      </c>
      <c r="AC181" s="54">
        <f t="array" ref="AC181">index(DailyPrices,Match($R181,PriceDates,0)+1,Match(AC$3,Tickers,0))*AC$4</f>
        <v>2521.846585</v>
      </c>
      <c r="AD181" s="54">
        <f t="array" ref="AD181">index(DailyPrices,Match($R181,PriceDates,0)+1,Match(AD$3,Tickers,0))*AD$4</f>
        <v>1744.137234</v>
      </c>
      <c r="AE181" s="55">
        <f t="shared" si="3"/>
        <v>103846.5472</v>
      </c>
    </row>
    <row r="182">
      <c r="R182" s="66">
        <f>Prices!B190</f>
        <v>42632</v>
      </c>
      <c r="S182" s="54">
        <f t="array" ref="S182">index(DailyPrices,Match($R182,PriceDates,0)+1,Match(S$3,Tickers,0))*S$4</f>
        <v>17095.89202</v>
      </c>
      <c r="T182" s="54">
        <f t="array" ref="T182">index(DailyPrices,Match($R182,PriceDates,0)+1,Match(T$3,Tickers,0))*T$4</f>
        <v>17028.40639</v>
      </c>
      <c r="U182" s="54">
        <f t="array" ref="U182">index(DailyPrices,Match($R182,PriceDates,0)+1,Match(U$3,Tickers,0))*U$4</f>
        <v>5561.087074</v>
      </c>
      <c r="V182" s="54">
        <f t="array" ref="V182">index(DailyPrices,Match($R182,PriceDates,0)+1,Match(V$3,Tickers,0))*V$4</f>
        <v>4941.165558</v>
      </c>
      <c r="W182" s="54">
        <f t="array" ref="W182">index(DailyPrices,Match($R182,PriceDates,0)+1,Match(W$3,Tickers,0))*W$4</f>
        <v>37272.26919</v>
      </c>
      <c r="X182" s="54">
        <f t="array" ref="X182">index(DailyPrices,Match($R182,PriceDates,0)+1,Match(X$3,Tickers,0))*X$4</f>
        <v>11888.63484</v>
      </c>
      <c r="Y182" s="54">
        <f t="array" ref="Y182">index(DailyPrices,Match($R182,PriceDates,0)+1,Match(Y$3,Tickers,0))*Y$4</f>
        <v>0</v>
      </c>
      <c r="Z182" s="54">
        <f t="array" ref="Z182">index(DailyPrices,Match($R182,PriceDates,0)+1,Match(Z$3,Tickers,0))*Z$4</f>
        <v>0</v>
      </c>
      <c r="AA182" s="54">
        <f t="array" ref="AA182">index(DailyPrices,Match($R182,PriceDates,0)+1,Match(AA$3,Tickers,0))*AA$4</f>
        <v>5599.011425</v>
      </c>
      <c r="AB182" s="54">
        <f t="array" ref="AB182">index(DailyPrices,Match($R182,PriceDates,0)+1,Match(AB$3,Tickers,0))*AB$4</f>
        <v>642.9174473</v>
      </c>
      <c r="AC182" s="54">
        <f t="array" ref="AC182">index(DailyPrices,Match($R182,PriceDates,0)+1,Match(AC$3,Tickers,0))*AC$4</f>
        <v>2521.392689</v>
      </c>
      <c r="AD182" s="54">
        <f t="array" ref="AD182">index(DailyPrices,Match($R182,PriceDates,0)+1,Match(AD$3,Tickers,0))*AD$4</f>
        <v>1747.603843</v>
      </c>
      <c r="AE182" s="55">
        <f t="shared" si="3"/>
        <v>104298.3805</v>
      </c>
    </row>
    <row r="183">
      <c r="R183" s="66">
        <f>Prices!B191</f>
        <v>42633</v>
      </c>
      <c r="S183" s="54">
        <f t="array" ref="S183">index(DailyPrices,Match($R183,PriceDates,0)+1,Match(S$3,Tickers,0))*S$4</f>
        <v>17088.10488</v>
      </c>
      <c r="T183" s="54">
        <f t="array" ref="T183">index(DailyPrices,Match($R183,PriceDates,0)+1,Match(T$3,Tickers,0))*T$4</f>
        <v>17006.59035</v>
      </c>
      <c r="U183" s="54">
        <f t="array" ref="U183">index(DailyPrices,Match($R183,PriceDates,0)+1,Match(U$3,Tickers,0))*U$4</f>
        <v>5542.301665</v>
      </c>
      <c r="V183" s="54">
        <f t="array" ref="V183">index(DailyPrices,Match($R183,PriceDates,0)+1,Match(V$3,Tickers,0))*V$4</f>
        <v>4911.155718</v>
      </c>
      <c r="W183" s="54">
        <f t="array" ref="W183">index(DailyPrices,Match($R183,PriceDates,0)+1,Match(W$3,Tickers,0))*W$4</f>
        <v>37435.34173</v>
      </c>
      <c r="X183" s="54">
        <f t="array" ref="X183">index(DailyPrices,Match($R183,PriceDates,0)+1,Match(X$3,Tickers,0))*X$4</f>
        <v>11891.83846</v>
      </c>
      <c r="Y183" s="54">
        <f t="array" ref="Y183">index(DailyPrices,Match($R183,PriceDates,0)+1,Match(Y$3,Tickers,0))*Y$4</f>
        <v>0</v>
      </c>
      <c r="Z183" s="54">
        <f t="array" ref="Z183">index(DailyPrices,Match($R183,PriceDates,0)+1,Match(Z$3,Tickers,0))*Z$4</f>
        <v>0</v>
      </c>
      <c r="AA183" s="54">
        <f t="array" ref="AA183">index(DailyPrices,Match($R183,PriceDates,0)+1,Match(AA$3,Tickers,0))*AA$4</f>
        <v>5603.490634</v>
      </c>
      <c r="AB183" s="54">
        <f t="array" ref="AB183">index(DailyPrices,Match($R183,PriceDates,0)+1,Match(AB$3,Tickers,0))*AB$4</f>
        <v>643.7627656</v>
      </c>
      <c r="AC183" s="54">
        <f t="array" ref="AC183">index(DailyPrices,Match($R183,PriceDates,0)+1,Match(AC$3,Tickers,0))*AC$4</f>
        <v>2525.477754</v>
      </c>
      <c r="AD183" s="54">
        <f t="array" ref="AD183">index(DailyPrices,Match($R183,PriceDates,0)+1,Match(AD$3,Tickers,0))*AD$4</f>
        <v>1745.003886</v>
      </c>
      <c r="AE183" s="55">
        <f t="shared" si="3"/>
        <v>104393.0678</v>
      </c>
    </row>
    <row r="184">
      <c r="R184" s="66">
        <f>Prices!B192</f>
        <v>42634</v>
      </c>
      <c r="S184" s="54">
        <f t="array" ref="S184">index(DailyPrices,Match($R184,PriceDates,0)+1,Match(S$3,Tickers,0))*S$4</f>
        <v>17284.34086</v>
      </c>
      <c r="T184" s="54">
        <f t="array" ref="T184">index(DailyPrices,Match($R184,PriceDates,0)+1,Match(T$3,Tickers,0))*T$4</f>
        <v>17198.96811</v>
      </c>
      <c r="U184" s="54">
        <f t="array" ref="U184">index(DailyPrices,Match($R184,PriceDates,0)+1,Match(U$3,Tickers,0))*U$4</f>
        <v>5629.56292</v>
      </c>
      <c r="V184" s="54">
        <f t="array" ref="V184">index(DailyPrices,Match($R184,PriceDates,0)+1,Match(V$3,Tickers,0))*V$4</f>
        <v>4987.544401</v>
      </c>
      <c r="W184" s="54">
        <f t="array" ref="W184">index(DailyPrices,Match($R184,PriceDates,0)+1,Match(W$3,Tickers,0))*W$4</f>
        <v>38148.78413</v>
      </c>
      <c r="X184" s="54">
        <f t="array" ref="X184">index(DailyPrices,Match($R184,PriceDates,0)+1,Match(X$3,Tickers,0))*X$4</f>
        <v>12180.16428</v>
      </c>
      <c r="Y184" s="54">
        <f t="array" ref="Y184">index(DailyPrices,Match($R184,PriceDates,0)+1,Match(Y$3,Tickers,0))*Y$4</f>
        <v>0</v>
      </c>
      <c r="Z184" s="54">
        <f t="array" ref="Z184">index(DailyPrices,Match($R184,PriceDates,0)+1,Match(Z$3,Tickers,0))*Z$4</f>
        <v>0</v>
      </c>
      <c r="AA184" s="54">
        <f t="array" ref="AA184">index(DailyPrices,Match($R184,PriceDates,0)+1,Match(AA$3,Tickers,0))*AA$4</f>
        <v>5601.997564</v>
      </c>
      <c r="AB184" s="54">
        <f t="array" ref="AB184">index(DailyPrices,Match($R184,PriceDates,0)+1,Match(AB$3,Tickers,0))*AB$4</f>
        <v>647.0383743</v>
      </c>
      <c r="AC184" s="54">
        <f t="array" ref="AC184">index(DailyPrices,Match($R184,PriceDates,0)+1,Match(AC$3,Tickers,0))*AC$4</f>
        <v>2530.924507</v>
      </c>
      <c r="AD184" s="54">
        <f t="array" ref="AD184">index(DailyPrices,Match($R184,PriceDates,0)+1,Match(AD$3,Tickers,0))*AD$4</f>
        <v>1766.88685</v>
      </c>
      <c r="AE184" s="55">
        <f t="shared" si="3"/>
        <v>105976.212</v>
      </c>
    </row>
    <row r="185">
      <c r="R185" s="66">
        <f>Prices!B193</f>
        <v>42635</v>
      </c>
      <c r="S185" s="54">
        <f t="array" ref="S185">index(DailyPrices,Match($R185,PriceDates,0)+1,Match(S$3,Tickers,0))*S$4</f>
        <v>17410.49257</v>
      </c>
      <c r="T185" s="54">
        <f t="array" ref="T185">index(DailyPrices,Match($R185,PriceDates,0)+1,Match(T$3,Tickers,0))*T$4</f>
        <v>17286.23225</v>
      </c>
      <c r="U185" s="54">
        <f t="array" ref="U185">index(DailyPrices,Match($R185,PriceDates,0)+1,Match(U$3,Tickers,0))*U$4</f>
        <v>5675.01149</v>
      </c>
      <c r="V185" s="54">
        <f t="array" ref="V185">index(DailyPrices,Match($R185,PriceDates,0)+1,Match(V$3,Tickers,0))*V$4</f>
        <v>5055.748582</v>
      </c>
      <c r="W185" s="54">
        <f t="array" ref="W185">index(DailyPrices,Match($R185,PriceDates,0)+1,Match(W$3,Tickers,0))*W$4</f>
        <v>38525.8894</v>
      </c>
      <c r="X185" s="54">
        <f t="array" ref="X185">index(DailyPrices,Match($R185,PriceDates,0)+1,Match(X$3,Tickers,0))*X$4</f>
        <v>12234.62583</v>
      </c>
      <c r="Y185" s="54">
        <f t="array" ref="Y185">index(DailyPrices,Match($R185,PriceDates,0)+1,Match(Y$3,Tickers,0))*Y$4</f>
        <v>0</v>
      </c>
      <c r="Z185" s="54">
        <f t="array" ref="Z185">index(DailyPrices,Match($R185,PriceDates,0)+1,Match(Z$3,Tickers,0))*Z$4</f>
        <v>0</v>
      </c>
      <c r="AA185" s="54">
        <f t="array" ref="AA185">index(DailyPrices,Match($R185,PriceDates,0)+1,Match(AA$3,Tickers,0))*AA$4</f>
        <v>5609.462913</v>
      </c>
      <c r="AB185" s="54">
        <f t="array" ref="AB185">index(DailyPrices,Match($R185,PriceDates,0)+1,Match(AB$3,Tickers,0))*AB$4</f>
        <v>649.6799942</v>
      </c>
      <c r="AC185" s="54">
        <f t="array" ref="AC185">index(DailyPrices,Match($R185,PriceDates,0)+1,Match(AC$3,Tickers,0))*AC$4</f>
        <v>2539.548532</v>
      </c>
      <c r="AD185" s="54">
        <f t="array" ref="AD185">index(DailyPrices,Match($R185,PriceDates,0)+1,Match(AD$3,Tickers,0))*AD$4</f>
        <v>1771.8701</v>
      </c>
      <c r="AE185" s="55">
        <f t="shared" si="3"/>
        <v>106758.5616</v>
      </c>
    </row>
    <row r="186">
      <c r="R186" s="66">
        <f>Prices!B194</f>
        <v>42636</v>
      </c>
      <c r="S186" s="54">
        <f t="array" ref="S186">index(DailyPrices,Match($R186,PriceDates,0)+1,Match(S$3,Tickers,0))*S$4</f>
        <v>17310.81715</v>
      </c>
      <c r="T186" s="54">
        <f t="array" ref="T186">index(DailyPrices,Match($R186,PriceDates,0)+1,Match(T$3,Tickers,0))*T$4</f>
        <v>17200.95138</v>
      </c>
      <c r="U186" s="54">
        <f t="array" ref="U186">index(DailyPrices,Match($R186,PriceDates,0)+1,Match(U$3,Tickers,0))*U$4</f>
        <v>5644.106462</v>
      </c>
      <c r="V186" s="54">
        <f t="array" ref="V186">index(DailyPrices,Match($R186,PriceDates,0)+1,Match(V$3,Tickers,0))*V$4</f>
        <v>5013.007295</v>
      </c>
      <c r="W186" s="54">
        <f t="array" ref="W186">index(DailyPrices,Match($R186,PriceDates,0)+1,Match(W$3,Tickers,0))*W$4</f>
        <v>38158.97617</v>
      </c>
      <c r="X186" s="54">
        <f t="array" ref="X186">index(DailyPrices,Match($R186,PriceDates,0)+1,Match(X$3,Tickers,0))*X$4</f>
        <v>12074.44481</v>
      </c>
      <c r="Y186" s="54">
        <f t="array" ref="Y186">index(DailyPrices,Match($R186,PriceDates,0)+1,Match(Y$3,Tickers,0))*Y$4</f>
        <v>0</v>
      </c>
      <c r="Z186" s="54">
        <f t="array" ref="Z186">index(DailyPrices,Match($R186,PriceDates,0)+1,Match(Z$3,Tickers,0))*Z$4</f>
        <v>0</v>
      </c>
      <c r="AA186" s="54">
        <f t="array" ref="AA186">index(DailyPrices,Match($R186,PriceDates,0)+1,Match(AA$3,Tickers,0))*AA$4</f>
        <v>5598.513735</v>
      </c>
      <c r="AB186" s="54">
        <f t="array" ref="AB186">index(DailyPrices,Match($R186,PriceDates,0)+1,Match(AB$3,Tickers,0))*AB$4</f>
        <v>647.5138659</v>
      </c>
      <c r="AC186" s="54">
        <f t="array" ref="AC186">index(DailyPrices,Match($R186,PriceDates,0)+1,Match(AC$3,Tickers,0))*AC$4</f>
        <v>2535.463468</v>
      </c>
      <c r="AD186" s="54">
        <f t="array" ref="AD186">index(DailyPrices,Match($R186,PriceDates,0)+1,Match(AD$3,Tickers,0))*AD$4</f>
        <v>1758.653656</v>
      </c>
      <c r="AE186" s="55">
        <f t="shared" si="3"/>
        <v>105942.448</v>
      </c>
    </row>
    <row r="187">
      <c r="R187" s="66">
        <f>Prices!B195</f>
        <v>42639</v>
      </c>
      <c r="S187" s="54">
        <f t="array" ref="S187">index(DailyPrices,Match($R187,PriceDates,0)+1,Match(S$3,Tickers,0))*S$4</f>
        <v>17173.76345</v>
      </c>
      <c r="T187" s="54">
        <f t="array" ref="T187">index(DailyPrices,Match($R187,PriceDates,0)+1,Match(T$3,Tickers,0))*T$4</f>
        <v>17048.23914</v>
      </c>
      <c r="U187" s="54">
        <f t="array" ref="U187">index(DailyPrices,Match($R187,PriceDates,0)+1,Match(U$3,Tickers,0))*U$4</f>
        <v>5603.50574</v>
      </c>
      <c r="V187" s="54">
        <f t="array" ref="V187">index(DailyPrices,Match($R187,PriceDates,0)+1,Match(V$3,Tickers,0))*V$4</f>
        <v>4981.178677</v>
      </c>
      <c r="W187" s="54">
        <f t="array" ref="W187">index(DailyPrices,Match($R187,PriceDates,0)+1,Match(W$3,Tickers,0))*W$4</f>
        <v>37822.63904</v>
      </c>
      <c r="X187" s="54">
        <f t="array" ref="X187">index(DailyPrices,Match($R187,PriceDates,0)+1,Match(X$3,Tickers,0))*X$4</f>
        <v>11927.07828</v>
      </c>
      <c r="Y187" s="54">
        <f t="array" ref="Y187">index(DailyPrices,Match($R187,PriceDates,0)+1,Match(Y$3,Tickers,0))*Y$4</f>
        <v>0</v>
      </c>
      <c r="Z187" s="54">
        <f t="array" ref="Z187">index(DailyPrices,Match($R187,PriceDates,0)+1,Match(Z$3,Tickers,0))*Z$4</f>
        <v>0</v>
      </c>
      <c r="AA187" s="54">
        <f t="array" ref="AA187">index(DailyPrices,Match($R187,PriceDates,0)+1,Match(AA$3,Tickers,0))*AA$4</f>
        <v>5600.504495</v>
      </c>
      <c r="AB187" s="54">
        <f t="array" ref="AB187">index(DailyPrices,Match($R187,PriceDates,0)+1,Match(AB$3,Tickers,0))*AB$4</f>
        <v>648.5176814</v>
      </c>
      <c r="AC187" s="54">
        <f t="array" ref="AC187">index(DailyPrices,Match($R187,PriceDates,0)+1,Match(AC$3,Tickers,0))*AC$4</f>
        <v>2540.456324</v>
      </c>
      <c r="AD187" s="54">
        <f t="array" ref="AD187">index(DailyPrices,Match($R187,PriceDates,0)+1,Match(AD$3,Tickers,0))*AD$4</f>
        <v>1753.88707</v>
      </c>
      <c r="AE187" s="55">
        <f t="shared" si="3"/>
        <v>105099.7699</v>
      </c>
    </row>
    <row r="188">
      <c r="R188" s="66">
        <f>Prices!B196</f>
        <v>42640</v>
      </c>
      <c r="S188" s="54">
        <f t="array" ref="S188">index(DailyPrices,Match($R188,PriceDates,0)+1,Match(S$3,Tickers,0))*S$4</f>
        <v>17271.88144</v>
      </c>
      <c r="T188" s="54">
        <f t="array" ref="T188">index(DailyPrices,Match($R188,PriceDates,0)+1,Match(T$3,Tickers,0))*T$4</f>
        <v>17147.40294</v>
      </c>
      <c r="U188" s="54">
        <f t="array" ref="U188">index(DailyPrices,Match($R188,PriceDates,0)+1,Match(U$3,Tickers,0))*U$4</f>
        <v>5623.503111</v>
      </c>
      <c r="V188" s="54">
        <f t="array" ref="V188">index(DailyPrices,Match($R188,PriceDates,0)+1,Match(V$3,Tickers,0))*V$4</f>
        <v>4987.999095</v>
      </c>
      <c r="W188" s="54">
        <f t="array" ref="W188">index(DailyPrices,Match($R188,PriceDates,0)+1,Match(W$3,Tickers,0))*W$4</f>
        <v>38006.09565</v>
      </c>
      <c r="X188" s="54">
        <f t="array" ref="X188">index(DailyPrices,Match($R188,PriceDates,0)+1,Match(X$3,Tickers,0))*X$4</f>
        <v>12052.01947</v>
      </c>
      <c r="Y188" s="54">
        <f t="array" ref="Y188">index(DailyPrices,Match($R188,PriceDates,0)+1,Match(Y$3,Tickers,0))*Y$4</f>
        <v>0</v>
      </c>
      <c r="Z188" s="54">
        <f t="array" ref="Z188">index(DailyPrices,Match($R188,PriceDates,0)+1,Match(Z$3,Tickers,0))*Z$4</f>
        <v>0</v>
      </c>
      <c r="AA188" s="54">
        <f t="array" ref="AA188">index(DailyPrices,Match($R188,PriceDates,0)+1,Match(AA$3,Tickers,0))*AA$4</f>
        <v>5606.974463</v>
      </c>
      <c r="AB188" s="54">
        <f t="array" ref="AB188">index(DailyPrices,Match($R188,PriceDates,0)+1,Match(AB$3,Tickers,0))*AB$4</f>
        <v>650.1026533</v>
      </c>
      <c r="AC188" s="54">
        <f t="array" ref="AC188">index(DailyPrices,Match($R188,PriceDates,0)+1,Match(AC$3,Tickers,0))*AC$4</f>
        <v>2543.633597</v>
      </c>
      <c r="AD188" s="54">
        <f t="array" ref="AD188">index(DailyPrices,Match($R188,PriceDates,0)+1,Match(AD$3,Tickers,0))*AD$4</f>
        <v>1758.436993</v>
      </c>
      <c r="AE188" s="55">
        <f t="shared" si="3"/>
        <v>105648.0494</v>
      </c>
    </row>
    <row r="189">
      <c r="R189" s="66">
        <f>Prices!B197</f>
        <v>42641</v>
      </c>
      <c r="S189" s="54">
        <f t="array" ref="S189">index(DailyPrices,Match($R189,PriceDates,0)+1,Match(S$3,Tickers,0))*S$4</f>
        <v>17373.11429</v>
      </c>
      <c r="T189" s="54">
        <f t="array" ref="T189">index(DailyPrices,Match($R189,PriceDates,0)+1,Match(T$3,Tickers,0))*T$4</f>
        <v>17280.28242</v>
      </c>
      <c r="U189" s="54">
        <f t="array" ref="U189">index(DailyPrices,Match($R189,PriceDates,0)+1,Match(U$3,Tickers,0))*U$4</f>
        <v>5669.557662</v>
      </c>
      <c r="V189" s="54">
        <f t="array" ref="V189">index(DailyPrices,Match($R189,PriceDates,0)+1,Match(V$3,Tickers,0))*V$4</f>
        <v>5043.471829</v>
      </c>
      <c r="W189" s="54">
        <f t="array" ref="W189">index(DailyPrices,Match($R189,PriceDates,0)+1,Match(W$3,Tickers,0))*W$4</f>
        <v>38342.43278</v>
      </c>
      <c r="X189" s="54">
        <f t="array" ref="X189">index(DailyPrices,Match($R189,PriceDates,0)+1,Match(X$3,Tickers,0))*X$4</f>
        <v>12170.55342</v>
      </c>
      <c r="Y189" s="54">
        <f t="array" ref="Y189">index(DailyPrices,Match($R189,PriceDates,0)+1,Match(Y$3,Tickers,0))*Y$4</f>
        <v>0</v>
      </c>
      <c r="Z189" s="54">
        <f t="array" ref="Z189">index(DailyPrices,Match($R189,PriceDates,0)+1,Match(Z$3,Tickers,0))*Z$4</f>
        <v>0</v>
      </c>
      <c r="AA189" s="54">
        <f t="array" ref="AA189">index(DailyPrices,Match($R189,PriceDates,0)+1,Match(AA$3,Tickers,0))*AA$4</f>
        <v>5607.969843</v>
      </c>
      <c r="AB189" s="54">
        <f t="array" ref="AB189">index(DailyPrices,Match($R189,PriceDates,0)+1,Match(AB$3,Tickers,0))*AB$4</f>
        <v>650.5253125</v>
      </c>
      <c r="AC189" s="54">
        <f t="array" ref="AC189">index(DailyPrices,Match($R189,PriceDates,0)+1,Match(AC$3,Tickers,0))*AC$4</f>
        <v>2543.633597</v>
      </c>
      <c r="AD189" s="54">
        <f t="array" ref="AD189">index(DailyPrices,Match($R189,PriceDates,0)+1,Match(AD$3,Tickers,0))*AD$4</f>
        <v>1761.470275</v>
      </c>
      <c r="AE189" s="55">
        <f t="shared" si="3"/>
        <v>106443.0114</v>
      </c>
    </row>
    <row r="190">
      <c r="R190" s="66">
        <f>Prices!B198</f>
        <v>42642</v>
      </c>
      <c r="S190" s="54">
        <f t="array" ref="S190">index(DailyPrices,Match($R190,PriceDates,0)+1,Match(S$3,Tickers,0))*S$4</f>
        <v>17203.35459</v>
      </c>
      <c r="T190" s="54">
        <f t="array" ref="T190">index(DailyPrices,Match($R190,PriceDates,0)+1,Match(T$3,Tickers,0))*T$4</f>
        <v>17115.67052</v>
      </c>
      <c r="U190" s="54">
        <f t="array" ref="U190">index(DailyPrices,Match($R190,PriceDates,0)+1,Match(U$3,Tickers,0))*U$4</f>
        <v>5622.89713</v>
      </c>
      <c r="V190" s="54">
        <f t="array" ref="V190">index(DailyPrices,Match($R190,PriceDates,0)+1,Match(V$3,Tickers,0))*V$4</f>
        <v>4987.544401</v>
      </c>
      <c r="W190" s="54">
        <f t="array" ref="W190">index(DailyPrices,Match($R190,PriceDates,0)+1,Match(W$3,Tickers,0))*W$4</f>
        <v>37873.59921</v>
      </c>
      <c r="X190" s="54">
        <f t="array" ref="X190">index(DailyPrices,Match($R190,PriceDates,0)+1,Match(X$3,Tickers,0))*X$4</f>
        <v>11968.72534</v>
      </c>
      <c r="Y190" s="54">
        <f t="array" ref="Y190">index(DailyPrices,Match($R190,PriceDates,0)+1,Match(Y$3,Tickers,0))*Y$4</f>
        <v>0</v>
      </c>
      <c r="Z190" s="54">
        <f t="array" ref="Z190">index(DailyPrices,Match($R190,PriceDates,0)+1,Match(Z$3,Tickers,0))*Z$4</f>
        <v>0</v>
      </c>
      <c r="AA190" s="54">
        <f t="array" ref="AA190">index(DailyPrices,Match($R190,PriceDates,0)+1,Match(AA$3,Tickers,0))*AA$4</f>
        <v>5607.472153</v>
      </c>
      <c r="AB190" s="54">
        <f t="array" ref="AB190">index(DailyPrices,Match($R190,PriceDates,0)+1,Match(AB$3,Tickers,0))*AB$4</f>
        <v>650.2611505</v>
      </c>
      <c r="AC190" s="54">
        <f t="array" ref="AC190">index(DailyPrices,Match($R190,PriceDates,0)+1,Match(AC$3,Tickers,0))*AC$4</f>
        <v>2544.087493</v>
      </c>
      <c r="AD190" s="54">
        <f t="array" ref="AD190">index(DailyPrices,Match($R190,PriceDates,0)+1,Match(AD$3,Tickers,0))*AD$4</f>
        <v>1754.970385</v>
      </c>
      <c r="AE190" s="55">
        <f t="shared" si="3"/>
        <v>105328.5824</v>
      </c>
    </row>
    <row r="191">
      <c r="R191" s="66">
        <f>Prices!B199</f>
        <v>42643</v>
      </c>
      <c r="S191" s="54">
        <f t="array" ref="S191">index(DailyPrices,Match($R191,PriceDates,0)+1,Match(S$3,Tickers,0))*S$4</f>
        <v>17338.85086</v>
      </c>
      <c r="T191" s="54">
        <f t="array" ref="T191">index(DailyPrices,Match($R191,PriceDates,0)+1,Match(T$3,Tickers,0))*T$4</f>
        <v>17254.49983</v>
      </c>
      <c r="U191" s="54">
        <f t="array" ref="U191">index(DailyPrices,Match($R191,PriceDates,0)+1,Match(U$3,Tickers,0))*U$4</f>
        <v>5670.163643</v>
      </c>
      <c r="V191" s="54">
        <f t="array" ref="V191">index(DailyPrices,Match($R191,PriceDates,0)+1,Match(V$3,Tickers,0))*V$4</f>
        <v>5031.649771</v>
      </c>
      <c r="W191" s="54">
        <f t="array" ref="W191">index(DailyPrices,Match($R191,PriceDates,0)+1,Match(W$3,Tickers,0))*W$4</f>
        <v>38128.40006</v>
      </c>
      <c r="X191" s="54">
        <f t="array" ref="X191">index(DailyPrices,Match($R191,PriceDates,0)+1,Match(X$3,Tickers,0))*X$4</f>
        <v>12055.22309</v>
      </c>
      <c r="Y191" s="54">
        <f t="array" ref="Y191">index(DailyPrices,Match($R191,PriceDates,0)+1,Match(Y$3,Tickers,0))*Y$4</f>
        <v>0</v>
      </c>
      <c r="Z191" s="54">
        <f t="array" ref="Z191">index(DailyPrices,Match($R191,PriceDates,0)+1,Match(Z$3,Tickers,0))*Z$4</f>
        <v>0</v>
      </c>
      <c r="AA191" s="54">
        <f t="array" ref="AA191">index(DailyPrices,Match($R191,PriceDates,0)+1,Match(AA$3,Tickers,0))*AA$4</f>
        <v>5601.499874</v>
      </c>
      <c r="AB191" s="54">
        <f t="array" ref="AB191">index(DailyPrices,Match($R191,PriceDates,0)+1,Match(AB$3,Tickers,0))*AB$4</f>
        <v>649.0988378</v>
      </c>
      <c r="AC191" s="54">
        <f t="array" ref="AC191">index(DailyPrices,Match($R191,PriceDates,0)+1,Match(AC$3,Tickers,0))*AC$4</f>
        <v>2540.91022</v>
      </c>
      <c r="AD191" s="54">
        <f t="array" ref="AD191">index(DailyPrices,Match($R191,PriceDates,0)+1,Match(AD$3,Tickers,0))*AD$4</f>
        <v>1762.120264</v>
      </c>
      <c r="AE191" s="55">
        <f t="shared" si="3"/>
        <v>106032.4165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H1" s="1" t="s">
        <v>1</v>
      </c>
      <c r="AI1" t="b">
        <f>BK18/BK4-1=AE14</f>
        <v>0</v>
      </c>
      <c r="AJ1" s="2"/>
      <c r="AK1" s="2"/>
    </row>
    <row r="2">
      <c r="AJ2" s="10">
        <f t="shared" ref="AJ2:BJ2" si="1">index($C4:$AC14,match("x",$AF4:$AF14,0),match(AJ3,$C3:$AC3,0))</f>
        <v>11</v>
      </c>
      <c r="AK2" s="10">
        <f t="shared" si="1"/>
        <v>17</v>
      </c>
      <c r="AL2" s="10">
        <f t="shared" si="1"/>
        <v>7</v>
      </c>
      <c r="AM2" s="10">
        <f t="shared" si="1"/>
        <v>11</v>
      </c>
      <c r="AN2" s="10">
        <f t="shared" si="1"/>
        <v>9</v>
      </c>
      <c r="AO2" s="10">
        <f t="shared" si="1"/>
        <v>13</v>
      </c>
      <c r="AP2" s="10">
        <f t="shared" si="1"/>
        <v>4</v>
      </c>
      <c r="AQ2" s="10">
        <f t="shared" si="1"/>
        <v>6</v>
      </c>
      <c r="AR2" s="10">
        <f t="shared" si="1"/>
        <v>4</v>
      </c>
      <c r="AS2" s="10">
        <f t="shared" si="1"/>
        <v>6</v>
      </c>
      <c r="AT2" s="10">
        <f t="shared" si="1"/>
        <v>4</v>
      </c>
      <c r="AU2" s="10">
        <f t="shared" si="1"/>
        <v>2</v>
      </c>
      <c r="AV2" s="10" t="str">
        <f t="shared" si="1"/>
        <v/>
      </c>
      <c r="AW2" s="10" t="str">
        <f t="shared" si="1"/>
        <v/>
      </c>
      <c r="AX2" s="10" t="str">
        <f t="shared" si="1"/>
        <v/>
      </c>
      <c r="AY2" s="10" t="str">
        <f t="shared" si="1"/>
        <v/>
      </c>
      <c r="AZ2" s="10" t="str">
        <f t="shared" si="1"/>
        <v/>
      </c>
      <c r="BA2" s="10" t="str">
        <f t="shared" si="1"/>
        <v/>
      </c>
      <c r="BB2" s="10" t="str">
        <f t="shared" si="1"/>
        <v/>
      </c>
      <c r="BC2" s="10" t="str">
        <f t="shared" si="1"/>
        <v/>
      </c>
      <c r="BD2" s="10" t="str">
        <f t="shared" si="1"/>
        <v/>
      </c>
      <c r="BE2" s="10" t="str">
        <f t="shared" si="1"/>
        <v/>
      </c>
      <c r="BF2" s="10" t="str">
        <f t="shared" si="1"/>
        <v/>
      </c>
      <c r="BG2" s="10" t="str">
        <f t="shared" si="1"/>
        <v/>
      </c>
      <c r="BH2" s="10" t="str">
        <f t="shared" si="1"/>
        <v/>
      </c>
      <c r="BI2" s="10" t="str">
        <f t="shared" si="1"/>
        <v/>
      </c>
      <c r="BJ2" s="10" t="str">
        <f t="shared" si="1"/>
        <v/>
      </c>
      <c r="BK2" s="10"/>
    </row>
    <row r="3">
      <c r="A3" s="12" t="s">
        <v>93</v>
      </c>
      <c r="B3" s="3" t="s">
        <v>94</v>
      </c>
      <c r="C3" s="3" t="s">
        <v>86</v>
      </c>
      <c r="D3" s="3" t="s">
        <v>95</v>
      </c>
      <c r="E3" s="3" t="s">
        <v>84</v>
      </c>
      <c r="F3" s="3" t="s">
        <v>96</v>
      </c>
      <c r="G3" s="3" t="s">
        <v>60</v>
      </c>
      <c r="H3" s="3" t="s">
        <v>97</v>
      </c>
      <c r="I3" s="63" t="s">
        <v>98</v>
      </c>
      <c r="J3" s="3" t="s">
        <v>99</v>
      </c>
      <c r="K3" s="3" t="s">
        <v>100</v>
      </c>
      <c r="L3" s="3" t="s">
        <v>101</v>
      </c>
      <c r="M3" s="3" t="s">
        <v>85</v>
      </c>
      <c r="N3" s="63" t="s">
        <v>102</v>
      </c>
      <c r="O3" s="3" t="s">
        <v>103</v>
      </c>
      <c r="P3" s="3" t="s">
        <v>104</v>
      </c>
      <c r="Q3" s="3" t="s">
        <v>105</v>
      </c>
      <c r="R3" s="3" t="s">
        <v>106</v>
      </c>
      <c r="S3" s="3" t="s">
        <v>107</v>
      </c>
      <c r="T3" s="3" t="s">
        <v>108</v>
      </c>
      <c r="U3" s="3" t="s">
        <v>109</v>
      </c>
      <c r="V3" s="3" t="s">
        <v>110</v>
      </c>
      <c r="W3" s="3" t="s">
        <v>111</v>
      </c>
      <c r="X3" s="3" t="s">
        <v>92</v>
      </c>
      <c r="Y3" s="3" t="s">
        <v>112</v>
      </c>
      <c r="Z3" s="3" t="s">
        <v>113</v>
      </c>
      <c r="AA3" s="3" t="s">
        <v>114</v>
      </c>
      <c r="AB3" s="3" t="s">
        <v>17</v>
      </c>
      <c r="AC3" s="3" t="s">
        <v>115</v>
      </c>
      <c r="AD3" s="1" t="s">
        <v>116</v>
      </c>
      <c r="AE3" s="1" t="s">
        <v>117</v>
      </c>
      <c r="AJ3" s="3" t="s">
        <v>86</v>
      </c>
      <c r="AK3" s="3" t="s">
        <v>95</v>
      </c>
      <c r="AL3" s="3" t="s">
        <v>84</v>
      </c>
      <c r="AM3" s="3" t="s">
        <v>96</v>
      </c>
      <c r="AN3" s="3" t="s">
        <v>60</v>
      </c>
      <c r="AO3" s="3" t="s">
        <v>97</v>
      </c>
      <c r="AP3" s="63" t="s">
        <v>98</v>
      </c>
      <c r="AQ3" s="3" t="s">
        <v>99</v>
      </c>
      <c r="AR3" s="3" t="s">
        <v>100</v>
      </c>
      <c r="AS3" s="3" t="s">
        <v>101</v>
      </c>
      <c r="AT3" s="3" t="s">
        <v>85</v>
      </c>
      <c r="AU3" s="63" t="s">
        <v>102</v>
      </c>
      <c r="AV3" s="3" t="s">
        <v>103</v>
      </c>
      <c r="AW3" s="3" t="s">
        <v>104</v>
      </c>
      <c r="AX3" s="3" t="s">
        <v>105</v>
      </c>
      <c r="AY3" s="3" t="s">
        <v>106</v>
      </c>
      <c r="AZ3" s="3" t="s">
        <v>107</v>
      </c>
      <c r="BA3" s="3" t="s">
        <v>108</v>
      </c>
      <c r="BB3" s="3" t="s">
        <v>109</v>
      </c>
      <c r="BC3" s="3" t="s">
        <v>110</v>
      </c>
      <c r="BD3" s="3" t="s">
        <v>111</v>
      </c>
      <c r="BE3" s="3" t="s">
        <v>92</v>
      </c>
      <c r="BF3" s="3" t="s">
        <v>112</v>
      </c>
      <c r="BG3" s="3" t="s">
        <v>113</v>
      </c>
      <c r="BH3" s="3" t="s">
        <v>114</v>
      </c>
      <c r="BI3" s="3" t="s">
        <v>17</v>
      </c>
      <c r="BJ3" s="3" t="s">
        <v>115</v>
      </c>
      <c r="BK3" s="3"/>
    </row>
    <row r="4">
      <c r="A4" s="44"/>
      <c r="B4" s="7">
        <f t="shared" ref="B4:B14" si="2">100-sum(C4:AC4)</f>
        <v>22.5</v>
      </c>
      <c r="C4" s="5">
        <v>2.0</v>
      </c>
      <c r="D4" s="5">
        <v>4.0</v>
      </c>
      <c r="E4" s="5">
        <v>2.0</v>
      </c>
      <c r="F4" s="5">
        <v>2.0</v>
      </c>
      <c r="G4" s="5">
        <v>2.0</v>
      </c>
      <c r="H4" s="5">
        <v>3.0</v>
      </c>
      <c r="I4" s="27"/>
      <c r="J4" s="7">
        <v>1.0</v>
      </c>
      <c r="K4" s="7">
        <v>1.0</v>
      </c>
      <c r="L4" s="7">
        <v>1.0</v>
      </c>
      <c r="M4" s="7">
        <v>2.0</v>
      </c>
      <c r="N4" s="7">
        <v>1.0</v>
      </c>
      <c r="O4" s="44"/>
      <c r="P4" s="44"/>
      <c r="Q4" s="44"/>
      <c r="R4" s="5">
        <v>12.0</v>
      </c>
      <c r="S4" s="5">
        <v>7.0</v>
      </c>
      <c r="T4" s="5">
        <v>13.5</v>
      </c>
      <c r="U4" s="5">
        <v>5.0</v>
      </c>
      <c r="V4" s="5">
        <v>8.0</v>
      </c>
      <c r="W4" s="5">
        <v>7.0</v>
      </c>
      <c r="X4" s="5">
        <v>3.0</v>
      </c>
      <c r="Y4" s="5">
        <v>0.0</v>
      </c>
      <c r="Z4" s="5">
        <v>0.0</v>
      </c>
      <c r="AA4" s="5">
        <v>0.0</v>
      </c>
      <c r="AB4" s="5">
        <v>0.0</v>
      </c>
      <c r="AC4" s="5">
        <v>1.0</v>
      </c>
      <c r="AD4" s="9">
        <f t="shared" ref="AD4:AD14" si="3">SUMPRODUCT(B4:AC4,B$16:AC$16)/100</f>
        <v>0.05234784789</v>
      </c>
      <c r="AE4" s="9">
        <f t="shared" ref="AE4:AE14" si="4">SUMPRODUCT(C4:AC4,C$16:AC$16)/sum(C4:AC4)</f>
        <v>0.06754561018</v>
      </c>
      <c r="AF4" s="1"/>
      <c r="AG4" s="1">
        <v>1.64</v>
      </c>
      <c r="AH4" s="21" t="s">
        <v>44</v>
      </c>
      <c r="AI4" s="23">
        <f>Prices!B10</f>
        <v>42369</v>
      </c>
      <c r="AJ4" s="10">
        <f t="array" ref="AJ4">$BK4/sum($AJ2:$BK2)/index(DailyPrices,2,Match(AJ$3,Tickers,0))*index($C4:$AC14,match("x",$AF4:$AF14,0),match(AJ3,$C3:$AC3,0))</f>
        <v>62.60165655</v>
      </c>
      <c r="AK4" s="10">
        <f t="array" ref="AK4">$BK4/sum($AJ2:$BK2)/index(DailyPrices,2,Match(AK$3,Tickers,0))*index($C4:$AC14,match("x",$AF4:$AF14,0),match(AK3,$C3:$AC3,0))</f>
        <v>209.0522065</v>
      </c>
      <c r="AL4" s="10">
        <f t="array" ref="AL4">$BK4/sum($AJ2:$BK2)/index(DailyPrices,2,Match(AL$3,Tickers,0))*index($C4:$AC14,match("x",$AF4:$AF14,0),match(AL3,$C3:$AC3,0))</f>
        <v>67.30665682</v>
      </c>
      <c r="AM4" s="10">
        <f t="array" ref="AM4">$BK4/sum($AJ2:$BK2)/index(DailyPrices,2,Match(AM$3,Tickers,0))*index($C4:$AC14,match("x",$AF4:$AF14,0),match(AM3,$C3:$AC3,0))</f>
        <v>124.7561584</v>
      </c>
      <c r="AN4" s="10">
        <f t="array" ref="AN4">$BK4/sum($AJ2:$BK2)/index(DailyPrices,2,Match(AN$3,Tickers,0))*index($C4:$AC14,match("x",$AF4:$AF14,0),match(AN3,$C3:$AC3,0))</f>
        <v>260.7425949</v>
      </c>
      <c r="AO4" s="10">
        <f t="array" ref="AO4">$BK4/sum($AJ2:$BK2)/index(DailyPrices,2,Match(AO$3,Tickers,0))*index($C4:$AC14,match("x",$AF4:$AF14,0),match(AO3,$C3:$AC3,0))</f>
        <v>383.0965993</v>
      </c>
      <c r="AP4" s="10">
        <f t="array" ref="AP4">$BK4/sum($AJ2:$BK2)/index(DailyPrices,2,Match(AP$3,Tickers,0))*index($C4:$AC14,match("x",$AF4:$AF14,0),match(AP3,$C3:$AC3,0))</f>
        <v>45.82016958</v>
      </c>
      <c r="AQ4" s="10">
        <f t="array" ref="AQ4">$BK4/sum($AJ2:$BK2)/index(DailyPrices,2,Match(AQ$3,Tickers,0))*index($C4:$AC14,match("x",$AF4:$AF14,0),match(AQ3,$C3:$AC3,0))</f>
        <v>246.2568952</v>
      </c>
      <c r="AR4" s="10">
        <f t="array" ref="AR4">$BK4/sum($AJ2:$BK2)/index(DailyPrices,2,Match(AR$3,Tickers,0))*index($C4:$AC14,match("x",$AF4:$AF14,0),match(AR3,$C3:$AC3,0))</f>
        <v>108.030443</v>
      </c>
      <c r="AS4" s="10">
        <f t="array" ref="AS4">$BK4/sum($AJ2:$BK2)/index(DailyPrices,2,Match(AS$3,Tickers,0))*index($C4:$AC14,match("x",$AF4:$AF14,0),match(AS3,$C3:$AC3,0))</f>
        <v>457.889435</v>
      </c>
      <c r="AT4" s="10">
        <f t="array" ref="AT4">$BK4/sum($AJ2:$BK2)/index(DailyPrices,2,Match(AT$3,Tickers,0))*index($C4:$AC14,match("x",$AF4:$AF14,0),match(AT3,$C3:$AC3,0))</f>
        <v>53.37161857</v>
      </c>
      <c r="AU4" s="10">
        <f t="array" ref="AU4">$BK4/sum($AJ2:$BK2)/index(DailyPrices,2,Match(AU$3,Tickers,0))*index($C4:$AC14,match("x",$AF4:$AF14,0),match(AU3,$C3:$AC3,0))</f>
        <v>37.42585003</v>
      </c>
      <c r="AV4" s="10">
        <f t="array" ref="AV4">$BK4/sum($AJ2:$BK2)/index(DailyPrices,2,Match(AV$3,Tickers,0))*index($C4:$AC14,match("x",$AF4:$AF14,0),match(AV3,$C3:$AC3,0))</f>
        <v>0</v>
      </c>
      <c r="AW4" s="10">
        <f t="array" ref="AW4">$BK4/sum($AJ2:$BK2)/index(DailyPrices,2,Match(AW$3,Tickers,0))*index($C4:$AC14,match("x",$AF4:$AF14,0),match(AW3,$C3:$AC3,0))</f>
        <v>0</v>
      </c>
      <c r="AX4" s="10">
        <f t="array" ref="AX4">$BK4/sum($AJ2:$BK2)/index(DailyPrices,2,Match(AX$3,Tickers,0))*index($C4:$AC14,match("x",$AF4:$AF14,0),match(AX3,$C3:$AC3,0))</f>
        <v>0</v>
      </c>
      <c r="AY4" s="10">
        <f t="array" ref="AY4">$BK4/sum($AJ2:$BK2)/index(DailyPrices,2,Match(AY$3,Tickers,0))*index($C4:$AC14,match("x",$AF4:$AF14,0),match(AY3,$C3:$AC3,0))</f>
        <v>0</v>
      </c>
      <c r="AZ4" s="10">
        <f t="array" ref="AZ4">$BK4/sum($AJ2:$BK2)/index(DailyPrices,2,Match(AZ$3,Tickers,0))*index($C4:$AC14,match("x",$AF4:$AF14,0),match(AZ3,$C3:$AC3,0))</f>
        <v>0</v>
      </c>
      <c r="BA4" s="10">
        <f t="array" ref="BA4">$BK4/sum($AJ2:$BK2)/index(DailyPrices,2,Match(BA$3,Tickers,0))*index($C4:$AC14,match("x",$AF4:$AF14,0),match(BA3,$C3:$AC3,0))</f>
        <v>0</v>
      </c>
      <c r="BB4" s="10">
        <f t="array" ref="BB4">$BK4/sum($AJ2:$BK2)/index(DailyPrices,2,Match(BB$3,Tickers,0))*index($C4:$AC14,match("x",$AF4:$AF14,0),match(BB3,$C3:$AC3,0))</f>
        <v>0</v>
      </c>
      <c r="BC4" s="10">
        <f t="array" ref="BC4">$BK4/sum($AJ2:$BK2)/index(DailyPrices,2,Match(BC$3,Tickers,0))*index($C4:$AC14,match("x",$AF4:$AF14,0),match(BC3,$C3:$AC3,0))</f>
        <v>0</v>
      </c>
      <c r="BD4" s="10">
        <f t="array" ref="BD4">$BK4/sum($AJ2:$BK2)/index(DailyPrices,2,Match(BD$3,Tickers,0))*index($C4:$AC14,match("x",$AF4:$AF14,0),match(BD3,$C3:$AC3,0))</f>
        <v>0</v>
      </c>
      <c r="BE4" s="10">
        <f t="array" ref="BE4">$BK4/sum($AJ2:$BK2)/index(DailyPrices,2,Match(BE$3,Tickers,0))*index($C4:$AC14,match("x",$AF4:$AF14,0),match(BE3,$C3:$AC3,0))</f>
        <v>0</v>
      </c>
      <c r="BF4" s="10">
        <f t="array" ref="BF4">$BK4/sum($AJ2:$BK2)/index(DailyPrices,2,Match(BF$3,Tickers,0))*index($C4:$AC14,match("x",$AF4:$AF14,0),match(BF3,$C3:$AC3,0))</f>
        <v>0</v>
      </c>
      <c r="BG4" s="10">
        <f t="array" ref="BG4">$BK4/sum($AJ2:$BK2)/index(DailyPrices,2,Match(BG$3,Tickers,0))*index($C4:$AC14,match("x",$AF4:$AF14,0),match(BG3,$C3:$AC3,0))</f>
        <v>0</v>
      </c>
      <c r="BH4" s="10">
        <f t="array" ref="BH4">$BK4/sum($AJ2:$BK2)/index(DailyPrices,2,Match(BH$3,Tickers,0))*index($C4:$AC14,match("x",$AF4:$AF14,0),match(BH3,$C3:$AC3,0))</f>
        <v>0</v>
      </c>
      <c r="BI4" s="10">
        <f t="array" ref="BI4">$BK4/sum($AJ2:$BK2)/index(DailyPrices,2,Match(BI$3,Tickers,0))*index($C4:$AC14,match("x",$AF4:$AF14,0),match(BI3,$C3:$AC3,0))</f>
        <v>0</v>
      </c>
      <c r="BJ4" s="10">
        <f t="array" ref="BJ4">$BK4/sum($AJ2:$BK2)/index(DailyPrices,2,Match(BJ$3,Tickers,0))*index($C4:$AC14,match("x",$AF4:$AF14,0),match(BJ3,$C3:$AC3,0))</f>
        <v>0</v>
      </c>
      <c r="BK4" s="20">
        <v>100000.0</v>
      </c>
    </row>
    <row r="5">
      <c r="A5" s="44"/>
      <c r="B5" s="7">
        <f t="shared" si="2"/>
        <v>15</v>
      </c>
      <c r="C5" s="5">
        <v>4.0</v>
      </c>
      <c r="D5" s="5">
        <v>5.0</v>
      </c>
      <c r="E5" s="5">
        <v>2.0</v>
      </c>
      <c r="F5" s="5">
        <v>3.0</v>
      </c>
      <c r="G5" s="5">
        <v>2.0</v>
      </c>
      <c r="H5" s="5">
        <v>4.0</v>
      </c>
      <c r="I5" s="7">
        <v>1.0</v>
      </c>
      <c r="J5" s="7">
        <v>1.0</v>
      </c>
      <c r="K5" s="7">
        <v>1.0</v>
      </c>
      <c r="L5" s="7">
        <v>1.0</v>
      </c>
      <c r="M5" s="7">
        <v>2.0</v>
      </c>
      <c r="N5" s="7">
        <v>2.0</v>
      </c>
      <c r="O5" s="64"/>
      <c r="P5" s="64"/>
      <c r="Q5" s="64"/>
      <c r="R5" s="5">
        <v>10.0</v>
      </c>
      <c r="S5" s="5">
        <v>9.0</v>
      </c>
      <c r="T5" s="5">
        <v>14.0</v>
      </c>
      <c r="U5" s="5">
        <v>5.0</v>
      </c>
      <c r="V5" s="5">
        <v>8.0</v>
      </c>
      <c r="W5" s="5">
        <v>6.0</v>
      </c>
      <c r="X5" s="5">
        <v>4.0</v>
      </c>
      <c r="Y5" s="5">
        <v>0.0</v>
      </c>
      <c r="Z5" s="5">
        <v>0.0</v>
      </c>
      <c r="AA5" s="5">
        <v>0.0</v>
      </c>
      <c r="AB5" s="5">
        <v>0.0</v>
      </c>
      <c r="AC5" s="5">
        <v>1.0</v>
      </c>
      <c r="AD5" s="9">
        <f t="shared" si="3"/>
        <v>0.05775249742</v>
      </c>
      <c r="AE5" s="9">
        <f t="shared" si="4"/>
        <v>0.06794411461</v>
      </c>
      <c r="AF5" s="1"/>
      <c r="AG5" s="1">
        <v>1.45</v>
      </c>
      <c r="AI5" s="32">
        <f>Prices!B11</f>
        <v>42373</v>
      </c>
      <c r="AJ5" s="33">
        <f t="array" ref="AJ5">index(DailyPrices,Match($AI5,PriceDates,0)+1,Match(AJ$3,Tickers,0))*AJ$4</f>
        <v>11538.11132</v>
      </c>
      <c r="AK5" s="33">
        <f t="array" ref="AK5">index(DailyPrices,Match($AI5,PriceDates,0)+1,Match(AK$3,Tickers,0))*AK$4</f>
        <v>17853.05843</v>
      </c>
      <c r="AL5" s="33">
        <f t="array" ref="AL5">index(DailyPrices,Match($AI5,PriceDates,0)+1,Match(AL$3,Tickers,0))*AL$4</f>
        <v>7328.348795</v>
      </c>
      <c r="AM5" s="33">
        <f t="array" ref="AM5">index(DailyPrices,Match($AI5,PriceDates,0)+1,Match(AM$3,Tickers,0))*AM$4</f>
        <v>11437.6446</v>
      </c>
      <c r="AN5" s="33">
        <f t="array" ref="AN5">index(DailyPrices,Match($AI5,PriceDates,0)+1,Match(AN$3,Tickers,0))*AN$4</f>
        <v>9431.059658</v>
      </c>
      <c r="AO5" s="33">
        <f t="array" ref="AO5">index(DailyPrices,Match($AI5,PriceDates,0)+1,Match(AO$3,Tickers,0))*AO$4</f>
        <v>13619.0841</v>
      </c>
      <c r="AP5" s="33">
        <f t="array" ref="AP5">index(DailyPrices,Match($AI5,PriceDates,0)+1,Match(AP$3,Tickers,0))*AP$4</f>
        <v>4211.331786</v>
      </c>
      <c r="AQ5" s="33">
        <f t="array" ref="AQ5">index(DailyPrices,Match($AI5,PriceDates,0)+1,Match(AQ$3,Tickers,0))*AQ$4</f>
        <v>6245.074862</v>
      </c>
      <c r="AR5" s="33">
        <f t="array" ref="AR5">index(DailyPrices,Match($AI5,PriceDates,0)+1,Match(AR$3,Tickers,0))*AR$4</f>
        <v>4147.288706</v>
      </c>
      <c r="AS5" s="33">
        <f t="array" ref="AS5">index(DailyPrices,Match($AI5,PriceDates,0)+1,Match(AS$3,Tickers,0))*AS$4</f>
        <v>6208.980738</v>
      </c>
      <c r="AT5" s="33">
        <f t="array" ref="AT5">index(DailyPrices,Match($AI5,PriceDates,0)+1,Match(AT$3,Tickers,0))*AT$4</f>
        <v>4204.082395</v>
      </c>
      <c r="AU5" s="33">
        <f t="array" ref="AU5">index(DailyPrices,Match($AI5,PriceDates,0)+1,Match(AU$3,Tickers,0))*AU$4</f>
        <v>2090.607983</v>
      </c>
      <c r="AV5" s="33">
        <f t="array" ref="AV5">index(DailyPrices,Match($AI5,PriceDates,0)+1,Match(AV$3,Tickers,0))*AV$4</f>
        <v>0</v>
      </c>
      <c r="AW5" s="33">
        <f t="array" ref="AW5">index(DailyPrices,Match($AI5,PriceDates,0)+1,Match(AW$3,Tickers,0))*AW$4</f>
        <v>0</v>
      </c>
      <c r="AX5" s="33">
        <f t="array" ref="AX5">index(DailyPrices,Match($AI5,PriceDates,0)+1,Match(AX$3,Tickers,0))*AX$4</f>
        <v>0</v>
      </c>
      <c r="AY5" s="33">
        <f t="array" ref="AY5">index(DailyPrices,Match($AI5,PriceDates,0)+1,Match(AY$3,Tickers,0))*AY$4</f>
        <v>0</v>
      </c>
      <c r="AZ5" s="33">
        <f t="array" ref="AZ5">index(DailyPrices,Match($AI5,PriceDates,0)+1,Match(AZ$3,Tickers,0))*AZ$4</f>
        <v>0</v>
      </c>
      <c r="BA5" s="33">
        <f t="array" ref="BA5">index(DailyPrices,Match($AI5,PriceDates,0)+1,Match(BA$3,Tickers,0))*BA$4</f>
        <v>0</v>
      </c>
      <c r="BB5" s="33">
        <f t="array" ref="BB5">index(DailyPrices,Match($AI5,PriceDates,0)+1,Match(BB$3,Tickers,0))*BB$4</f>
        <v>0</v>
      </c>
      <c r="BC5" s="33">
        <f t="array" ref="BC5">index(DailyPrices,Match($AI5,PriceDates,0)+1,Match(BC$3,Tickers,0))*BC$4</f>
        <v>0</v>
      </c>
      <c r="BD5" s="33">
        <f t="array" ref="BD5">index(DailyPrices,Match($AI5,PriceDates,0)+1,Match(BD$3,Tickers,0))*BD$4</f>
        <v>0</v>
      </c>
      <c r="BE5" s="33">
        <f t="array" ref="BE5">index(DailyPrices,Match($AI5,PriceDates,0)+1,Match(BE$3,Tickers,0))*BE$4</f>
        <v>0</v>
      </c>
      <c r="BF5" s="33">
        <f t="array" ref="BF5">index(DailyPrices,Match($AI5,PriceDates,0)+1,Match(BF$3,Tickers,0))*BF$4</f>
        <v>0</v>
      </c>
      <c r="BG5" s="33">
        <f t="array" ref="BG5">index(DailyPrices,Match($AI5,PriceDates,0)+1,Match(BG$3,Tickers,0))*BG$4</f>
        <v>0</v>
      </c>
      <c r="BH5" s="33">
        <f t="array" ref="BH5">index(DailyPrices,Match($AI5,PriceDates,0)+1,Match(BH$3,Tickers,0))*BH$4</f>
        <v>0</v>
      </c>
      <c r="BI5" s="33">
        <f t="array" ref="BI5">index(DailyPrices,Match($AI5,PriceDates,0)+1,Match(BI$3,Tickers,0))*BI$4</f>
        <v>0</v>
      </c>
      <c r="BJ5" s="33">
        <f t="array" ref="BJ5">index(DailyPrices,Match($AI5,PriceDates,0)+1,Match(BJ$3,Tickers,0))*BJ$4</f>
        <v>0</v>
      </c>
      <c r="BK5" s="15">
        <f t="shared" ref="BK5:BK191" si="5">sum(AJ5:BJ5)</f>
        <v>98314.67338</v>
      </c>
    </row>
    <row r="6">
      <c r="A6" s="44"/>
      <c r="B6" s="7">
        <f t="shared" si="2"/>
        <v>13.75</v>
      </c>
      <c r="C6" s="5">
        <v>4.0</v>
      </c>
      <c r="D6" s="5">
        <v>7.0</v>
      </c>
      <c r="E6" s="5">
        <v>2.0</v>
      </c>
      <c r="F6" s="5">
        <v>4.0</v>
      </c>
      <c r="G6" s="5">
        <v>3.0</v>
      </c>
      <c r="H6" s="5">
        <v>5.0</v>
      </c>
      <c r="I6" s="7">
        <v>1.0</v>
      </c>
      <c r="J6" s="7">
        <v>2.0</v>
      </c>
      <c r="K6" s="7">
        <v>2.0</v>
      </c>
      <c r="L6" s="7">
        <v>2.0</v>
      </c>
      <c r="M6" s="7">
        <v>3.0</v>
      </c>
      <c r="N6" s="7">
        <v>2.0</v>
      </c>
      <c r="O6" s="64"/>
      <c r="P6" s="64"/>
      <c r="Q6" s="64"/>
      <c r="R6" s="5">
        <v>8.0</v>
      </c>
      <c r="S6" s="5">
        <v>6.0</v>
      </c>
      <c r="T6" s="5">
        <v>11.25</v>
      </c>
      <c r="U6" s="5">
        <v>5.0</v>
      </c>
      <c r="V6" s="5">
        <v>8.0</v>
      </c>
      <c r="W6" s="5">
        <v>5.0</v>
      </c>
      <c r="X6" s="5">
        <v>4.0</v>
      </c>
      <c r="Y6" s="64"/>
      <c r="Z6" s="64"/>
      <c r="AA6" s="64"/>
      <c r="AB6" s="64"/>
      <c r="AC6" s="5">
        <v>2.0</v>
      </c>
      <c r="AD6" s="9">
        <f t="shared" si="3"/>
        <v>0.0651908429</v>
      </c>
      <c r="AE6" s="9">
        <f t="shared" si="4"/>
        <v>0.07558358597</v>
      </c>
      <c r="AF6" s="1"/>
      <c r="AG6" s="1">
        <v>1.27</v>
      </c>
      <c r="AI6" s="32">
        <f>Prices!B12</f>
        <v>42374</v>
      </c>
      <c r="AJ6" s="33">
        <f t="array" ref="AJ6">index(DailyPrices,Match($AI6,PriceDates,0)+1,Match(AJ$3,Tickers,0))*AJ$4</f>
        <v>11558.76987</v>
      </c>
      <c r="AK6" s="33">
        <f t="array" ref="AK6">index(DailyPrices,Match($AI6,PriceDates,0)+1,Match(AK$3,Tickers,0))*AK$4</f>
        <v>17913.68357</v>
      </c>
      <c r="AL6" s="33">
        <f t="array" ref="AL6">index(DailyPrices,Match($AI6,PriceDates,0)+1,Match(AL$3,Tickers,0))*AL$4</f>
        <v>7332.387194</v>
      </c>
      <c r="AM6" s="33">
        <f t="array" ref="AM6">index(DailyPrices,Match($AI6,PriceDates,0)+1,Match(AM$3,Tickers,0))*AM$4</f>
        <v>11461.34827</v>
      </c>
      <c r="AN6" s="33">
        <f t="array" ref="AN6">index(DailyPrices,Match($AI6,PriceDates,0)+1,Match(AN$3,Tickers,0))*AN$4</f>
        <v>9420.629954</v>
      </c>
      <c r="AO6" s="33">
        <f t="array" ref="AO6">index(DailyPrices,Match($AI6,PriceDates,0)+1,Match(AO$3,Tickers,0))*AO$4</f>
        <v>13611.42217</v>
      </c>
      <c r="AP6" s="33">
        <f t="array" ref="AP6">index(DailyPrices,Match($AI6,PriceDates,0)+1,Match(AP$3,Tickers,0))*AP$4</f>
        <v>4203.084156</v>
      </c>
      <c r="AQ6" s="33">
        <f t="array" ref="AQ6">index(DailyPrices,Match($AI6,PriceDates,0)+1,Match(AQ$3,Tickers,0))*AQ$4</f>
        <v>6279.550827</v>
      </c>
      <c r="AR6" s="33">
        <f t="array" ref="AR6">index(DailyPrices,Match($AI6,PriceDates,0)+1,Match(AR$3,Tickers,0))*AR$4</f>
        <v>4157.011446</v>
      </c>
      <c r="AS6" s="33">
        <f t="array" ref="AS6">index(DailyPrices,Match($AI6,PriceDates,0)+1,Match(AS$3,Tickers,0))*AS$4</f>
        <v>6231.87521</v>
      </c>
      <c r="AT6" s="33">
        <f t="array" ref="AT6">index(DailyPrices,Match($AI6,PriceDates,0)+1,Match(AT$3,Tickers,0))*AT$4</f>
        <v>4285.207255</v>
      </c>
      <c r="AU6" s="33">
        <f t="array" ref="AU6">index(DailyPrices,Match($AI6,PriceDates,0)+1,Match(AU$3,Tickers,0))*AU$4</f>
        <v>2113.81201</v>
      </c>
      <c r="AV6" s="33">
        <f t="array" ref="AV6">index(DailyPrices,Match($AI6,PriceDates,0)+1,Match(AV$3,Tickers,0))*AV$4</f>
        <v>0</v>
      </c>
      <c r="AW6" s="33">
        <f t="array" ref="AW6">index(DailyPrices,Match($AI6,PriceDates,0)+1,Match(AW$3,Tickers,0))*AW$4</f>
        <v>0</v>
      </c>
      <c r="AX6" s="33">
        <f t="array" ref="AX6">index(DailyPrices,Match($AI6,PriceDates,0)+1,Match(AX$3,Tickers,0))*AX$4</f>
        <v>0</v>
      </c>
      <c r="AY6" s="33">
        <f t="array" ref="AY6">index(DailyPrices,Match($AI6,PriceDates,0)+1,Match(AY$3,Tickers,0))*AY$4</f>
        <v>0</v>
      </c>
      <c r="AZ6" s="33">
        <f t="array" ref="AZ6">index(DailyPrices,Match($AI6,PriceDates,0)+1,Match(AZ$3,Tickers,0))*AZ$4</f>
        <v>0</v>
      </c>
      <c r="BA6" s="33">
        <f t="array" ref="BA6">index(DailyPrices,Match($AI6,PriceDates,0)+1,Match(BA$3,Tickers,0))*BA$4</f>
        <v>0</v>
      </c>
      <c r="BB6" s="33">
        <f t="array" ref="BB6">index(DailyPrices,Match($AI6,PriceDates,0)+1,Match(BB$3,Tickers,0))*BB$4</f>
        <v>0</v>
      </c>
      <c r="BC6" s="33">
        <f t="array" ref="BC6">index(DailyPrices,Match($AI6,PriceDates,0)+1,Match(BC$3,Tickers,0))*BC$4</f>
        <v>0</v>
      </c>
      <c r="BD6" s="33">
        <f t="array" ref="BD6">index(DailyPrices,Match($AI6,PriceDates,0)+1,Match(BD$3,Tickers,0))*BD$4</f>
        <v>0</v>
      </c>
      <c r="BE6" s="33">
        <f t="array" ref="BE6">index(DailyPrices,Match($AI6,PriceDates,0)+1,Match(BE$3,Tickers,0))*BE$4</f>
        <v>0</v>
      </c>
      <c r="BF6" s="33">
        <f t="array" ref="BF6">index(DailyPrices,Match($AI6,PriceDates,0)+1,Match(BF$3,Tickers,0))*BF$4</f>
        <v>0</v>
      </c>
      <c r="BG6" s="33">
        <f t="array" ref="BG6">index(DailyPrices,Match($AI6,PriceDates,0)+1,Match(BG$3,Tickers,0))*BG$4</f>
        <v>0</v>
      </c>
      <c r="BH6" s="33">
        <f t="array" ref="BH6">index(DailyPrices,Match($AI6,PriceDates,0)+1,Match(BH$3,Tickers,0))*BH$4</f>
        <v>0</v>
      </c>
      <c r="BI6" s="33">
        <f t="array" ref="BI6">index(DailyPrices,Match($AI6,PriceDates,0)+1,Match(BI$3,Tickers,0))*BI$4</f>
        <v>0</v>
      </c>
      <c r="BJ6" s="33">
        <f t="array" ref="BJ6">index(DailyPrices,Match($AI6,PriceDates,0)+1,Match(BJ$3,Tickers,0))*BJ$4</f>
        <v>0</v>
      </c>
      <c r="BK6" s="15">
        <f t="shared" si="5"/>
        <v>98568.78194</v>
      </c>
    </row>
    <row r="7">
      <c r="A7" s="44"/>
      <c r="B7" s="7">
        <f t="shared" si="2"/>
        <v>12.5</v>
      </c>
      <c r="C7" s="5">
        <v>5.0</v>
      </c>
      <c r="D7" s="5">
        <v>8.0</v>
      </c>
      <c r="E7" s="5">
        <v>3.0</v>
      </c>
      <c r="F7" s="5">
        <v>5.0</v>
      </c>
      <c r="G7" s="5">
        <v>4.0</v>
      </c>
      <c r="H7" s="5">
        <v>5.0</v>
      </c>
      <c r="I7" s="7">
        <v>2.0</v>
      </c>
      <c r="J7" s="7">
        <v>3.0</v>
      </c>
      <c r="K7" s="7">
        <v>2.0</v>
      </c>
      <c r="L7" s="7">
        <v>3.0</v>
      </c>
      <c r="M7" s="7">
        <v>3.0</v>
      </c>
      <c r="N7" s="7">
        <v>2.0</v>
      </c>
      <c r="O7" s="64"/>
      <c r="P7" s="64"/>
      <c r="Q7" s="64"/>
      <c r="R7" s="5">
        <v>6.0</v>
      </c>
      <c r="S7" s="5">
        <v>6.0</v>
      </c>
      <c r="T7" s="5">
        <v>9.0</v>
      </c>
      <c r="U7" s="5">
        <v>1.0</v>
      </c>
      <c r="V7" s="5">
        <v>8.0</v>
      </c>
      <c r="W7" s="5">
        <v>4.5</v>
      </c>
      <c r="X7" s="5">
        <v>4.0</v>
      </c>
      <c r="Y7" s="64"/>
      <c r="Z7" s="64"/>
      <c r="AA7" s="64"/>
      <c r="AB7" s="64"/>
      <c r="AC7" s="5">
        <v>4.0</v>
      </c>
      <c r="AD7" s="9">
        <f t="shared" si="3"/>
        <v>0.07618360326</v>
      </c>
      <c r="AE7" s="9">
        <f t="shared" si="4"/>
        <v>0.08706697515</v>
      </c>
      <c r="AF7" s="1"/>
      <c r="AG7" s="1">
        <v>1.24</v>
      </c>
      <c r="AI7" s="32">
        <f>Prices!B13</f>
        <v>42375</v>
      </c>
      <c r="AJ7" s="33">
        <f t="array" ref="AJ7">index(DailyPrices,Match($AI7,PriceDates,0)+1,Match(AJ$3,Tickers,0))*AJ$4</f>
        <v>11412.28199</v>
      </c>
      <c r="AK7" s="33">
        <f t="array" ref="AK7">index(DailyPrices,Match($AI7,PriceDates,0)+1,Match(AK$3,Tickers,0))*AK$4</f>
        <v>17639.82518</v>
      </c>
      <c r="AL7" s="33">
        <f t="array" ref="AL7">index(DailyPrices,Match($AI7,PriceDates,0)+1,Match(AL$3,Tickers,0))*AL$4</f>
        <v>7222.677343</v>
      </c>
      <c r="AM7" s="33">
        <f t="array" ref="AM7">index(DailyPrices,Match($AI7,PriceDates,0)+1,Match(AM$3,Tickers,0))*AM$4</f>
        <v>11319.12625</v>
      </c>
      <c r="AN7" s="33">
        <f t="array" ref="AN7">index(DailyPrices,Match($AI7,PriceDates,0)+1,Match(AN$3,Tickers,0))*AN$4</f>
        <v>9248.539841</v>
      </c>
      <c r="AO7" s="33">
        <f t="array" ref="AO7">index(DailyPrices,Match($AI7,PriceDates,0)+1,Match(AO$3,Tickers,0))*AO$4</f>
        <v>13339.42359</v>
      </c>
      <c r="AP7" s="33">
        <f t="array" ref="AP7">index(DailyPrices,Match($AI7,PriceDates,0)+1,Match(AP$3,Tickers,0))*AP$4</f>
        <v>4138.477717</v>
      </c>
      <c r="AQ7" s="33">
        <f t="array" ref="AQ7">index(DailyPrices,Match($AI7,PriceDates,0)+1,Match(AQ$3,Tickers,0))*AQ$4</f>
        <v>6158.884949</v>
      </c>
      <c r="AR7" s="33">
        <f t="array" ref="AR7">index(DailyPrices,Match($AI7,PriceDates,0)+1,Match(AR$3,Tickers,0))*AR$4</f>
        <v>4082.47044</v>
      </c>
      <c r="AS7" s="33">
        <f t="array" ref="AS7">index(DailyPrices,Match($AI7,PriceDates,0)+1,Match(AS$3,Tickers,0))*AS$4</f>
        <v>6103.666168</v>
      </c>
      <c r="AT7" s="33">
        <f t="array" ref="AT7">index(DailyPrices,Match($AI7,PriceDates,0)+1,Match(AT$3,Tickers,0))*AT$4</f>
        <v>4273.465499</v>
      </c>
      <c r="AU7" s="33">
        <f t="array" ref="AU7">index(DailyPrices,Match($AI7,PriceDates,0)+1,Match(AU$3,Tickers,0))*AU$4</f>
        <v>2096.596119</v>
      </c>
      <c r="AV7" s="33">
        <f t="array" ref="AV7">index(DailyPrices,Match($AI7,PriceDates,0)+1,Match(AV$3,Tickers,0))*AV$4</f>
        <v>0</v>
      </c>
      <c r="AW7" s="33">
        <f t="array" ref="AW7">index(DailyPrices,Match($AI7,PriceDates,0)+1,Match(AW$3,Tickers,0))*AW$4</f>
        <v>0</v>
      </c>
      <c r="AX7" s="33">
        <f t="array" ref="AX7">index(DailyPrices,Match($AI7,PriceDates,0)+1,Match(AX$3,Tickers,0))*AX$4</f>
        <v>0</v>
      </c>
      <c r="AY7" s="33">
        <f t="array" ref="AY7">index(DailyPrices,Match($AI7,PriceDates,0)+1,Match(AY$3,Tickers,0))*AY$4</f>
        <v>0</v>
      </c>
      <c r="AZ7" s="33">
        <f t="array" ref="AZ7">index(DailyPrices,Match($AI7,PriceDates,0)+1,Match(AZ$3,Tickers,0))*AZ$4</f>
        <v>0</v>
      </c>
      <c r="BA7" s="33">
        <f t="array" ref="BA7">index(DailyPrices,Match($AI7,PriceDates,0)+1,Match(BA$3,Tickers,0))*BA$4</f>
        <v>0</v>
      </c>
      <c r="BB7" s="33">
        <f t="array" ref="BB7">index(DailyPrices,Match($AI7,PriceDates,0)+1,Match(BB$3,Tickers,0))*BB$4</f>
        <v>0</v>
      </c>
      <c r="BC7" s="33">
        <f t="array" ref="BC7">index(DailyPrices,Match($AI7,PriceDates,0)+1,Match(BC$3,Tickers,0))*BC$4</f>
        <v>0</v>
      </c>
      <c r="BD7" s="33">
        <f t="array" ref="BD7">index(DailyPrices,Match($AI7,PriceDates,0)+1,Match(BD$3,Tickers,0))*BD$4</f>
        <v>0</v>
      </c>
      <c r="BE7" s="33">
        <f t="array" ref="BE7">index(DailyPrices,Match($AI7,PriceDates,0)+1,Match(BE$3,Tickers,0))*BE$4</f>
        <v>0</v>
      </c>
      <c r="BF7" s="33">
        <f t="array" ref="BF7">index(DailyPrices,Match($AI7,PriceDates,0)+1,Match(BF$3,Tickers,0))*BF$4</f>
        <v>0</v>
      </c>
      <c r="BG7" s="33">
        <f t="array" ref="BG7">index(DailyPrices,Match($AI7,PriceDates,0)+1,Match(BG$3,Tickers,0))*BG$4</f>
        <v>0</v>
      </c>
      <c r="BH7" s="33">
        <f t="array" ref="BH7">index(DailyPrices,Match($AI7,PriceDates,0)+1,Match(BH$3,Tickers,0))*BH$4</f>
        <v>0</v>
      </c>
      <c r="BI7" s="33">
        <f t="array" ref="BI7">index(DailyPrices,Match($AI7,PriceDates,0)+1,Match(BI$3,Tickers,0))*BI$4</f>
        <v>0</v>
      </c>
      <c r="BJ7" s="33">
        <f t="array" ref="BJ7">index(DailyPrices,Match($AI7,PriceDates,0)+1,Match(BJ$3,Tickers,0))*BJ$4</f>
        <v>0</v>
      </c>
      <c r="BK7" s="15">
        <f t="shared" si="5"/>
        <v>97035.43509</v>
      </c>
    </row>
    <row r="8">
      <c r="A8" s="44"/>
      <c r="B8" s="7">
        <f t="shared" si="2"/>
        <v>12</v>
      </c>
      <c r="C8" s="5">
        <v>6.0</v>
      </c>
      <c r="D8" s="5">
        <v>9.0</v>
      </c>
      <c r="E8" s="5">
        <v>4.0</v>
      </c>
      <c r="F8" s="5">
        <v>5.0</v>
      </c>
      <c r="G8" s="5">
        <v>4.0</v>
      </c>
      <c r="H8" s="5">
        <v>7.0</v>
      </c>
      <c r="I8" s="7">
        <v>3.0</v>
      </c>
      <c r="J8" s="7">
        <v>4.0</v>
      </c>
      <c r="K8" s="7">
        <v>3.0</v>
      </c>
      <c r="L8" s="7">
        <v>4.0</v>
      </c>
      <c r="M8" s="7">
        <v>3.0</v>
      </c>
      <c r="N8" s="7">
        <v>2.0</v>
      </c>
      <c r="O8" s="64"/>
      <c r="P8" s="64"/>
      <c r="Q8" s="64"/>
      <c r="R8" s="5">
        <v>2.0</v>
      </c>
      <c r="S8" s="5">
        <v>3.0</v>
      </c>
      <c r="T8" s="5">
        <v>7.0</v>
      </c>
      <c r="U8" s="5">
        <v>1.0</v>
      </c>
      <c r="V8" s="5">
        <v>8.0</v>
      </c>
      <c r="W8" s="5">
        <v>4.0</v>
      </c>
      <c r="X8" s="5">
        <v>4.0</v>
      </c>
      <c r="Y8" s="64"/>
      <c r="Z8" s="64"/>
      <c r="AA8" s="64"/>
      <c r="AB8" s="64"/>
      <c r="AC8" s="5">
        <v>5.0</v>
      </c>
      <c r="AD8" s="9">
        <f t="shared" si="3"/>
        <v>0.08308570294</v>
      </c>
      <c r="AE8" s="9">
        <f t="shared" si="4"/>
        <v>0.09441557152</v>
      </c>
      <c r="AF8" s="1"/>
      <c r="AG8" s="1">
        <v>1.13</v>
      </c>
      <c r="AI8" s="32">
        <f>Prices!B14</f>
        <v>42376</v>
      </c>
      <c r="AJ8" s="33">
        <f t="array" ref="AJ8">index(DailyPrices,Match($AI8,PriceDates,0)+1,Match(AJ$3,Tickers,0))*AJ$4</f>
        <v>11134.33063</v>
      </c>
      <c r="AK8" s="33">
        <f t="array" ref="AK8">index(DailyPrices,Match($AI8,PriceDates,0)+1,Match(AK$3,Tickers,0))*AK$4</f>
        <v>17232.17338</v>
      </c>
      <c r="AL8" s="33">
        <f t="array" ref="AL8">index(DailyPrices,Match($AI8,PriceDates,0)+1,Match(AL$3,Tickers,0))*AL$4</f>
        <v>7028.161105</v>
      </c>
      <c r="AM8" s="33">
        <f t="array" ref="AM8">index(DailyPrices,Match($AI8,PriceDates,0)+1,Match(AM$3,Tickers,0))*AM$4</f>
        <v>11019.71147</v>
      </c>
      <c r="AN8" s="33">
        <f t="array" ref="AN8">index(DailyPrices,Match($AI8,PriceDates,0)+1,Match(AN$3,Tickers,0))*AN$4</f>
        <v>9073.842303</v>
      </c>
      <c r="AO8" s="33">
        <f t="array" ref="AO8">index(DailyPrices,Match($AI8,PriceDates,0)+1,Match(AO$3,Tickers,0))*AO$4</f>
        <v>13078.9179</v>
      </c>
      <c r="AP8" s="33">
        <f t="array" ref="AP8">index(DailyPrices,Match($AI8,PriceDates,0)+1,Match(AP$3,Tickers,0))*AP$4</f>
        <v>4054.626806</v>
      </c>
      <c r="AQ8" s="33">
        <f t="array" ref="AQ8">index(DailyPrices,Match($AI8,PriceDates,0)+1,Match(AQ$3,Tickers,0))*AQ$4</f>
        <v>6080.082742</v>
      </c>
      <c r="AR8" s="33">
        <f t="array" ref="AR8">index(DailyPrices,Match($AI8,PriceDates,0)+1,Match(AR$3,Tickers,0))*AR$4</f>
        <v>3959.315735</v>
      </c>
      <c r="AS8" s="33">
        <f t="array" ref="AS8">index(DailyPrices,Match($AI8,PriceDates,0)+1,Match(AS$3,Tickers,0))*AS$4</f>
        <v>5897.615922</v>
      </c>
      <c r="AT8" s="33">
        <f t="array" ref="AT8">index(DailyPrices,Match($AI8,PriceDates,0)+1,Match(AT$3,Tickers,0))*AT$4</f>
        <v>4190.205774</v>
      </c>
      <c r="AU8" s="33">
        <f t="array" ref="AU8">index(DailyPrices,Match($AI8,PriceDates,0)+1,Match(AU$3,Tickers,0))*AU$4</f>
        <v>2072.269316</v>
      </c>
      <c r="AV8" s="33">
        <f t="array" ref="AV8">index(DailyPrices,Match($AI8,PriceDates,0)+1,Match(AV$3,Tickers,0))*AV$4</f>
        <v>0</v>
      </c>
      <c r="AW8" s="33">
        <f t="array" ref="AW8">index(DailyPrices,Match($AI8,PriceDates,0)+1,Match(AW$3,Tickers,0))*AW$4</f>
        <v>0</v>
      </c>
      <c r="AX8" s="33">
        <f t="array" ref="AX8">index(DailyPrices,Match($AI8,PriceDates,0)+1,Match(AX$3,Tickers,0))*AX$4</f>
        <v>0</v>
      </c>
      <c r="AY8" s="33">
        <f t="array" ref="AY8">index(DailyPrices,Match($AI8,PriceDates,0)+1,Match(AY$3,Tickers,0))*AY$4</f>
        <v>0</v>
      </c>
      <c r="AZ8" s="33">
        <f t="array" ref="AZ8">index(DailyPrices,Match($AI8,PriceDates,0)+1,Match(AZ$3,Tickers,0))*AZ$4</f>
        <v>0</v>
      </c>
      <c r="BA8" s="33">
        <f t="array" ref="BA8">index(DailyPrices,Match($AI8,PriceDates,0)+1,Match(BA$3,Tickers,0))*BA$4</f>
        <v>0</v>
      </c>
      <c r="BB8" s="33">
        <f t="array" ref="BB8">index(DailyPrices,Match($AI8,PriceDates,0)+1,Match(BB$3,Tickers,0))*BB$4</f>
        <v>0</v>
      </c>
      <c r="BC8" s="33">
        <f t="array" ref="BC8">index(DailyPrices,Match($AI8,PriceDates,0)+1,Match(BC$3,Tickers,0))*BC$4</f>
        <v>0</v>
      </c>
      <c r="BD8" s="33">
        <f t="array" ref="BD8">index(DailyPrices,Match($AI8,PriceDates,0)+1,Match(BD$3,Tickers,0))*BD$4</f>
        <v>0</v>
      </c>
      <c r="BE8" s="33">
        <f t="array" ref="BE8">index(DailyPrices,Match($AI8,PriceDates,0)+1,Match(BE$3,Tickers,0))*BE$4</f>
        <v>0</v>
      </c>
      <c r="BF8" s="33">
        <f t="array" ref="BF8">index(DailyPrices,Match($AI8,PriceDates,0)+1,Match(BF$3,Tickers,0))*BF$4</f>
        <v>0</v>
      </c>
      <c r="BG8" s="33">
        <f t="array" ref="BG8">index(DailyPrices,Match($AI8,PriceDates,0)+1,Match(BG$3,Tickers,0))*BG$4</f>
        <v>0</v>
      </c>
      <c r="BH8" s="33">
        <f t="array" ref="BH8">index(DailyPrices,Match($AI8,PriceDates,0)+1,Match(BH$3,Tickers,0))*BH$4</f>
        <v>0</v>
      </c>
      <c r="BI8" s="33">
        <f t="array" ref="BI8">index(DailyPrices,Match($AI8,PriceDates,0)+1,Match(BI$3,Tickers,0))*BI$4</f>
        <v>0</v>
      </c>
      <c r="BJ8" s="33">
        <f t="array" ref="BJ8">index(DailyPrices,Match($AI8,PriceDates,0)+1,Match(BJ$3,Tickers,0))*BJ$4</f>
        <v>0</v>
      </c>
      <c r="BK8" s="15">
        <f t="shared" si="5"/>
        <v>94821.25309</v>
      </c>
    </row>
    <row r="9">
      <c r="A9" s="44"/>
      <c r="B9" s="7">
        <f t="shared" si="2"/>
        <v>10.5</v>
      </c>
      <c r="C9" s="5">
        <v>7.0</v>
      </c>
      <c r="D9" s="5">
        <v>11.0</v>
      </c>
      <c r="E9" s="5">
        <v>4.0</v>
      </c>
      <c r="F9" s="5">
        <v>6.0</v>
      </c>
      <c r="G9" s="5">
        <v>5.0</v>
      </c>
      <c r="H9" s="5">
        <v>7.0</v>
      </c>
      <c r="I9" s="7">
        <v>3.0</v>
      </c>
      <c r="J9" s="7">
        <v>5.0</v>
      </c>
      <c r="K9" s="7">
        <v>3.0</v>
      </c>
      <c r="L9" s="7">
        <v>5.0</v>
      </c>
      <c r="M9" s="7">
        <v>3.0</v>
      </c>
      <c r="N9" s="7">
        <v>2.0</v>
      </c>
      <c r="O9" s="64"/>
      <c r="P9" s="64"/>
      <c r="Q9" s="64"/>
      <c r="R9" s="5">
        <v>2.0</v>
      </c>
      <c r="S9" s="5">
        <v>1.0</v>
      </c>
      <c r="T9" s="5">
        <v>4.5</v>
      </c>
      <c r="U9" s="64"/>
      <c r="V9" s="5">
        <v>8.0</v>
      </c>
      <c r="W9" s="5">
        <v>3.0</v>
      </c>
      <c r="X9" s="5">
        <v>5.0</v>
      </c>
      <c r="Y9" s="64"/>
      <c r="Z9" s="64"/>
      <c r="AA9" s="64"/>
      <c r="AB9" s="64"/>
      <c r="AC9" s="5">
        <v>5.0</v>
      </c>
      <c r="AD9" s="9">
        <f t="shared" si="3"/>
        <v>0.08807228821</v>
      </c>
      <c r="AE9" s="9">
        <f t="shared" si="4"/>
        <v>0.0984047913</v>
      </c>
      <c r="AF9" s="1"/>
      <c r="AG9" s="1">
        <v>1.07</v>
      </c>
      <c r="AI9" s="32">
        <f>Prices!B15</f>
        <v>42377</v>
      </c>
      <c r="AJ9" s="33">
        <f t="array" ref="AJ9">index(DailyPrices,Match($AI9,PriceDates,0)+1,Match(AJ$3,Tickers,0))*AJ$4</f>
        <v>11016.0135</v>
      </c>
      <c r="AK9" s="33">
        <f t="array" ref="AK9">index(DailyPrices,Match($AI9,PriceDates,0)+1,Match(AK$3,Tickers,0))*AK$4</f>
        <v>17016.84961</v>
      </c>
      <c r="AL9" s="33">
        <f t="array" ref="AL9">index(DailyPrices,Match($AI9,PriceDates,0)+1,Match(AL$3,Tickers,0))*AL$4</f>
        <v>6930.566453</v>
      </c>
      <c r="AM9" s="33">
        <f t="array" ref="AM9">index(DailyPrices,Match($AI9,PriceDates,0)+1,Match(AM$3,Tickers,0))*AM$4</f>
        <v>10836.31992</v>
      </c>
      <c r="AN9" s="33">
        <f t="array" ref="AN9">index(DailyPrices,Match($AI9,PriceDates,0)+1,Match(AN$3,Tickers,0))*AN$4</f>
        <v>8961.722987</v>
      </c>
      <c r="AO9" s="33">
        <f t="array" ref="AO9">index(DailyPrices,Match($AI9,PriceDates,0)+1,Match(AO$3,Tickers,0))*AO$4</f>
        <v>12895.03153</v>
      </c>
      <c r="AP9" s="33">
        <f t="array" ref="AP9">index(DailyPrices,Match($AI9,PriceDates,0)+1,Match(AP$3,Tickers,0))*AP$4</f>
        <v>4009.264838</v>
      </c>
      <c r="AQ9" s="33">
        <f t="array" ref="AQ9">index(DailyPrices,Match($AI9,PriceDates,0)+1,Match(AQ$3,Tickers,0))*AQ$4</f>
        <v>5998.817967</v>
      </c>
      <c r="AR9" s="33">
        <f t="array" ref="AR9">index(DailyPrices,Match($AI9,PriceDates,0)+1,Match(AR$3,Tickers,0))*AR$4</f>
        <v>3921.50508</v>
      </c>
      <c r="AS9" s="33">
        <f t="array" ref="AS9">index(DailyPrices,Match($AI9,PriceDates,0)+1,Match(AS$3,Tickers,0))*AS$4</f>
        <v>5856.405873</v>
      </c>
      <c r="AT9" s="33">
        <f t="array" ref="AT9">index(DailyPrices,Match($AI9,PriceDates,0)+1,Match(AT$3,Tickers,0))*AT$4</f>
        <v>4134.165575</v>
      </c>
      <c r="AU9" s="33">
        <f t="array" ref="AU9">index(DailyPrices,Match($AI9,PriceDates,0)+1,Match(AU$3,Tickers,0))*AU$4</f>
        <v>2037.837534</v>
      </c>
      <c r="AV9" s="33">
        <f t="array" ref="AV9">index(DailyPrices,Match($AI9,PriceDates,0)+1,Match(AV$3,Tickers,0))*AV$4</f>
        <v>0</v>
      </c>
      <c r="AW9" s="33">
        <f t="array" ref="AW9">index(DailyPrices,Match($AI9,PriceDates,0)+1,Match(AW$3,Tickers,0))*AW$4</f>
        <v>0</v>
      </c>
      <c r="AX9" s="33">
        <f t="array" ref="AX9">index(DailyPrices,Match($AI9,PriceDates,0)+1,Match(AX$3,Tickers,0))*AX$4</f>
        <v>0</v>
      </c>
      <c r="AY9" s="33">
        <f t="array" ref="AY9">index(DailyPrices,Match($AI9,PriceDates,0)+1,Match(AY$3,Tickers,0))*AY$4</f>
        <v>0</v>
      </c>
      <c r="AZ9" s="33">
        <f t="array" ref="AZ9">index(DailyPrices,Match($AI9,PriceDates,0)+1,Match(AZ$3,Tickers,0))*AZ$4</f>
        <v>0</v>
      </c>
      <c r="BA9" s="33">
        <f t="array" ref="BA9">index(DailyPrices,Match($AI9,PriceDates,0)+1,Match(BA$3,Tickers,0))*BA$4</f>
        <v>0</v>
      </c>
      <c r="BB9" s="33">
        <f t="array" ref="BB9">index(DailyPrices,Match($AI9,PriceDates,0)+1,Match(BB$3,Tickers,0))*BB$4</f>
        <v>0</v>
      </c>
      <c r="BC9" s="33">
        <f t="array" ref="BC9">index(DailyPrices,Match($AI9,PriceDates,0)+1,Match(BC$3,Tickers,0))*BC$4</f>
        <v>0</v>
      </c>
      <c r="BD9" s="33">
        <f t="array" ref="BD9">index(DailyPrices,Match($AI9,PriceDates,0)+1,Match(BD$3,Tickers,0))*BD$4</f>
        <v>0</v>
      </c>
      <c r="BE9" s="33">
        <f t="array" ref="BE9">index(DailyPrices,Match($AI9,PriceDates,0)+1,Match(BE$3,Tickers,0))*BE$4</f>
        <v>0</v>
      </c>
      <c r="BF9" s="33">
        <f t="array" ref="BF9">index(DailyPrices,Match($AI9,PriceDates,0)+1,Match(BF$3,Tickers,0))*BF$4</f>
        <v>0</v>
      </c>
      <c r="BG9" s="33">
        <f t="array" ref="BG9">index(DailyPrices,Match($AI9,PriceDates,0)+1,Match(BG$3,Tickers,0))*BG$4</f>
        <v>0</v>
      </c>
      <c r="BH9" s="33">
        <f t="array" ref="BH9">index(DailyPrices,Match($AI9,PriceDates,0)+1,Match(BH$3,Tickers,0))*BH$4</f>
        <v>0</v>
      </c>
      <c r="BI9" s="33">
        <f t="array" ref="BI9">index(DailyPrices,Match($AI9,PriceDates,0)+1,Match(BI$3,Tickers,0))*BI$4</f>
        <v>0</v>
      </c>
      <c r="BJ9" s="33">
        <f t="array" ref="BJ9">index(DailyPrices,Match($AI9,PriceDates,0)+1,Match(BJ$3,Tickers,0))*BJ$4</f>
        <v>0</v>
      </c>
      <c r="BK9" s="15">
        <f t="shared" si="5"/>
        <v>93614.50087</v>
      </c>
    </row>
    <row r="10">
      <c r="A10" s="44"/>
      <c r="B10" s="7">
        <f t="shared" si="2"/>
        <v>8.51</v>
      </c>
      <c r="C10" s="5">
        <v>8.0</v>
      </c>
      <c r="D10" s="5">
        <v>11.0</v>
      </c>
      <c r="E10" s="5">
        <v>4.0</v>
      </c>
      <c r="F10" s="5">
        <v>7.0</v>
      </c>
      <c r="G10" s="5">
        <v>5.0</v>
      </c>
      <c r="H10" s="5">
        <v>8.0</v>
      </c>
      <c r="I10" s="7">
        <v>3.0</v>
      </c>
      <c r="J10" s="7">
        <v>5.0</v>
      </c>
      <c r="K10" s="7">
        <v>4.0</v>
      </c>
      <c r="L10" s="7">
        <v>5.0</v>
      </c>
      <c r="M10" s="7">
        <v>3.0</v>
      </c>
      <c r="N10" s="7">
        <v>2.0</v>
      </c>
      <c r="O10" s="64"/>
      <c r="P10" s="64"/>
      <c r="Q10" s="64"/>
      <c r="R10" s="64"/>
      <c r="S10" s="5">
        <v>1.0</v>
      </c>
      <c r="T10" s="5">
        <v>3.0</v>
      </c>
      <c r="U10" s="64"/>
      <c r="V10" s="5">
        <v>8.0</v>
      </c>
      <c r="W10" s="5">
        <v>2.49</v>
      </c>
      <c r="X10" s="5">
        <v>7.0</v>
      </c>
      <c r="Y10" s="64"/>
      <c r="Z10" s="64"/>
      <c r="AA10" s="64"/>
      <c r="AB10" s="64"/>
      <c r="AC10" s="5">
        <v>5.0</v>
      </c>
      <c r="AD10" s="9">
        <f t="shared" si="3"/>
        <v>0.09206951141</v>
      </c>
      <c r="AE10" s="9">
        <f t="shared" si="4"/>
        <v>0.100633415</v>
      </c>
      <c r="AF10" s="1"/>
      <c r="AG10" s="1">
        <v>1.05</v>
      </c>
      <c r="AI10" s="32">
        <f>Prices!B16</f>
        <v>42380</v>
      </c>
      <c r="AJ10" s="33">
        <f t="array" ref="AJ10">index(DailyPrices,Match($AI10,PriceDates,0)+1,Match(AJ$3,Tickers,0))*AJ$4</f>
        <v>11017.26554</v>
      </c>
      <c r="AK10" s="33">
        <f t="array" ref="AK10">index(DailyPrices,Match($AI10,PriceDates,0)+1,Match(AK$3,Tickers,0))*AK$4</f>
        <v>17012.66856</v>
      </c>
      <c r="AL10" s="33">
        <f t="array" ref="AL10">index(DailyPrices,Match($AI10,PriceDates,0)+1,Match(AL$3,Tickers,0))*AL$4</f>
        <v>6896.913124</v>
      </c>
      <c r="AM10" s="33">
        <f t="array" ref="AM10">index(DailyPrices,Match($AI10,PriceDates,0)+1,Match(AM$3,Tickers,0))*AM$4</f>
        <v>10803.88332</v>
      </c>
      <c r="AN10" s="33">
        <f t="array" ref="AN10">index(DailyPrices,Match($AI10,PriceDates,0)+1,Match(AN$3,Tickers,0))*AN$4</f>
        <v>9000.834376</v>
      </c>
      <c r="AO10" s="33">
        <f t="array" ref="AO10">index(DailyPrices,Match($AI10,PriceDates,0)+1,Match(AO$3,Tickers,0))*AO$4</f>
        <v>12956.32699</v>
      </c>
      <c r="AP10" s="33">
        <f t="array" ref="AP10">index(DailyPrices,Match($AI10,PriceDates,0)+1,Match(AP$3,Tickers,0))*AP$4</f>
        <v>4003.766418</v>
      </c>
      <c r="AQ10" s="33">
        <f t="array" ref="AQ10">index(DailyPrices,Match($AI10,PriceDates,0)+1,Match(AQ$3,Tickers,0))*AQ$4</f>
        <v>5996.355398</v>
      </c>
      <c r="AR10" s="33">
        <f t="array" ref="AR10">index(DailyPrices,Match($AI10,PriceDates,0)+1,Match(AR$3,Tickers,0))*AR$4</f>
        <v>3917.183862</v>
      </c>
      <c r="AS10" s="33">
        <f t="array" ref="AS10">index(DailyPrices,Match($AI10,PriceDates,0)+1,Match(AS$3,Tickers,0))*AS$4</f>
        <v>5851.826979</v>
      </c>
      <c r="AT10" s="33">
        <f t="array" ref="AT10">index(DailyPrices,Match($AI10,PriceDates,0)+1,Match(AT$3,Tickers,0))*AT$4</f>
        <v>4157.649087</v>
      </c>
      <c r="AU10" s="33">
        <f t="array" ref="AU10">index(DailyPrices,Match($AI10,PriceDates,0)+1,Match(AU$3,Tickers,0))*AU$4</f>
        <v>2043.077153</v>
      </c>
      <c r="AV10" s="33">
        <f t="array" ref="AV10">index(DailyPrices,Match($AI10,PriceDates,0)+1,Match(AV$3,Tickers,0))*AV$4</f>
        <v>0</v>
      </c>
      <c r="AW10" s="33">
        <f t="array" ref="AW10">index(DailyPrices,Match($AI10,PriceDates,0)+1,Match(AW$3,Tickers,0))*AW$4</f>
        <v>0</v>
      </c>
      <c r="AX10" s="33">
        <f t="array" ref="AX10">index(DailyPrices,Match($AI10,PriceDates,0)+1,Match(AX$3,Tickers,0))*AX$4</f>
        <v>0</v>
      </c>
      <c r="AY10" s="33">
        <f t="array" ref="AY10">index(DailyPrices,Match($AI10,PriceDates,0)+1,Match(AY$3,Tickers,0))*AY$4</f>
        <v>0</v>
      </c>
      <c r="AZ10" s="33">
        <f t="array" ref="AZ10">index(DailyPrices,Match($AI10,PriceDates,0)+1,Match(AZ$3,Tickers,0))*AZ$4</f>
        <v>0</v>
      </c>
      <c r="BA10" s="33">
        <f t="array" ref="BA10">index(DailyPrices,Match($AI10,PriceDates,0)+1,Match(BA$3,Tickers,0))*BA$4</f>
        <v>0</v>
      </c>
      <c r="BB10" s="33">
        <f t="array" ref="BB10">index(DailyPrices,Match($AI10,PriceDates,0)+1,Match(BB$3,Tickers,0))*BB$4</f>
        <v>0</v>
      </c>
      <c r="BC10" s="33">
        <f t="array" ref="BC10">index(DailyPrices,Match($AI10,PriceDates,0)+1,Match(BC$3,Tickers,0))*BC$4</f>
        <v>0</v>
      </c>
      <c r="BD10" s="33">
        <f t="array" ref="BD10">index(DailyPrices,Match($AI10,PriceDates,0)+1,Match(BD$3,Tickers,0))*BD$4</f>
        <v>0</v>
      </c>
      <c r="BE10" s="33">
        <f t="array" ref="BE10">index(DailyPrices,Match($AI10,PriceDates,0)+1,Match(BE$3,Tickers,0))*BE$4</f>
        <v>0</v>
      </c>
      <c r="BF10" s="33">
        <f t="array" ref="BF10">index(DailyPrices,Match($AI10,PriceDates,0)+1,Match(BF$3,Tickers,0))*BF$4</f>
        <v>0</v>
      </c>
      <c r="BG10" s="33">
        <f t="array" ref="BG10">index(DailyPrices,Match($AI10,PriceDates,0)+1,Match(BG$3,Tickers,0))*BG$4</f>
        <v>0</v>
      </c>
      <c r="BH10" s="33">
        <f t="array" ref="BH10">index(DailyPrices,Match($AI10,PriceDates,0)+1,Match(BH$3,Tickers,0))*BH$4</f>
        <v>0</v>
      </c>
      <c r="BI10" s="33">
        <f t="array" ref="BI10">index(DailyPrices,Match($AI10,PriceDates,0)+1,Match(BI$3,Tickers,0))*BI$4</f>
        <v>0</v>
      </c>
      <c r="BJ10" s="33">
        <f t="array" ref="BJ10">index(DailyPrices,Match($AI10,PriceDates,0)+1,Match(BJ$3,Tickers,0))*BJ$4</f>
        <v>0</v>
      </c>
      <c r="BK10" s="15">
        <f t="shared" si="5"/>
        <v>93657.75081</v>
      </c>
    </row>
    <row r="11">
      <c r="A11" s="44"/>
      <c r="B11" s="7">
        <f t="shared" si="2"/>
        <v>8.2</v>
      </c>
      <c r="C11" s="5">
        <v>8.0</v>
      </c>
      <c r="D11" s="5">
        <v>12.0</v>
      </c>
      <c r="E11" s="5">
        <v>4.0</v>
      </c>
      <c r="F11" s="5">
        <v>7.0</v>
      </c>
      <c r="G11" s="5">
        <v>6.0</v>
      </c>
      <c r="H11" s="5">
        <v>8.0</v>
      </c>
      <c r="I11" s="7">
        <v>4.0</v>
      </c>
      <c r="J11" s="7">
        <v>5.0</v>
      </c>
      <c r="K11" s="7">
        <v>4.0</v>
      </c>
      <c r="L11" s="7">
        <v>6.0</v>
      </c>
      <c r="M11" s="7">
        <v>3.0</v>
      </c>
      <c r="N11" s="7">
        <v>2.0</v>
      </c>
      <c r="O11" s="64"/>
      <c r="P11" s="64"/>
      <c r="Q11" s="64"/>
      <c r="R11" s="64"/>
      <c r="S11" s="64"/>
      <c r="T11" s="64"/>
      <c r="U11" s="64"/>
      <c r="V11" s="5">
        <v>8.0</v>
      </c>
      <c r="W11" s="64"/>
      <c r="X11" s="5">
        <v>9.0</v>
      </c>
      <c r="Y11" s="64"/>
      <c r="Z11" s="64"/>
      <c r="AA11" s="64"/>
      <c r="AB11" s="64"/>
      <c r="AC11" s="5">
        <v>5.8</v>
      </c>
      <c r="AD11" s="9">
        <f t="shared" si="3"/>
        <v>0.0965819825</v>
      </c>
      <c r="AE11" s="9">
        <f t="shared" si="4"/>
        <v>0.1052091313</v>
      </c>
      <c r="AF11" s="1"/>
      <c r="AG11" s="1">
        <v>1.03</v>
      </c>
      <c r="AI11" s="32">
        <f>Prices!B17</f>
        <v>42381</v>
      </c>
      <c r="AJ11" s="33">
        <f t="array" ref="AJ11">index(DailyPrices,Match($AI11,PriceDates,0)+1,Match(AJ$3,Tickers,0))*AJ$4</f>
        <v>11108.66396</v>
      </c>
      <c r="AK11" s="33">
        <f t="array" ref="AK11">index(DailyPrices,Match($AI11,PriceDates,0)+1,Match(AK$3,Tickers,0))*AK$4</f>
        <v>17117.19467</v>
      </c>
      <c r="AL11" s="33">
        <f t="array" ref="AL11">index(DailyPrices,Match($AI11,PriceDates,0)+1,Match(AL$3,Tickers,0))*AL$4</f>
        <v>6916.432055</v>
      </c>
      <c r="AM11" s="33">
        <f t="array" ref="AM11">index(DailyPrices,Match($AI11,PriceDates,0)+1,Match(AM$3,Tickers,0))*AM$4</f>
        <v>10806.37844</v>
      </c>
      <c r="AN11" s="33">
        <f t="array" ref="AN11">index(DailyPrices,Match($AI11,PriceDates,0)+1,Match(AN$3,Tickers,0))*AN$4</f>
        <v>9037.33834</v>
      </c>
      <c r="AO11" s="33">
        <f t="array" ref="AO11">index(DailyPrices,Match($AI11,PriceDates,0)+1,Match(AO$3,Tickers,0))*AO$4</f>
        <v>13021.45341</v>
      </c>
      <c r="AP11" s="33">
        <f t="array" ref="AP11">index(DailyPrices,Match($AI11,PriceDates,0)+1,Match(AP$3,Tickers,0))*AP$4</f>
        <v>3997.809796</v>
      </c>
      <c r="AQ11" s="33">
        <f t="array" ref="AQ11">index(DailyPrices,Match($AI11,PriceDates,0)+1,Match(AQ$3,Tickers,0))*AQ$4</f>
        <v>5981.579984</v>
      </c>
      <c r="AR11" s="33">
        <f t="array" ref="AR11">index(DailyPrices,Match($AI11,PriceDates,0)+1,Match(AR$3,Tickers,0))*AR$4</f>
        <v>3920.424776</v>
      </c>
      <c r="AS11" s="33">
        <f t="array" ref="AS11">index(DailyPrices,Match($AI11,PriceDates,0)+1,Match(AS$3,Tickers,0))*AS$4</f>
        <v>5851.826979</v>
      </c>
      <c r="AT11" s="33">
        <f t="array" ref="AT11">index(DailyPrices,Match($AI11,PriceDates,0)+1,Match(AT$3,Tickers,0))*AT$4</f>
        <v>4129.895845</v>
      </c>
      <c r="AU11" s="33">
        <f t="array" ref="AU11">index(DailyPrices,Match($AI11,PriceDates,0)+1,Match(AU$3,Tickers,0))*AU$4</f>
        <v>2039.334568</v>
      </c>
      <c r="AV11" s="33">
        <f t="array" ref="AV11">index(DailyPrices,Match($AI11,PriceDates,0)+1,Match(AV$3,Tickers,0))*AV$4</f>
        <v>0</v>
      </c>
      <c r="AW11" s="33">
        <f t="array" ref="AW11">index(DailyPrices,Match($AI11,PriceDates,0)+1,Match(AW$3,Tickers,0))*AW$4</f>
        <v>0</v>
      </c>
      <c r="AX11" s="33">
        <f t="array" ref="AX11">index(DailyPrices,Match($AI11,PriceDates,0)+1,Match(AX$3,Tickers,0))*AX$4</f>
        <v>0</v>
      </c>
      <c r="AY11" s="33">
        <f t="array" ref="AY11">index(DailyPrices,Match($AI11,PriceDates,0)+1,Match(AY$3,Tickers,0))*AY$4</f>
        <v>0</v>
      </c>
      <c r="AZ11" s="33">
        <f t="array" ref="AZ11">index(DailyPrices,Match($AI11,PriceDates,0)+1,Match(AZ$3,Tickers,0))*AZ$4</f>
        <v>0</v>
      </c>
      <c r="BA11" s="33">
        <f t="array" ref="BA11">index(DailyPrices,Match($AI11,PriceDates,0)+1,Match(BA$3,Tickers,0))*BA$4</f>
        <v>0</v>
      </c>
      <c r="BB11" s="33">
        <f t="array" ref="BB11">index(DailyPrices,Match($AI11,PriceDates,0)+1,Match(BB$3,Tickers,0))*BB$4</f>
        <v>0</v>
      </c>
      <c r="BC11" s="33">
        <f t="array" ref="BC11">index(DailyPrices,Match($AI11,PriceDates,0)+1,Match(BC$3,Tickers,0))*BC$4</f>
        <v>0</v>
      </c>
      <c r="BD11" s="33">
        <f t="array" ref="BD11">index(DailyPrices,Match($AI11,PriceDates,0)+1,Match(BD$3,Tickers,0))*BD$4</f>
        <v>0</v>
      </c>
      <c r="BE11" s="33">
        <f t="array" ref="BE11">index(DailyPrices,Match($AI11,PriceDates,0)+1,Match(BE$3,Tickers,0))*BE$4</f>
        <v>0</v>
      </c>
      <c r="BF11" s="33">
        <f t="array" ref="BF11">index(DailyPrices,Match($AI11,PriceDates,0)+1,Match(BF$3,Tickers,0))*BF$4</f>
        <v>0</v>
      </c>
      <c r="BG11" s="33">
        <f t="array" ref="BG11">index(DailyPrices,Match($AI11,PriceDates,0)+1,Match(BG$3,Tickers,0))*BG$4</f>
        <v>0</v>
      </c>
      <c r="BH11" s="33">
        <f t="array" ref="BH11">index(DailyPrices,Match($AI11,PriceDates,0)+1,Match(BH$3,Tickers,0))*BH$4</f>
        <v>0</v>
      </c>
      <c r="BI11" s="33">
        <f t="array" ref="BI11">index(DailyPrices,Match($AI11,PriceDates,0)+1,Match(BI$3,Tickers,0))*BI$4</f>
        <v>0</v>
      </c>
      <c r="BJ11" s="33">
        <f t="array" ref="BJ11">index(DailyPrices,Match($AI11,PriceDates,0)+1,Match(BJ$3,Tickers,0))*BJ$4</f>
        <v>0</v>
      </c>
      <c r="BK11" s="15">
        <f t="shared" si="5"/>
        <v>93928.33282</v>
      </c>
    </row>
    <row r="12">
      <c r="A12" s="44"/>
      <c r="B12" s="7">
        <f t="shared" si="2"/>
        <v>7.3</v>
      </c>
      <c r="C12" s="5">
        <v>9.0</v>
      </c>
      <c r="D12" s="5">
        <v>14.0</v>
      </c>
      <c r="E12" s="5">
        <v>5.0</v>
      </c>
      <c r="F12" s="5">
        <v>7.0</v>
      </c>
      <c r="G12" s="5">
        <v>7.0</v>
      </c>
      <c r="H12" s="5">
        <v>10.0</v>
      </c>
      <c r="I12" s="7">
        <v>4.0</v>
      </c>
      <c r="J12" s="7">
        <v>6.0</v>
      </c>
      <c r="K12" s="7">
        <v>4.0</v>
      </c>
      <c r="L12" s="7">
        <v>6.0</v>
      </c>
      <c r="M12" s="7">
        <v>3.0</v>
      </c>
      <c r="N12" s="7">
        <v>2.0</v>
      </c>
      <c r="O12" s="64"/>
      <c r="P12" s="64"/>
      <c r="Q12" s="64"/>
      <c r="R12" s="64"/>
      <c r="S12" s="64"/>
      <c r="T12" s="64"/>
      <c r="U12" s="64"/>
      <c r="V12" s="5">
        <v>5.0</v>
      </c>
      <c r="W12" s="44"/>
      <c r="X12" s="5">
        <v>6.0</v>
      </c>
      <c r="Y12" s="64"/>
      <c r="Z12" s="64"/>
      <c r="AA12" s="64"/>
      <c r="AB12" s="64"/>
      <c r="AC12" s="5">
        <v>4.7</v>
      </c>
      <c r="AD12" s="9">
        <f t="shared" si="3"/>
        <v>0.09238861202</v>
      </c>
      <c r="AE12" s="9">
        <f t="shared" si="4"/>
        <v>0.09966409064</v>
      </c>
      <c r="AF12" s="1"/>
      <c r="AG12" s="1">
        <v>0.93</v>
      </c>
      <c r="AI12" s="32">
        <f>Prices!B18</f>
        <v>42382</v>
      </c>
      <c r="AJ12" s="33">
        <f t="array" ref="AJ12">index(DailyPrices,Match($AI12,PriceDates,0)+1,Match(AJ$3,Tickers,0))*AJ$4</f>
        <v>10836.97277</v>
      </c>
      <c r="AK12" s="33">
        <f t="array" ref="AK12">index(DailyPrices,Match($AI12,PriceDates,0)+1,Match(AK$3,Tickers,0))*AK$4</f>
        <v>16722.086</v>
      </c>
      <c r="AL12" s="33">
        <f t="array" ref="AL12">index(DailyPrices,Match($AI12,PriceDates,0)+1,Match(AL$3,Tickers,0))*AL$4</f>
        <v>6709.800618</v>
      </c>
      <c r="AM12" s="33">
        <f t="array" ref="AM12">index(DailyPrices,Match($AI12,PriceDates,0)+1,Match(AM$3,Tickers,0))*AM$4</f>
        <v>10495.73561</v>
      </c>
      <c r="AN12" s="33">
        <f t="array" ref="AN12">index(DailyPrices,Match($AI12,PriceDates,0)+1,Match(AN$3,Tickers,0))*AN$4</f>
        <v>8901.75219</v>
      </c>
      <c r="AO12" s="33">
        <f t="array" ref="AO12">index(DailyPrices,Match($AI12,PriceDates,0)+1,Match(AO$3,Tickers,0))*AO$4</f>
        <v>12818.41221</v>
      </c>
      <c r="AP12" s="33">
        <f t="array" ref="AP12">index(DailyPrices,Match($AI12,PriceDates,0)+1,Match(AP$3,Tickers,0))*AP$4</f>
        <v>3926.788533</v>
      </c>
      <c r="AQ12" s="33">
        <f t="array" ref="AQ12">index(DailyPrices,Match($AI12,PriceDates,0)+1,Match(AQ$3,Tickers,0))*AQ$4</f>
        <v>5927.403467</v>
      </c>
      <c r="AR12" s="33">
        <f t="array" ref="AR12">index(DailyPrices,Match($AI12,PriceDates,0)+1,Match(AR$3,Tickers,0))*AR$4</f>
        <v>3878.292903</v>
      </c>
      <c r="AS12" s="33">
        <f t="array" ref="AS12">index(DailyPrices,Match($AI12,PriceDates,0)+1,Match(AS$3,Tickers,0))*AS$4</f>
        <v>5778.564669</v>
      </c>
      <c r="AT12" s="33">
        <f t="array" ref="AT12">index(DailyPrices,Match($AI12,PriceDates,0)+1,Match(AT$3,Tickers,0))*AT$4</f>
        <v>4070.653349</v>
      </c>
      <c r="AU12" s="33">
        <f t="array" ref="AU12">index(DailyPrices,Match($AI12,PriceDates,0)+1,Match(AU$3,Tickers,0))*AU$4</f>
        <v>2014.633507</v>
      </c>
      <c r="AV12" s="33">
        <f t="array" ref="AV12">index(DailyPrices,Match($AI12,PriceDates,0)+1,Match(AV$3,Tickers,0))*AV$4</f>
        <v>0</v>
      </c>
      <c r="AW12" s="33">
        <f t="array" ref="AW12">index(DailyPrices,Match($AI12,PriceDates,0)+1,Match(AW$3,Tickers,0))*AW$4</f>
        <v>0</v>
      </c>
      <c r="AX12" s="33">
        <f t="array" ref="AX12">index(DailyPrices,Match($AI12,PriceDates,0)+1,Match(AX$3,Tickers,0))*AX$4</f>
        <v>0</v>
      </c>
      <c r="AY12" s="33">
        <f t="array" ref="AY12">index(DailyPrices,Match($AI12,PriceDates,0)+1,Match(AY$3,Tickers,0))*AY$4</f>
        <v>0</v>
      </c>
      <c r="AZ12" s="33">
        <f t="array" ref="AZ12">index(DailyPrices,Match($AI12,PriceDates,0)+1,Match(AZ$3,Tickers,0))*AZ$4</f>
        <v>0</v>
      </c>
      <c r="BA12" s="33">
        <f t="array" ref="BA12">index(DailyPrices,Match($AI12,PriceDates,0)+1,Match(BA$3,Tickers,0))*BA$4</f>
        <v>0</v>
      </c>
      <c r="BB12" s="33">
        <f t="array" ref="BB12">index(DailyPrices,Match($AI12,PriceDates,0)+1,Match(BB$3,Tickers,0))*BB$4</f>
        <v>0</v>
      </c>
      <c r="BC12" s="33">
        <f t="array" ref="BC12">index(DailyPrices,Match($AI12,PriceDates,0)+1,Match(BC$3,Tickers,0))*BC$4</f>
        <v>0</v>
      </c>
      <c r="BD12" s="33">
        <f t="array" ref="BD12">index(DailyPrices,Match($AI12,PriceDates,0)+1,Match(BD$3,Tickers,0))*BD$4</f>
        <v>0</v>
      </c>
      <c r="BE12" s="33">
        <f t="array" ref="BE12">index(DailyPrices,Match($AI12,PriceDates,0)+1,Match(BE$3,Tickers,0))*BE$4</f>
        <v>0</v>
      </c>
      <c r="BF12" s="33">
        <f t="array" ref="BF12">index(DailyPrices,Match($AI12,PriceDates,0)+1,Match(BF$3,Tickers,0))*BF$4</f>
        <v>0</v>
      </c>
      <c r="BG12" s="33">
        <f t="array" ref="BG12">index(DailyPrices,Match($AI12,PriceDates,0)+1,Match(BG$3,Tickers,0))*BG$4</f>
        <v>0</v>
      </c>
      <c r="BH12" s="33">
        <f t="array" ref="BH12">index(DailyPrices,Match($AI12,PriceDates,0)+1,Match(BH$3,Tickers,0))*BH$4</f>
        <v>0</v>
      </c>
      <c r="BI12" s="33">
        <f t="array" ref="BI12">index(DailyPrices,Match($AI12,PriceDates,0)+1,Match(BI$3,Tickers,0))*BI$4</f>
        <v>0</v>
      </c>
      <c r="BJ12" s="33">
        <f t="array" ref="BJ12">index(DailyPrices,Match($AI12,PriceDates,0)+1,Match(BJ$3,Tickers,0))*BJ$4</f>
        <v>0</v>
      </c>
      <c r="BK12" s="15">
        <f t="shared" si="5"/>
        <v>92081.09582</v>
      </c>
    </row>
    <row r="13">
      <c r="A13" s="44"/>
      <c r="B13" s="7">
        <f t="shared" si="2"/>
        <v>6.9</v>
      </c>
      <c r="C13" s="5">
        <v>10.0</v>
      </c>
      <c r="D13" s="5">
        <v>16.0</v>
      </c>
      <c r="E13" s="5">
        <v>6.0</v>
      </c>
      <c r="F13" s="5">
        <v>8.0</v>
      </c>
      <c r="G13" s="5">
        <v>8.0</v>
      </c>
      <c r="H13" s="5">
        <v>12.0</v>
      </c>
      <c r="I13" s="7">
        <v>4.0</v>
      </c>
      <c r="J13" s="7">
        <v>6.0</v>
      </c>
      <c r="K13" s="7">
        <v>4.0</v>
      </c>
      <c r="L13" s="7">
        <v>6.0</v>
      </c>
      <c r="M13" s="7">
        <v>3.0</v>
      </c>
      <c r="N13" s="7">
        <v>2.0</v>
      </c>
      <c r="O13" s="64"/>
      <c r="P13" s="64"/>
      <c r="Q13" s="64"/>
      <c r="R13" s="64"/>
      <c r="S13" s="64"/>
      <c r="T13" s="64"/>
      <c r="U13" s="64"/>
      <c r="V13" s="5">
        <v>2.0</v>
      </c>
      <c r="W13" s="64"/>
      <c r="X13" s="5">
        <v>3.0</v>
      </c>
      <c r="Y13" s="64"/>
      <c r="Z13" s="64"/>
      <c r="AA13" s="64"/>
      <c r="AB13" s="64"/>
      <c r="AC13" s="5">
        <v>3.1</v>
      </c>
      <c r="AD13" s="9">
        <f t="shared" si="3"/>
        <v>0.08730928093</v>
      </c>
      <c r="AE13" s="9">
        <f t="shared" si="4"/>
        <v>0.09378010841</v>
      </c>
      <c r="AF13" s="1"/>
      <c r="AG13" s="1">
        <v>0.83</v>
      </c>
      <c r="AI13" s="32">
        <f>Prices!B19</f>
        <v>42383</v>
      </c>
      <c r="AJ13" s="33">
        <f t="array" ref="AJ13">index(DailyPrices,Match($AI13,PriceDates,0)+1,Match(AJ$3,Tickers,0))*AJ$4</f>
        <v>11012.88342</v>
      </c>
      <c r="AK13" s="33">
        <f t="array" ref="AK13">index(DailyPrices,Match($AI13,PriceDates,0)+1,Match(AK$3,Tickers,0))*AK$4</f>
        <v>16983.40125</v>
      </c>
      <c r="AL13" s="33">
        <f t="array" ref="AL13">index(DailyPrices,Match($AI13,PriceDates,0)+1,Match(AL$3,Tickers,0))*AL$4</f>
        <v>6789.222474</v>
      </c>
      <c r="AM13" s="33">
        <f t="array" ref="AM13">index(DailyPrices,Match($AI13,PriceDates,0)+1,Match(AM$3,Tickers,0))*AM$4</f>
        <v>10624.23445</v>
      </c>
      <c r="AN13" s="33">
        <f t="array" ref="AN13">index(DailyPrices,Match($AI13,PriceDates,0)+1,Match(AN$3,Tickers,0))*AN$4</f>
        <v>9006.049228</v>
      </c>
      <c r="AO13" s="33">
        <f t="array" ref="AO13">index(DailyPrices,Match($AI13,PriceDates,0)+1,Match(AO$3,Tickers,0))*AO$4</f>
        <v>12994.63665</v>
      </c>
      <c r="AP13" s="33">
        <f t="array" ref="AP13">index(DailyPrices,Match($AI13,PriceDates,0)+1,Match(AP$3,Tickers,0))*AP$4</f>
        <v>3955.65524</v>
      </c>
      <c r="AQ13" s="33">
        <f t="array" ref="AQ13">index(DailyPrices,Match($AI13,PriceDates,0)+1,Match(AQ$3,Tickers,0))*AQ$4</f>
        <v>5974.192277</v>
      </c>
      <c r="AR13" s="33">
        <f t="array" ref="AR13">index(DailyPrices,Match($AI13,PriceDates,0)+1,Match(AR$3,Tickers,0))*AR$4</f>
        <v>3927.986907</v>
      </c>
      <c r="AS13" s="33">
        <f t="array" ref="AS13">index(DailyPrices,Match($AI13,PriceDates,0)+1,Match(AS$3,Tickers,0))*AS$4</f>
        <v>5888.458134</v>
      </c>
      <c r="AT13" s="33">
        <f t="array" ref="AT13">index(DailyPrices,Match($AI13,PriceDates,0)+1,Match(AT$3,Tickers,0))*AT$4</f>
        <v>4061.046457</v>
      </c>
      <c r="AU13" s="33">
        <f t="array" ref="AU13">index(DailyPrices,Match($AI13,PriceDates,0)+1,Match(AU$3,Tickers,0))*AU$4</f>
        <v>2030.726623</v>
      </c>
      <c r="AV13" s="33">
        <f t="array" ref="AV13">index(DailyPrices,Match($AI13,PriceDates,0)+1,Match(AV$3,Tickers,0))*AV$4</f>
        <v>0</v>
      </c>
      <c r="AW13" s="33">
        <f t="array" ref="AW13">index(DailyPrices,Match($AI13,PriceDates,0)+1,Match(AW$3,Tickers,0))*AW$4</f>
        <v>0</v>
      </c>
      <c r="AX13" s="33">
        <f t="array" ref="AX13">index(DailyPrices,Match($AI13,PriceDates,0)+1,Match(AX$3,Tickers,0))*AX$4</f>
        <v>0</v>
      </c>
      <c r="AY13" s="33">
        <f t="array" ref="AY13">index(DailyPrices,Match($AI13,PriceDates,0)+1,Match(AY$3,Tickers,0))*AY$4</f>
        <v>0</v>
      </c>
      <c r="AZ13" s="33">
        <f t="array" ref="AZ13">index(DailyPrices,Match($AI13,PriceDates,0)+1,Match(AZ$3,Tickers,0))*AZ$4</f>
        <v>0</v>
      </c>
      <c r="BA13" s="33">
        <f t="array" ref="BA13">index(DailyPrices,Match($AI13,PriceDates,0)+1,Match(BA$3,Tickers,0))*BA$4</f>
        <v>0</v>
      </c>
      <c r="BB13" s="33">
        <f t="array" ref="BB13">index(DailyPrices,Match($AI13,PriceDates,0)+1,Match(BB$3,Tickers,0))*BB$4</f>
        <v>0</v>
      </c>
      <c r="BC13" s="33">
        <f t="array" ref="BC13">index(DailyPrices,Match($AI13,PriceDates,0)+1,Match(BC$3,Tickers,0))*BC$4</f>
        <v>0</v>
      </c>
      <c r="BD13" s="33">
        <f t="array" ref="BD13">index(DailyPrices,Match($AI13,PriceDates,0)+1,Match(BD$3,Tickers,0))*BD$4</f>
        <v>0</v>
      </c>
      <c r="BE13" s="33">
        <f t="array" ref="BE13">index(DailyPrices,Match($AI13,PriceDates,0)+1,Match(BE$3,Tickers,0))*BE$4</f>
        <v>0</v>
      </c>
      <c r="BF13" s="33">
        <f t="array" ref="BF13">index(DailyPrices,Match($AI13,PriceDates,0)+1,Match(BF$3,Tickers,0))*BF$4</f>
        <v>0</v>
      </c>
      <c r="BG13" s="33">
        <f t="array" ref="BG13">index(DailyPrices,Match($AI13,PriceDates,0)+1,Match(BG$3,Tickers,0))*BG$4</f>
        <v>0</v>
      </c>
      <c r="BH13" s="33">
        <f t="array" ref="BH13">index(DailyPrices,Match($AI13,PriceDates,0)+1,Match(BH$3,Tickers,0))*BH$4</f>
        <v>0</v>
      </c>
      <c r="BI13" s="33">
        <f t="array" ref="BI13">index(DailyPrices,Match($AI13,PriceDates,0)+1,Match(BI$3,Tickers,0))*BI$4</f>
        <v>0</v>
      </c>
      <c r="BJ13" s="33">
        <f t="array" ref="BJ13">index(DailyPrices,Match($AI13,PriceDates,0)+1,Match(BJ$3,Tickers,0))*BJ$4</f>
        <v>0</v>
      </c>
      <c r="BK13" s="15">
        <f t="shared" si="5"/>
        <v>93248.49311</v>
      </c>
    </row>
    <row r="14">
      <c r="A14" s="14">
        <f>rate(40,0,-5000000,61648223)</f>
        <v>0.064814028</v>
      </c>
      <c r="B14" s="7">
        <f t="shared" si="2"/>
        <v>6</v>
      </c>
      <c r="C14" s="5">
        <v>11.0</v>
      </c>
      <c r="D14" s="5">
        <v>17.0</v>
      </c>
      <c r="E14" s="5">
        <v>7.0</v>
      </c>
      <c r="F14" s="5">
        <v>11.0</v>
      </c>
      <c r="G14" s="5">
        <v>9.0</v>
      </c>
      <c r="H14" s="5">
        <v>13.0</v>
      </c>
      <c r="I14" s="7">
        <v>4.0</v>
      </c>
      <c r="J14" s="7">
        <v>6.0</v>
      </c>
      <c r="K14" s="7">
        <v>4.0</v>
      </c>
      <c r="L14" s="7">
        <v>6.0</v>
      </c>
      <c r="M14" s="7">
        <v>4.0</v>
      </c>
      <c r="N14" s="7">
        <v>2.0</v>
      </c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9">
        <f t="shared" si="3"/>
        <v>0.08135290711</v>
      </c>
      <c r="AE14" s="9">
        <f t="shared" si="4"/>
        <v>0.08654564586</v>
      </c>
      <c r="AF14" s="1" t="s">
        <v>68</v>
      </c>
      <c r="AG14" s="1">
        <v>0.73</v>
      </c>
      <c r="AI14" s="32">
        <f>Prices!B20</f>
        <v>42384</v>
      </c>
      <c r="AJ14" s="33">
        <f t="array" ref="AJ14">index(DailyPrices,Match($AI14,PriceDates,0)+1,Match(AJ$3,Tickers,0))*AJ$4</f>
        <v>10776.87518</v>
      </c>
      <c r="AK14" s="33">
        <f t="array" ref="AK14">index(DailyPrices,Match($AI14,PriceDates,0)+1,Match(AK$3,Tickers,0))*AK$4</f>
        <v>16632.19355</v>
      </c>
      <c r="AL14" s="33">
        <f t="array" ref="AL14">index(DailyPrices,Match($AI14,PriceDates,0)+1,Match(AL$3,Tickers,0))*AL$4</f>
        <v>6678.16649</v>
      </c>
      <c r="AM14" s="33">
        <f t="array" ref="AM14">index(DailyPrices,Match($AI14,PriceDates,0)+1,Match(AM$3,Tickers,0))*AM$4</f>
        <v>10453.31851</v>
      </c>
      <c r="AN14" s="33">
        <f t="array" ref="AN14">index(DailyPrices,Match($AI14,PriceDates,0)+1,Match(AN$3,Tickers,0))*AN$4</f>
        <v>8693.158114</v>
      </c>
      <c r="AO14" s="33">
        <f t="array" ref="AO14">index(DailyPrices,Match($AI14,PriceDates,0)+1,Match(AO$3,Tickers,0))*AO$4</f>
        <v>12508.10397</v>
      </c>
      <c r="AP14" s="33">
        <f t="array" ref="AP14">index(DailyPrices,Match($AI14,PriceDates,0)+1,Match(AP$3,Tickers,0))*AP$4</f>
        <v>3835.148194</v>
      </c>
      <c r="AQ14" s="33">
        <f t="array" ref="AQ14">index(DailyPrices,Match($AI14,PriceDates,0)+1,Match(AQ$3,Tickers,0))*AQ$4</f>
        <v>5821.513002</v>
      </c>
      <c r="AR14" s="33">
        <f t="array" ref="AR14">index(DailyPrices,Match($AI14,PriceDates,0)+1,Match(AR$3,Tickers,0))*AR$4</f>
        <v>3765.941242</v>
      </c>
      <c r="AS14" s="33">
        <f t="array" ref="AS14">index(DailyPrices,Match($AI14,PriceDates,0)+1,Match(AS$3,Tickers,0))*AS$4</f>
        <v>5586.251107</v>
      </c>
      <c r="AT14" s="33">
        <f t="array" ref="AT14">index(DailyPrices,Match($AI14,PriceDates,0)+1,Match(AT$3,Tickers,0))*AT$4</f>
        <v>4033.293216</v>
      </c>
      <c r="AU14" s="33">
        <f t="array" ref="AU14">index(DailyPrices,Match($AI14,PriceDates,0)+1,Match(AU$3,Tickers,0))*AU$4</f>
        <v>1992.926514</v>
      </c>
      <c r="AV14" s="33">
        <f t="array" ref="AV14">index(DailyPrices,Match($AI14,PriceDates,0)+1,Match(AV$3,Tickers,0))*AV$4</f>
        <v>0</v>
      </c>
      <c r="AW14" s="33">
        <f t="array" ref="AW14">index(DailyPrices,Match($AI14,PriceDates,0)+1,Match(AW$3,Tickers,0))*AW$4</f>
        <v>0</v>
      </c>
      <c r="AX14" s="33">
        <f t="array" ref="AX14">index(DailyPrices,Match($AI14,PriceDates,0)+1,Match(AX$3,Tickers,0))*AX$4</f>
        <v>0</v>
      </c>
      <c r="AY14" s="33">
        <f t="array" ref="AY14">index(DailyPrices,Match($AI14,PriceDates,0)+1,Match(AY$3,Tickers,0))*AY$4</f>
        <v>0</v>
      </c>
      <c r="AZ14" s="33">
        <f t="array" ref="AZ14">index(DailyPrices,Match($AI14,PriceDates,0)+1,Match(AZ$3,Tickers,0))*AZ$4</f>
        <v>0</v>
      </c>
      <c r="BA14" s="33">
        <f t="array" ref="BA14">index(DailyPrices,Match($AI14,PriceDates,0)+1,Match(BA$3,Tickers,0))*BA$4</f>
        <v>0</v>
      </c>
      <c r="BB14" s="33">
        <f t="array" ref="BB14">index(DailyPrices,Match($AI14,PriceDates,0)+1,Match(BB$3,Tickers,0))*BB$4</f>
        <v>0</v>
      </c>
      <c r="BC14" s="33">
        <f t="array" ref="BC14">index(DailyPrices,Match($AI14,PriceDates,0)+1,Match(BC$3,Tickers,0))*BC$4</f>
        <v>0</v>
      </c>
      <c r="BD14" s="33">
        <f t="array" ref="BD14">index(DailyPrices,Match($AI14,PriceDates,0)+1,Match(BD$3,Tickers,0))*BD$4</f>
        <v>0</v>
      </c>
      <c r="BE14" s="33">
        <f t="array" ref="BE14">index(DailyPrices,Match($AI14,PriceDates,0)+1,Match(BE$3,Tickers,0))*BE$4</f>
        <v>0</v>
      </c>
      <c r="BF14" s="33">
        <f t="array" ref="BF14">index(DailyPrices,Match($AI14,PriceDates,0)+1,Match(BF$3,Tickers,0))*BF$4</f>
        <v>0</v>
      </c>
      <c r="BG14" s="33">
        <f t="array" ref="BG14">index(DailyPrices,Match($AI14,PriceDates,0)+1,Match(BG$3,Tickers,0))*BG$4</f>
        <v>0</v>
      </c>
      <c r="BH14" s="33">
        <f t="array" ref="BH14">index(DailyPrices,Match($AI14,PriceDates,0)+1,Match(BH$3,Tickers,0))*BH$4</f>
        <v>0</v>
      </c>
      <c r="BI14" s="33">
        <f t="array" ref="BI14">index(DailyPrices,Match($AI14,PriceDates,0)+1,Match(BI$3,Tickers,0))*BI$4</f>
        <v>0</v>
      </c>
      <c r="BJ14" s="33">
        <f t="array" ref="BJ14">index(DailyPrices,Match($AI14,PriceDates,0)+1,Match(BJ$3,Tickers,0))*BJ$4</f>
        <v>0</v>
      </c>
      <c r="BK14" s="15">
        <f t="shared" si="5"/>
        <v>90776.88908</v>
      </c>
    </row>
    <row r="15">
      <c r="A15" s="5"/>
      <c r="B15" s="5"/>
      <c r="C15" s="5"/>
      <c r="D15" s="5"/>
      <c r="E15" s="5"/>
      <c r="F15" s="5"/>
      <c r="G15" s="5"/>
      <c r="H15" s="5"/>
      <c r="I15" s="14"/>
      <c r="J15" s="5"/>
      <c r="K15" s="5"/>
      <c r="L15" s="5"/>
      <c r="M15" s="5"/>
      <c r="N15" s="9"/>
      <c r="AI15" s="32">
        <f>Prices!B21</f>
        <v>42388</v>
      </c>
      <c r="AJ15" s="33">
        <f t="array" ref="AJ15">index(DailyPrices,Match($AI15,PriceDates,0)+1,Match(AJ$3,Tickers,0))*AJ$4</f>
        <v>10788.76949</v>
      </c>
      <c r="AK15" s="33">
        <f t="array" ref="AK15">index(DailyPrices,Match($AI15,PriceDates,0)+1,Match(AK$3,Tickers,0))*AK$4</f>
        <v>16607.10728</v>
      </c>
      <c r="AL15" s="33">
        <f t="array" ref="AL15">index(DailyPrices,Match($AI15,PriceDates,0)+1,Match(AL$3,Tickers,0))*AL$4</f>
        <v>6608.167567</v>
      </c>
      <c r="AM15" s="33">
        <f t="array" ref="AM15">index(DailyPrices,Match($AI15,PriceDates,0)+1,Match(AM$3,Tickers,0))*AM$4</f>
        <v>10336.04772</v>
      </c>
      <c r="AN15" s="33">
        <f t="array" ref="AN15">index(DailyPrices,Match($AI15,PriceDates,0)+1,Match(AN$3,Tickers,0))*AN$4</f>
        <v>8768.773467</v>
      </c>
      <c r="AO15" s="33">
        <f t="array" ref="AO15">index(DailyPrices,Match($AI15,PriceDates,0)+1,Match(AO$3,Tickers,0))*AO$4</f>
        <v>12577.06135</v>
      </c>
      <c r="AP15" s="33">
        <f t="array" ref="AP15">index(DailyPrices,Match($AI15,PriceDates,0)+1,Match(AP$3,Tickers,0))*AP$4</f>
        <v>3835.606396</v>
      </c>
      <c r="AQ15" s="33">
        <f t="array" ref="AQ15">index(DailyPrices,Match($AI15,PriceDates,0)+1,Match(AQ$3,Tickers,0))*AQ$4</f>
        <v>5865.839243</v>
      </c>
      <c r="AR15" s="33">
        <f t="array" ref="AR15">index(DailyPrices,Match($AI15,PriceDates,0)+1,Match(AR$3,Tickers,0))*AR$4</f>
        <v>3828.598899</v>
      </c>
      <c r="AS15" s="33">
        <f t="array" ref="AS15">index(DailyPrices,Match($AI15,PriceDates,0)+1,Match(AS$3,Tickers,0))*AS$4</f>
        <v>5627.461156</v>
      </c>
      <c r="AT15" s="33">
        <f t="array" ref="AT15">index(DailyPrices,Match($AI15,PriceDates,0)+1,Match(AT$3,Tickers,0))*AT$4</f>
        <v>4054.641863</v>
      </c>
      <c r="AU15" s="33">
        <f t="array" ref="AU15">index(DailyPrices,Match($AI15,PriceDates,0)+1,Match(AU$3,Tickers,0))*AU$4</f>
        <v>2000.785943</v>
      </c>
      <c r="AV15" s="33">
        <f t="array" ref="AV15">index(DailyPrices,Match($AI15,PriceDates,0)+1,Match(AV$3,Tickers,0))*AV$4</f>
        <v>0</v>
      </c>
      <c r="AW15" s="33">
        <f t="array" ref="AW15">index(DailyPrices,Match($AI15,PriceDates,0)+1,Match(AW$3,Tickers,0))*AW$4</f>
        <v>0</v>
      </c>
      <c r="AX15" s="33">
        <f t="array" ref="AX15">index(DailyPrices,Match($AI15,PriceDates,0)+1,Match(AX$3,Tickers,0))*AX$4</f>
        <v>0</v>
      </c>
      <c r="AY15" s="33">
        <f t="array" ref="AY15">index(DailyPrices,Match($AI15,PriceDates,0)+1,Match(AY$3,Tickers,0))*AY$4</f>
        <v>0</v>
      </c>
      <c r="AZ15" s="33">
        <f t="array" ref="AZ15">index(DailyPrices,Match($AI15,PriceDates,0)+1,Match(AZ$3,Tickers,0))*AZ$4</f>
        <v>0</v>
      </c>
      <c r="BA15" s="33">
        <f t="array" ref="BA15">index(DailyPrices,Match($AI15,PriceDates,0)+1,Match(BA$3,Tickers,0))*BA$4</f>
        <v>0</v>
      </c>
      <c r="BB15" s="33">
        <f t="array" ref="BB15">index(DailyPrices,Match($AI15,PriceDates,0)+1,Match(BB$3,Tickers,0))*BB$4</f>
        <v>0</v>
      </c>
      <c r="BC15" s="33">
        <f t="array" ref="BC15">index(DailyPrices,Match($AI15,PriceDates,0)+1,Match(BC$3,Tickers,0))*BC$4</f>
        <v>0</v>
      </c>
      <c r="BD15" s="33">
        <f t="array" ref="BD15">index(DailyPrices,Match($AI15,PriceDates,0)+1,Match(BD$3,Tickers,0))*BD$4</f>
        <v>0</v>
      </c>
      <c r="BE15" s="33">
        <f t="array" ref="BE15">index(DailyPrices,Match($AI15,PriceDates,0)+1,Match(BE$3,Tickers,0))*BE$4</f>
        <v>0</v>
      </c>
      <c r="BF15" s="33">
        <f t="array" ref="BF15">index(DailyPrices,Match($AI15,PriceDates,0)+1,Match(BF$3,Tickers,0))*BF$4</f>
        <v>0</v>
      </c>
      <c r="BG15" s="33">
        <f t="array" ref="BG15">index(DailyPrices,Match($AI15,PriceDates,0)+1,Match(BG$3,Tickers,0))*BG$4</f>
        <v>0</v>
      </c>
      <c r="BH15" s="33">
        <f t="array" ref="BH15">index(DailyPrices,Match($AI15,PriceDates,0)+1,Match(BH$3,Tickers,0))*BH$4</f>
        <v>0</v>
      </c>
      <c r="BI15" s="33">
        <f t="array" ref="BI15">index(DailyPrices,Match($AI15,PriceDates,0)+1,Match(BI$3,Tickers,0))*BI$4</f>
        <v>0</v>
      </c>
      <c r="BJ15" s="33">
        <f t="array" ref="BJ15">index(DailyPrices,Match($AI15,PriceDates,0)+1,Match(BJ$3,Tickers,0))*BJ$4</f>
        <v>0</v>
      </c>
      <c r="BK15" s="15">
        <f t="shared" si="5"/>
        <v>90898.86039</v>
      </c>
    </row>
    <row r="16">
      <c r="A16" s="1" t="s">
        <v>69</v>
      </c>
      <c r="B16" s="1">
        <v>0.0</v>
      </c>
      <c r="C16" s="9">
        <f t="array" ref="C16">index(YTDReturns,4,Match(C3,Tickers,0))</f>
        <v>0.0629112502</v>
      </c>
      <c r="D16" s="9">
        <f t="array" ref="D16">index(YTDReturns,4,Match(D3,Tickers,0))</f>
        <v>0.08195584326</v>
      </c>
      <c r="E16" s="9">
        <f t="array" ref="E16">index(YTDReturns,4,Match(E3,Tickers,0))</f>
        <v>0.1043022415</v>
      </c>
      <c r="F16" s="9">
        <f t="array" ref="F16">index(YTDReturns,4,Match(F3,Tickers,0))</f>
        <v>0.1235607676</v>
      </c>
      <c r="G16" s="9">
        <f t="array" ref="G16">index(YTDReturns,4,Match(G3,Tickers,0))</f>
        <v>0.01879084967</v>
      </c>
      <c r="H16" s="9">
        <f t="array" ref="H16">index(YTDReturns,4,Match(H3,Tickers,0))</f>
        <v>0.01800554017</v>
      </c>
      <c r="I16" s="9">
        <f t="array" ref="I16">index(YTDReturns,4,Match(I3,Tickers,0))</f>
        <v>0.07171314741</v>
      </c>
      <c r="J16" s="9">
        <f t="array" ref="J16">index(YTDReturns,4,Match(J3,Tickers,0))</f>
        <v>0.07484567901</v>
      </c>
      <c r="K16" s="9">
        <f t="array" ref="K16">index(YTDReturns,4,Match(K3,Tickers,0))</f>
        <v>0.1579080985</v>
      </c>
      <c r="L16" s="9">
        <f t="array" ref="L16">index(YTDReturns,4,Match(L3,Tickers,0))</f>
        <v>0.2855093257</v>
      </c>
      <c r="M16" s="9">
        <f t="array" ref="M16">index(YTDReturns,4,Match(M3,Tickers,0))</f>
        <v>0.08792173586</v>
      </c>
      <c r="N16" s="9">
        <f t="array" ref="N16">index(YTDReturns,4,Match(N3,Tickers,0))</f>
        <v>0.06262093228</v>
      </c>
      <c r="O16" s="9">
        <f t="array" ref="O16">index(YTDReturns,4,Match(O3,Tickers,0))</f>
        <v>0.08841279421</v>
      </c>
      <c r="P16" s="9">
        <f t="array" ref="P16">index(YTDReturns,4,Match(P3,Tickers,0))</f>
        <v>0.1156952247</v>
      </c>
      <c r="Q16" s="9">
        <f t="array" ref="Q16">index(YTDReturns,4,Match(Q3,Tickers,0))</f>
        <v>0.08280621047</v>
      </c>
      <c r="R16" s="9">
        <f t="array" ref="R16">index(YTDReturns,4,Match(R3,Tickers,0))</f>
        <v>0.03749222153</v>
      </c>
      <c r="S16" s="9">
        <f t="array" ref="S16">index(YTDReturns,4,Match(S3,Tickers,0))</f>
        <v>0.06826877092</v>
      </c>
      <c r="T16" s="9">
        <f t="array" ref="T16">index(YTDReturns,4,Match(T3,Tickers,0))</f>
        <v>0.022509534</v>
      </c>
      <c r="U16" s="9">
        <f t="array" ref="U16">index(YTDReturns,4,Match(U3,Tickers,0))</f>
        <v>0.02203801051</v>
      </c>
      <c r="V16" s="9">
        <f t="array" ref="V16">index(YTDReturns,4,Match(V3,Tickers,0))</f>
        <v>0.08914728682</v>
      </c>
      <c r="W16" s="9">
        <f t="array" ref="W16">index(YTDReturns,4,Match(W3,Tickers,0))</f>
        <v>0.1195494591</v>
      </c>
      <c r="X16" s="9">
        <f t="array" ref="X16">index(YTDReturns,4,Match(X3,Tickers,0))</f>
        <v>0.1035278155</v>
      </c>
      <c r="Y16" s="9">
        <f t="array" ref="Y16">index(YTDReturns,4,Match(Y3,Tickers,0))</f>
        <v>0.02235508188</v>
      </c>
      <c r="Z16" s="9">
        <f t="array" ref="Z16">index(YTDReturns,4,Match(Z3,Tickers,0))</f>
        <v>0.04424379233</v>
      </c>
      <c r="AA16" s="9">
        <f t="array" ref="AA16">index(YTDReturns,4,Match(AA3,Tickers,0))</f>
        <v>0.02361937128</v>
      </c>
      <c r="AB16" s="9">
        <f t="array" ref="AB16">index(YTDReturns,4,Match(AB3,Tickers,0))</f>
        <v>0.02805695142</v>
      </c>
      <c r="AC16" s="9">
        <f t="array" ref="AC16">index(YTDReturns,4,Match(AC3,Tickers,0))</f>
        <v>0.2746222987</v>
      </c>
      <c r="AE16" s="1" t="s">
        <v>70</v>
      </c>
      <c r="AF16" s="15">
        <f>'Daily Summ'!AB5</f>
        <v>0.7267095165</v>
      </c>
      <c r="AI16" s="32">
        <f>Prices!B22</f>
        <v>42389</v>
      </c>
      <c r="AJ16" s="33">
        <f t="array" ref="AJ16">index(DailyPrices,Match($AI16,PriceDates,0)+1,Match(AJ$3,Tickers,0))*AJ$4</f>
        <v>10662.31414</v>
      </c>
      <c r="AK16" s="33">
        <f t="array" ref="AK16">index(DailyPrices,Match($AI16,PriceDates,0)+1,Match(AK$3,Tickers,0))*AK$4</f>
        <v>16360.42568</v>
      </c>
      <c r="AL16" s="33">
        <f t="array" ref="AL16">index(DailyPrices,Match($AI16,PriceDates,0)+1,Match(AL$3,Tickers,0))*AL$4</f>
        <v>6595.379302</v>
      </c>
      <c r="AM16" s="33">
        <f t="array" ref="AM16">index(DailyPrices,Match($AI16,PriceDates,0)+1,Match(AM$3,Tickers,0))*AM$4</f>
        <v>10338.54285</v>
      </c>
      <c r="AN16" s="33">
        <f t="array" ref="AN16">index(DailyPrices,Match($AI16,PriceDates,0)+1,Match(AN$3,Tickers,0))*AN$4</f>
        <v>8568.001669</v>
      </c>
      <c r="AO16" s="33">
        <f t="array" ref="AO16">index(DailyPrices,Match($AI16,PriceDates,0)+1,Match(AO$3,Tickers,0))*AO$4</f>
        <v>12255.26021</v>
      </c>
      <c r="AP16" s="33">
        <f t="array" ref="AP16">index(DailyPrices,Match($AI16,PriceDates,0)+1,Match(AP$3,Tickers,0))*AP$4</f>
        <v>3771.91636</v>
      </c>
      <c r="AQ16" s="33">
        <f t="array" ref="AQ16">index(DailyPrices,Match($AI16,PriceDates,0)+1,Match(AQ$3,Tickers,0))*AQ$4</f>
        <v>5715.622537</v>
      </c>
      <c r="AR16" s="33">
        <f t="array" ref="AR16">index(DailyPrices,Match($AI16,PriceDates,0)+1,Match(AR$3,Tickers,0))*AR$4</f>
        <v>3747.576067</v>
      </c>
      <c r="AS16" s="33">
        <f t="array" ref="AS16">index(DailyPrices,Match($AI16,PriceDates,0)+1,Match(AS$3,Tickers,0))*AS$4</f>
        <v>5512.988797</v>
      </c>
      <c r="AT16" s="33">
        <f t="array" ref="AT16">index(DailyPrices,Match($AI16,PriceDates,0)+1,Match(AT$3,Tickers,0))*AT$4</f>
        <v>3945.763761</v>
      </c>
      <c r="AU16" s="33">
        <f t="array" ref="AU16">index(DailyPrices,Match($AI16,PriceDates,0)+1,Match(AU$3,Tickers,0))*AU$4</f>
        <v>1952.132338</v>
      </c>
      <c r="AV16" s="33">
        <f t="array" ref="AV16">index(DailyPrices,Match($AI16,PriceDates,0)+1,Match(AV$3,Tickers,0))*AV$4</f>
        <v>0</v>
      </c>
      <c r="AW16" s="33">
        <f t="array" ref="AW16">index(DailyPrices,Match($AI16,PriceDates,0)+1,Match(AW$3,Tickers,0))*AW$4</f>
        <v>0</v>
      </c>
      <c r="AX16" s="33">
        <f t="array" ref="AX16">index(DailyPrices,Match($AI16,PriceDates,0)+1,Match(AX$3,Tickers,0))*AX$4</f>
        <v>0</v>
      </c>
      <c r="AY16" s="33">
        <f t="array" ref="AY16">index(DailyPrices,Match($AI16,PriceDates,0)+1,Match(AY$3,Tickers,0))*AY$4</f>
        <v>0</v>
      </c>
      <c r="AZ16" s="33">
        <f t="array" ref="AZ16">index(DailyPrices,Match($AI16,PriceDates,0)+1,Match(AZ$3,Tickers,0))*AZ$4</f>
        <v>0</v>
      </c>
      <c r="BA16" s="33">
        <f t="array" ref="BA16">index(DailyPrices,Match($AI16,PriceDates,0)+1,Match(BA$3,Tickers,0))*BA$4</f>
        <v>0</v>
      </c>
      <c r="BB16" s="33">
        <f t="array" ref="BB16">index(DailyPrices,Match($AI16,PriceDates,0)+1,Match(BB$3,Tickers,0))*BB$4</f>
        <v>0</v>
      </c>
      <c r="BC16" s="33">
        <f t="array" ref="BC16">index(DailyPrices,Match($AI16,PriceDates,0)+1,Match(BC$3,Tickers,0))*BC$4</f>
        <v>0</v>
      </c>
      <c r="BD16" s="33">
        <f t="array" ref="BD16">index(DailyPrices,Match($AI16,PriceDates,0)+1,Match(BD$3,Tickers,0))*BD$4</f>
        <v>0</v>
      </c>
      <c r="BE16" s="33">
        <f t="array" ref="BE16">index(DailyPrices,Match($AI16,PriceDates,0)+1,Match(BE$3,Tickers,0))*BE$4</f>
        <v>0</v>
      </c>
      <c r="BF16" s="33">
        <f t="array" ref="BF16">index(DailyPrices,Match($AI16,PriceDates,0)+1,Match(BF$3,Tickers,0))*BF$4</f>
        <v>0</v>
      </c>
      <c r="BG16" s="33">
        <f t="array" ref="BG16">index(DailyPrices,Match($AI16,PriceDates,0)+1,Match(BG$3,Tickers,0))*BG$4</f>
        <v>0</v>
      </c>
      <c r="BH16" s="33">
        <f t="array" ref="BH16">index(DailyPrices,Match($AI16,PriceDates,0)+1,Match(BH$3,Tickers,0))*BH$4</f>
        <v>0</v>
      </c>
      <c r="BI16" s="33">
        <f t="array" ref="BI16">index(DailyPrices,Match($AI16,PriceDates,0)+1,Match(BI$3,Tickers,0))*BI$4</f>
        <v>0</v>
      </c>
      <c r="BJ16" s="33">
        <f t="array" ref="BJ16">index(DailyPrices,Match($AI16,PriceDates,0)+1,Match(BJ$3,Tickers,0))*BJ$4</f>
        <v>0</v>
      </c>
      <c r="BK16" s="15">
        <f t="shared" si="5"/>
        <v>89425.92371</v>
      </c>
    </row>
    <row r="17">
      <c r="A17" s="4" t="s">
        <v>57</v>
      </c>
      <c r="B17" s="5"/>
      <c r="C17" s="9">
        <f t="array" ref="C17">index(YTDReturns,5,Match(C$3,Tickers,0))</f>
        <v>-0.1019633018</v>
      </c>
      <c r="D17" s="9">
        <f t="array" ref="D17">index(YTDReturns,5,Match(D$3,Tickers,0))</f>
        <v>-0.1026470928</v>
      </c>
      <c r="E17" s="9">
        <f t="array" ref="E17">index(YTDReturns,5,Match(E$3,Tickers,0))</f>
        <v>-0.1428054953</v>
      </c>
      <c r="F17" s="9">
        <f t="array" ref="F17">index(YTDReturns,5,Match(F$3,Tickers,0))</f>
        <v>-0.1408315565</v>
      </c>
      <c r="G17" s="9">
        <f t="array" ref="G17">index(YTDReturns,5,Match(G$3,Tickers,0))</f>
        <v>-0.1222766885</v>
      </c>
      <c r="H17" s="9">
        <f t="array" ref="H17">index(YTDReturns,5,Match(H$3,Tickers,0))</f>
        <v>-0.132132964</v>
      </c>
      <c r="I17" s="9">
        <f t="array" ref="I17">index(YTDReturns,5,Match(I$3,Tickers,0))</f>
        <v>-0.1197372671</v>
      </c>
      <c r="J17" s="9">
        <f t="array" ref="J17">index(YTDReturns,5,Match(J$3,Tickers,0))</f>
        <v>-0.1084104938</v>
      </c>
      <c r="K17" s="9">
        <f t="array" ref="K17">index(YTDReturns,5,Match(K$3,Tickers,0))</f>
        <v>-0.1045950749</v>
      </c>
      <c r="L17" s="9">
        <f t="array" ref="L17">index(YTDReturns,5,Match(L$3,Tickers,0))</f>
        <v>-0.1025824964</v>
      </c>
      <c r="M17" s="9">
        <f t="array" ref="M17">index(YTDReturns,5,Match(M$3,Tickers,0))</f>
        <v>-0.1035996488</v>
      </c>
      <c r="N17" s="9">
        <f t="array" ref="N17">index(YTDReturns,5,Match(N$3,Tickers,0))</f>
        <v>-0.09252418646</v>
      </c>
      <c r="O17" s="9">
        <f t="array" ref="O17">index(YTDReturns,5,Match(O$3,Tickers,0))</f>
        <v>-0.06623415812</v>
      </c>
      <c r="P17" s="9">
        <f t="array" ref="P17">index(YTDReturns,5,Match(P$3,Tickers,0))</f>
        <v>-0.07075140449</v>
      </c>
      <c r="Q17" s="9">
        <f t="array" ref="Q17">index(YTDReturns,5,Match(Q$3,Tickers,0))</f>
        <v>-0.3007475561</v>
      </c>
      <c r="R17" s="9">
        <f t="array" ref="R17">index(YTDReturns,5,Match(R$3,Tickers,0))</f>
        <v>0.03515868077</v>
      </c>
      <c r="S17" s="9">
        <f t="array" ref="S17">index(YTDReturns,5,Match(S$3,Tickers,0))</f>
        <v>0.006695361071</v>
      </c>
      <c r="T17" s="9">
        <f t="array" ref="T17">index(YTDReturns,5,Match(T$3,Tickers,0))</f>
        <v>0.01813784764</v>
      </c>
      <c r="U17" s="9">
        <f t="array" ref="U17">index(YTDReturns,5,Match(U$3,Tickers,0))</f>
        <v>0.002021835827</v>
      </c>
      <c r="V17" s="9">
        <f t="array" ref="V17">index(YTDReturns,5,Match(V$3,Tickers,0))</f>
        <v>-0.06648777579</v>
      </c>
      <c r="W17" s="9">
        <f t="array" ref="W17">index(YTDReturns,5,Match(W$3,Tickers,0))</f>
        <v>0.0568752091</v>
      </c>
      <c r="X17" s="9">
        <f t="array" ref="X17">index(YTDReturns,5,Match(X$3,Tickers,0))</f>
        <v>-0.008412483039</v>
      </c>
      <c r="Y17" s="9">
        <f t="array" ref="Y17">index(YTDReturns,5,Match(Y$3,Tickers,0))</f>
        <v>-0.06238627502</v>
      </c>
      <c r="Z17" s="9">
        <f t="array" ref="Z17">index(YTDReturns,5,Match(Z$3,Tickers,0))</f>
        <v>-0.01941309255</v>
      </c>
      <c r="AA17" s="9">
        <f t="array" ref="AA17">index(YTDReturns,5,Match(AA$3,Tickers,0))</f>
        <v>0.01690739167</v>
      </c>
      <c r="AB17" s="9">
        <f t="array" ref="AB17">index(YTDReturns,5,Match(AB$3,Tickers,0))</f>
        <v>0.0242881072</v>
      </c>
      <c r="AC17" s="9">
        <f t="array" ref="AC17">index(YTDReturns,5,Match(AC$3,Tickers,0))</f>
        <v>0.140562249</v>
      </c>
      <c r="AI17" s="32">
        <f>Prices!B23</f>
        <v>42390</v>
      </c>
      <c r="AJ17" s="33">
        <f t="array" ref="AJ17">index(DailyPrices,Match($AI17,PriceDates,0)+1,Match(AJ$3,Tickers,0))*AJ$4</f>
        <v>10714.27352</v>
      </c>
      <c r="AK17" s="33">
        <f t="array" ref="AK17">index(DailyPrices,Match($AI17,PriceDates,0)+1,Match(AK$3,Tickers,0))*AK$4</f>
        <v>16464.95178</v>
      </c>
      <c r="AL17" s="33">
        <f t="array" ref="AL17">index(DailyPrices,Match($AI17,PriceDates,0)+1,Match(AL$3,Tickers,0))*AL$4</f>
        <v>6596.725435</v>
      </c>
      <c r="AM17" s="33">
        <f t="array" ref="AM17">index(DailyPrices,Match($AI17,PriceDates,0)+1,Match(AM$3,Tickers,0))*AM$4</f>
        <v>10328.56236</v>
      </c>
      <c r="AN17" s="33">
        <f t="array" ref="AN17">index(DailyPrices,Match($AI17,PriceDates,0)+1,Match(AN$3,Tickers,0))*AN$4</f>
        <v>8633.187317</v>
      </c>
      <c r="AO17" s="33">
        <f t="array" ref="AO17">index(DailyPrices,Match($AI17,PriceDates,0)+1,Match(AO$3,Tickers,0))*AO$4</f>
        <v>12370.18919</v>
      </c>
      <c r="AP17" s="33">
        <f t="array" ref="AP17">index(DailyPrices,Match($AI17,PriceDates,0)+1,Match(AP$3,Tickers,0))*AP$4</f>
        <v>3776.040175</v>
      </c>
      <c r="AQ17" s="33">
        <f t="array" ref="AQ17">index(DailyPrices,Match($AI17,PriceDates,0)+1,Match(AQ$3,Tickers,0))*AQ$4</f>
        <v>5757.48621</v>
      </c>
      <c r="AR17" s="33">
        <f t="array" ref="AR17">index(DailyPrices,Match($AI17,PriceDates,0)+1,Match(AR$3,Tickers,0))*AR$4</f>
        <v>3764.860938</v>
      </c>
      <c r="AS17" s="33">
        <f t="array" ref="AS17">index(DailyPrices,Match($AI17,PriceDates,0)+1,Match(AS$3,Tickers,0))*AS$4</f>
        <v>5522.146586</v>
      </c>
      <c r="AT17" s="33">
        <f t="array" ref="AT17">index(DailyPrices,Match($AI17,PriceDates,0)+1,Match(AT$3,Tickers,0))*AT$4</f>
        <v>3967.646125</v>
      </c>
      <c r="AU17" s="33">
        <f t="array" ref="AU17">index(DailyPrices,Match($AI17,PriceDates,0)+1,Match(AU$3,Tickers,0))*AU$4</f>
        <v>1954.377889</v>
      </c>
      <c r="AV17" s="33">
        <f t="array" ref="AV17">index(DailyPrices,Match($AI17,PriceDates,0)+1,Match(AV$3,Tickers,0))*AV$4</f>
        <v>0</v>
      </c>
      <c r="AW17" s="33">
        <f t="array" ref="AW17">index(DailyPrices,Match($AI17,PriceDates,0)+1,Match(AW$3,Tickers,0))*AW$4</f>
        <v>0</v>
      </c>
      <c r="AX17" s="33">
        <f t="array" ref="AX17">index(DailyPrices,Match($AI17,PriceDates,0)+1,Match(AX$3,Tickers,0))*AX$4</f>
        <v>0</v>
      </c>
      <c r="AY17" s="33">
        <f t="array" ref="AY17">index(DailyPrices,Match($AI17,PriceDates,0)+1,Match(AY$3,Tickers,0))*AY$4</f>
        <v>0</v>
      </c>
      <c r="AZ17" s="33">
        <f t="array" ref="AZ17">index(DailyPrices,Match($AI17,PriceDates,0)+1,Match(AZ$3,Tickers,0))*AZ$4</f>
        <v>0</v>
      </c>
      <c r="BA17" s="33">
        <f t="array" ref="BA17">index(DailyPrices,Match($AI17,PriceDates,0)+1,Match(BA$3,Tickers,0))*BA$4</f>
        <v>0</v>
      </c>
      <c r="BB17" s="33">
        <f t="array" ref="BB17">index(DailyPrices,Match($AI17,PriceDates,0)+1,Match(BB$3,Tickers,0))*BB$4</f>
        <v>0</v>
      </c>
      <c r="BC17" s="33">
        <f t="array" ref="BC17">index(DailyPrices,Match($AI17,PriceDates,0)+1,Match(BC$3,Tickers,0))*BC$4</f>
        <v>0</v>
      </c>
      <c r="BD17" s="33">
        <f t="array" ref="BD17">index(DailyPrices,Match($AI17,PriceDates,0)+1,Match(BD$3,Tickers,0))*BD$4</f>
        <v>0</v>
      </c>
      <c r="BE17" s="33">
        <f t="array" ref="BE17">index(DailyPrices,Match($AI17,PriceDates,0)+1,Match(BE$3,Tickers,0))*BE$4</f>
        <v>0</v>
      </c>
      <c r="BF17" s="33">
        <f t="array" ref="BF17">index(DailyPrices,Match($AI17,PriceDates,0)+1,Match(BF$3,Tickers,0))*BF$4</f>
        <v>0</v>
      </c>
      <c r="BG17" s="33">
        <f t="array" ref="BG17">index(DailyPrices,Match($AI17,PriceDates,0)+1,Match(BG$3,Tickers,0))*BG$4</f>
        <v>0</v>
      </c>
      <c r="BH17" s="33">
        <f t="array" ref="BH17">index(DailyPrices,Match($AI17,PriceDates,0)+1,Match(BH$3,Tickers,0))*BH$4</f>
        <v>0</v>
      </c>
      <c r="BI17" s="33">
        <f t="array" ref="BI17">index(DailyPrices,Match($AI17,PriceDates,0)+1,Match(BI$3,Tickers,0))*BI$4</f>
        <v>0</v>
      </c>
      <c r="BJ17" s="33">
        <f t="array" ref="BJ17">index(DailyPrices,Match($AI17,PriceDates,0)+1,Match(BJ$3,Tickers,0))*BJ$4</f>
        <v>0</v>
      </c>
      <c r="BK17" s="15">
        <f t="shared" si="5"/>
        <v>89850.44752</v>
      </c>
    </row>
    <row r="18">
      <c r="A18" s="5"/>
      <c r="B18" s="5"/>
      <c r="C18" s="5"/>
      <c r="D18" s="5"/>
      <c r="E18" s="5"/>
      <c r="F18" s="5"/>
      <c r="G18" s="5"/>
      <c r="H18" s="5"/>
      <c r="I18" s="14"/>
      <c r="J18" s="5"/>
      <c r="K18" s="5"/>
      <c r="L18" s="5"/>
      <c r="M18" s="5"/>
      <c r="N18" s="9"/>
      <c r="AI18" s="32">
        <f>Prices!B24</f>
        <v>42391</v>
      </c>
      <c r="AJ18" s="33">
        <f t="array" ref="AJ18">index(DailyPrices,Match($AI18,PriceDates,0)+1,Match(AJ$3,Tickers,0))*AJ$4</f>
        <v>10934.00533</v>
      </c>
      <c r="AK18" s="33">
        <f t="array" ref="AK18">index(DailyPrices,Match($AI18,PriceDates,0)+1,Match(AK$3,Tickers,0))*AK$4</f>
        <v>16780.62061</v>
      </c>
      <c r="AL18" s="33">
        <f t="array" ref="AL18">index(DailyPrices,Match($AI18,PriceDates,0)+1,Match(AL$3,Tickers,0))*AL$4</f>
        <v>6762.299811</v>
      </c>
      <c r="AM18" s="33">
        <f t="array" ref="AM18">index(DailyPrices,Match($AI18,PriceDates,0)+1,Match(AM$3,Tickers,0))*AM$4</f>
        <v>10558.11369</v>
      </c>
      <c r="AN18" s="33">
        <f t="array" ref="AN18">index(DailyPrices,Match($AI18,PriceDates,0)+1,Match(AN$3,Tickers,0))*AN$4</f>
        <v>8883.500209</v>
      </c>
      <c r="AO18" s="33">
        <f t="array" ref="AO18">index(DailyPrices,Match($AI18,PriceDates,0)+1,Match(AO$3,Tickers,0))*AO$4</f>
        <v>12757.11676</v>
      </c>
      <c r="AP18" s="33">
        <f t="array" ref="AP18">index(DailyPrices,Match($AI18,PriceDates,0)+1,Match(AP$3,Tickers,0))*AP$4</f>
        <v>3874.55354</v>
      </c>
      <c r="AQ18" s="33">
        <f t="array" ref="AQ18">index(DailyPrices,Match($AI18,PriceDates,0)+1,Match(AQ$3,Tickers,0))*AQ$4</f>
        <v>5885.539795</v>
      </c>
      <c r="AR18" s="33">
        <f t="array" ref="AR18">index(DailyPrices,Match($AI18,PriceDates,0)+1,Match(AR$3,Tickers,0))*AR$4</f>
        <v>3882.614121</v>
      </c>
      <c r="AS18" s="33">
        <f t="array" ref="AS18">index(DailyPrices,Match($AI18,PriceDates,0)+1,Match(AS$3,Tickers,0))*AS$4</f>
        <v>5755.670198</v>
      </c>
      <c r="AT18" s="33">
        <f t="array" ref="AT18">index(DailyPrices,Match($AI18,PriceDates,0)+1,Match(AT$3,Tickers,0))*AT$4</f>
        <v>4078.125375</v>
      </c>
      <c r="AU18" s="33">
        <f t="array" ref="AU18">index(DailyPrices,Match($AI18,PriceDates,0)+1,Match(AU$3,Tickers,0))*AU$4</f>
        <v>1994.04929</v>
      </c>
      <c r="AV18" s="33">
        <f t="array" ref="AV18">index(DailyPrices,Match($AI18,PriceDates,0)+1,Match(AV$3,Tickers,0))*AV$4</f>
        <v>0</v>
      </c>
      <c r="AW18" s="33">
        <f t="array" ref="AW18">index(DailyPrices,Match($AI18,PriceDates,0)+1,Match(AW$3,Tickers,0))*AW$4</f>
        <v>0</v>
      </c>
      <c r="AX18" s="33">
        <f t="array" ref="AX18">index(DailyPrices,Match($AI18,PriceDates,0)+1,Match(AX$3,Tickers,0))*AX$4</f>
        <v>0</v>
      </c>
      <c r="AY18" s="33">
        <f t="array" ref="AY18">index(DailyPrices,Match($AI18,PriceDates,0)+1,Match(AY$3,Tickers,0))*AY$4</f>
        <v>0</v>
      </c>
      <c r="AZ18" s="33">
        <f t="array" ref="AZ18">index(DailyPrices,Match($AI18,PriceDates,0)+1,Match(AZ$3,Tickers,0))*AZ$4</f>
        <v>0</v>
      </c>
      <c r="BA18" s="33">
        <f t="array" ref="BA18">index(DailyPrices,Match($AI18,PriceDates,0)+1,Match(BA$3,Tickers,0))*BA$4</f>
        <v>0</v>
      </c>
      <c r="BB18" s="33">
        <f t="array" ref="BB18">index(DailyPrices,Match($AI18,PriceDates,0)+1,Match(BB$3,Tickers,0))*BB$4</f>
        <v>0</v>
      </c>
      <c r="BC18" s="33">
        <f t="array" ref="BC18">index(DailyPrices,Match($AI18,PriceDates,0)+1,Match(BC$3,Tickers,0))*BC$4</f>
        <v>0</v>
      </c>
      <c r="BD18" s="33">
        <f t="array" ref="BD18">index(DailyPrices,Match($AI18,PriceDates,0)+1,Match(BD$3,Tickers,0))*BD$4</f>
        <v>0</v>
      </c>
      <c r="BE18" s="33">
        <f t="array" ref="BE18">index(DailyPrices,Match($AI18,PriceDates,0)+1,Match(BE$3,Tickers,0))*BE$4</f>
        <v>0</v>
      </c>
      <c r="BF18" s="33">
        <f t="array" ref="BF18">index(DailyPrices,Match($AI18,PriceDates,0)+1,Match(BF$3,Tickers,0))*BF$4</f>
        <v>0</v>
      </c>
      <c r="BG18" s="33">
        <f t="array" ref="BG18">index(DailyPrices,Match($AI18,PriceDates,0)+1,Match(BG$3,Tickers,0))*BG$4</f>
        <v>0</v>
      </c>
      <c r="BH18" s="33">
        <f t="array" ref="BH18">index(DailyPrices,Match($AI18,PriceDates,0)+1,Match(BH$3,Tickers,0))*BH$4</f>
        <v>0</v>
      </c>
      <c r="BI18" s="33">
        <f t="array" ref="BI18">index(DailyPrices,Match($AI18,PriceDates,0)+1,Match(BI$3,Tickers,0))*BI$4</f>
        <v>0</v>
      </c>
      <c r="BJ18" s="33">
        <f t="array" ref="BJ18">index(DailyPrices,Match($AI18,PriceDates,0)+1,Match(BJ$3,Tickers,0))*BJ$4</f>
        <v>0</v>
      </c>
      <c r="BK18" s="15">
        <f t="shared" si="5"/>
        <v>92146.20873</v>
      </c>
    </row>
    <row r="19">
      <c r="A19" s="5"/>
      <c r="B19" s="5"/>
      <c r="C19" s="5"/>
      <c r="D19" s="5"/>
      <c r="E19" s="5"/>
      <c r="F19" s="5"/>
      <c r="G19" s="5"/>
      <c r="H19" s="5"/>
      <c r="I19" s="14"/>
      <c r="J19" s="5"/>
      <c r="K19" s="5"/>
      <c r="L19" s="5"/>
      <c r="M19" s="5"/>
      <c r="N19" s="9"/>
      <c r="AI19" s="32">
        <f>Prices!B25</f>
        <v>42394</v>
      </c>
      <c r="AJ19" s="33">
        <f t="array" ref="AJ19">index(DailyPrices,Match($AI19,PriceDates,0)+1,Match(AJ$3,Tickers,0))*AJ$4</f>
        <v>10771.86704</v>
      </c>
      <c r="AK19" s="33">
        <f t="array" ref="AK19">index(DailyPrices,Match($AI19,PriceDates,0)+1,Match(AK$3,Tickers,0))*AK$4</f>
        <v>16481.67596</v>
      </c>
      <c r="AL19" s="33">
        <f t="array" ref="AL19">index(DailyPrices,Match($AI19,PriceDates,0)+1,Match(AL$3,Tickers,0))*AL$4</f>
        <v>6618.936632</v>
      </c>
      <c r="AM19" s="33">
        <f t="array" ref="AM19">index(DailyPrices,Match($AI19,PriceDates,0)+1,Match(AM$3,Tickers,0))*AM$4</f>
        <v>10324.81967</v>
      </c>
      <c r="AN19" s="33">
        <f t="array" ref="AN19">index(DailyPrices,Match($AI19,PriceDates,0)+1,Match(AN$3,Tickers,0))*AN$4</f>
        <v>8755.736337</v>
      </c>
      <c r="AO19" s="33">
        <f t="array" ref="AO19">index(DailyPrices,Match($AI19,PriceDates,0)+1,Match(AO$3,Tickers,0))*AO$4</f>
        <v>12515.7659</v>
      </c>
      <c r="AP19" s="33">
        <f t="array" ref="AP19">index(DailyPrices,Match($AI19,PriceDates,0)+1,Match(AP$3,Tickers,0))*AP$4</f>
        <v>3847.977841</v>
      </c>
      <c r="AQ19" s="33">
        <f t="array" ref="AQ19">index(DailyPrices,Match($AI19,PriceDates,0)+1,Match(AQ$3,Tickers,0))*AQ$4</f>
        <v>5875.689519</v>
      </c>
      <c r="AR19" s="33">
        <f t="array" ref="AR19">index(DailyPrices,Match($AI19,PriceDates,0)+1,Match(AR$3,Tickers,0))*AR$4</f>
        <v>3819.956464</v>
      </c>
      <c r="AS19" s="33">
        <f t="array" ref="AS19">index(DailyPrices,Match($AI19,PriceDates,0)+1,Match(AS$3,Tickers,0))*AS$4</f>
        <v>5645.776733</v>
      </c>
      <c r="AT19" s="33">
        <f t="array" ref="AT19">index(DailyPrices,Match($AI19,PriceDates,0)+1,Match(AT$3,Tickers,0))*AT$4</f>
        <v>4052.506998</v>
      </c>
      <c r="AU19" s="33">
        <f t="array" ref="AU19">index(DailyPrices,Match($AI19,PriceDates,0)+1,Match(AU$3,Tickers,0))*AU$4</f>
        <v>1981.324501</v>
      </c>
      <c r="AV19" s="33">
        <f t="array" ref="AV19">index(DailyPrices,Match($AI19,PriceDates,0)+1,Match(AV$3,Tickers,0))*AV$4</f>
        <v>0</v>
      </c>
      <c r="AW19" s="33">
        <f t="array" ref="AW19">index(DailyPrices,Match($AI19,PriceDates,0)+1,Match(AW$3,Tickers,0))*AW$4</f>
        <v>0</v>
      </c>
      <c r="AX19" s="33">
        <f t="array" ref="AX19">index(DailyPrices,Match($AI19,PriceDates,0)+1,Match(AX$3,Tickers,0))*AX$4</f>
        <v>0</v>
      </c>
      <c r="AY19" s="33">
        <f t="array" ref="AY19">index(DailyPrices,Match($AI19,PriceDates,0)+1,Match(AY$3,Tickers,0))*AY$4</f>
        <v>0</v>
      </c>
      <c r="AZ19" s="33">
        <f t="array" ref="AZ19">index(DailyPrices,Match($AI19,PriceDates,0)+1,Match(AZ$3,Tickers,0))*AZ$4</f>
        <v>0</v>
      </c>
      <c r="BA19" s="33">
        <f t="array" ref="BA19">index(DailyPrices,Match($AI19,PriceDates,0)+1,Match(BA$3,Tickers,0))*BA$4</f>
        <v>0</v>
      </c>
      <c r="BB19" s="33">
        <f t="array" ref="BB19">index(DailyPrices,Match($AI19,PriceDates,0)+1,Match(BB$3,Tickers,0))*BB$4</f>
        <v>0</v>
      </c>
      <c r="BC19" s="33">
        <f t="array" ref="BC19">index(DailyPrices,Match($AI19,PriceDates,0)+1,Match(BC$3,Tickers,0))*BC$4</f>
        <v>0</v>
      </c>
      <c r="BD19" s="33">
        <f t="array" ref="BD19">index(DailyPrices,Match($AI19,PriceDates,0)+1,Match(BD$3,Tickers,0))*BD$4</f>
        <v>0</v>
      </c>
      <c r="BE19" s="33">
        <f t="array" ref="BE19">index(DailyPrices,Match($AI19,PriceDates,0)+1,Match(BE$3,Tickers,0))*BE$4</f>
        <v>0</v>
      </c>
      <c r="BF19" s="33">
        <f t="array" ref="BF19">index(DailyPrices,Match($AI19,PriceDates,0)+1,Match(BF$3,Tickers,0))*BF$4</f>
        <v>0</v>
      </c>
      <c r="BG19" s="33">
        <f t="array" ref="BG19">index(DailyPrices,Match($AI19,PriceDates,0)+1,Match(BG$3,Tickers,0))*BG$4</f>
        <v>0</v>
      </c>
      <c r="BH19" s="33">
        <f t="array" ref="BH19">index(DailyPrices,Match($AI19,PriceDates,0)+1,Match(BH$3,Tickers,0))*BH$4</f>
        <v>0</v>
      </c>
      <c r="BI19" s="33">
        <f t="array" ref="BI19">index(DailyPrices,Match($AI19,PriceDates,0)+1,Match(BI$3,Tickers,0))*BI$4</f>
        <v>0</v>
      </c>
      <c r="BJ19" s="33">
        <f t="array" ref="BJ19">index(DailyPrices,Match($AI19,PriceDates,0)+1,Match(BJ$3,Tickers,0))*BJ$4</f>
        <v>0</v>
      </c>
      <c r="BK19" s="15">
        <f t="shared" si="5"/>
        <v>90692.0336</v>
      </c>
    </row>
    <row r="20">
      <c r="A20" s="14">
        <f t="shared" ref="A20:A30" si="6">sum(C4:N4)/(100-B4)</f>
        <v>0.2709677419</v>
      </c>
      <c r="B20" s="5"/>
      <c r="C20" s="9">
        <f t="shared" ref="C20:C30" si="7">SUMPRODUCT(C4:AC4,C$17:AC$17)/sum(C4:AC4)</f>
        <v>-0.02235821962</v>
      </c>
      <c r="D20" s="5"/>
      <c r="E20" s="5"/>
      <c r="F20" s="5"/>
      <c r="G20" s="5"/>
      <c r="H20" s="5"/>
      <c r="I20" s="14"/>
      <c r="J20" s="5"/>
      <c r="K20" s="5"/>
      <c r="L20" s="5"/>
      <c r="M20" s="5"/>
      <c r="N20" s="9"/>
      <c r="AI20" s="32">
        <f>Prices!B26</f>
        <v>42395</v>
      </c>
      <c r="AJ20" s="33">
        <f t="array" ref="AJ20">index(DailyPrices,Match($AI20,PriceDates,0)+1,Match(AJ$3,Tickers,0))*AJ$4</f>
        <v>10917.7289</v>
      </c>
      <c r="AK20" s="33">
        <f t="array" ref="AK20">index(DailyPrices,Match($AI20,PriceDates,0)+1,Match(AK$3,Tickers,0))*AK$4</f>
        <v>16774.34905</v>
      </c>
      <c r="AL20" s="33">
        <f t="array" ref="AL20">index(DailyPrices,Match($AI20,PriceDates,0)+1,Match(AL$3,Tickers,0))*AL$4</f>
        <v>6762.972877</v>
      </c>
      <c r="AM20" s="33">
        <f t="array" ref="AM20">index(DailyPrices,Match($AI20,PriceDates,0)+1,Match(AM$3,Tickers,0))*AM$4</f>
        <v>10556.86613</v>
      </c>
      <c r="AN20" s="33">
        <f t="array" ref="AN20">index(DailyPrices,Match($AI20,PriceDates,0)+1,Match(AN$3,Tickers,0))*AN$4</f>
        <v>8914.78932</v>
      </c>
      <c r="AO20" s="33">
        <f t="array" ref="AO20">index(DailyPrices,Match($AI20,PriceDates,0)+1,Match(AO$3,Tickers,0))*AO$4</f>
        <v>12776.27159</v>
      </c>
      <c r="AP20" s="33">
        <f t="array" ref="AP20">index(DailyPrices,Match($AI20,PriceDates,0)+1,Match(AP$3,Tickers,0))*AP$4</f>
        <v>3897.463625</v>
      </c>
      <c r="AQ20" s="33">
        <f t="array" ref="AQ20">index(DailyPrices,Match($AI20,PriceDates,0)+1,Match(AQ$3,Tickers,0))*AQ$4</f>
        <v>5964.342002</v>
      </c>
      <c r="AR20" s="33">
        <f t="array" ref="AR20">index(DailyPrices,Match($AI20,PriceDates,0)+1,Match(AR$3,Tickers,0))*AR$4</f>
        <v>3870.730772</v>
      </c>
      <c r="AS20" s="33">
        <f t="array" ref="AS20">index(DailyPrices,Match($AI20,PriceDates,0)+1,Match(AS$3,Tickers,0))*AS$4</f>
        <v>5732.775726</v>
      </c>
      <c r="AT20" s="33">
        <f t="array" ref="AT20">index(DailyPrices,Match($AI20,PriceDates,0)+1,Match(AT$3,Tickers,0))*AT$4</f>
        <v>4137.367872</v>
      </c>
      <c r="AU20" s="33">
        <f t="array" ref="AU20">index(DailyPrices,Match($AI20,PriceDates,0)+1,Match(AU$3,Tickers,0))*AU$4</f>
        <v>2018.750351</v>
      </c>
      <c r="AV20" s="33">
        <f t="array" ref="AV20">index(DailyPrices,Match($AI20,PriceDates,0)+1,Match(AV$3,Tickers,0))*AV$4</f>
        <v>0</v>
      </c>
      <c r="AW20" s="33">
        <f t="array" ref="AW20">index(DailyPrices,Match($AI20,PriceDates,0)+1,Match(AW$3,Tickers,0))*AW$4</f>
        <v>0</v>
      </c>
      <c r="AX20" s="33">
        <f t="array" ref="AX20">index(DailyPrices,Match($AI20,PriceDates,0)+1,Match(AX$3,Tickers,0))*AX$4</f>
        <v>0</v>
      </c>
      <c r="AY20" s="33">
        <f t="array" ref="AY20">index(DailyPrices,Match($AI20,PriceDates,0)+1,Match(AY$3,Tickers,0))*AY$4</f>
        <v>0</v>
      </c>
      <c r="AZ20" s="33">
        <f t="array" ref="AZ20">index(DailyPrices,Match($AI20,PriceDates,0)+1,Match(AZ$3,Tickers,0))*AZ$4</f>
        <v>0</v>
      </c>
      <c r="BA20" s="33">
        <f t="array" ref="BA20">index(DailyPrices,Match($AI20,PriceDates,0)+1,Match(BA$3,Tickers,0))*BA$4</f>
        <v>0</v>
      </c>
      <c r="BB20" s="33">
        <f t="array" ref="BB20">index(DailyPrices,Match($AI20,PriceDates,0)+1,Match(BB$3,Tickers,0))*BB$4</f>
        <v>0</v>
      </c>
      <c r="BC20" s="33">
        <f t="array" ref="BC20">index(DailyPrices,Match($AI20,PriceDates,0)+1,Match(BC$3,Tickers,0))*BC$4</f>
        <v>0</v>
      </c>
      <c r="BD20" s="33">
        <f t="array" ref="BD20">index(DailyPrices,Match($AI20,PriceDates,0)+1,Match(BD$3,Tickers,0))*BD$4</f>
        <v>0</v>
      </c>
      <c r="BE20" s="33">
        <f t="array" ref="BE20">index(DailyPrices,Match($AI20,PriceDates,0)+1,Match(BE$3,Tickers,0))*BE$4</f>
        <v>0</v>
      </c>
      <c r="BF20" s="33">
        <f t="array" ref="BF20">index(DailyPrices,Match($AI20,PriceDates,0)+1,Match(BF$3,Tickers,0))*BF$4</f>
        <v>0</v>
      </c>
      <c r="BG20" s="33">
        <f t="array" ref="BG20">index(DailyPrices,Match($AI20,PriceDates,0)+1,Match(BG$3,Tickers,0))*BG$4</f>
        <v>0</v>
      </c>
      <c r="BH20" s="33">
        <f t="array" ref="BH20">index(DailyPrices,Match($AI20,PriceDates,0)+1,Match(BH$3,Tickers,0))*BH$4</f>
        <v>0</v>
      </c>
      <c r="BI20" s="33">
        <f t="array" ref="BI20">index(DailyPrices,Match($AI20,PriceDates,0)+1,Match(BI$3,Tickers,0))*BI$4</f>
        <v>0</v>
      </c>
      <c r="BJ20" s="33">
        <f t="array" ref="BJ20">index(DailyPrices,Match($AI20,PriceDates,0)+1,Match(BJ$3,Tickers,0))*BJ$4</f>
        <v>0</v>
      </c>
      <c r="BK20" s="15">
        <f t="shared" si="5"/>
        <v>92324.40821</v>
      </c>
    </row>
    <row r="21">
      <c r="A21" s="14">
        <f t="shared" si="6"/>
        <v>0.3294117647</v>
      </c>
      <c r="B21" s="5"/>
      <c r="C21" s="9">
        <f t="shared" si="7"/>
        <v>-0.03103184822</v>
      </c>
      <c r="D21" s="5"/>
      <c r="E21" s="5"/>
      <c r="F21" s="5"/>
      <c r="G21" s="5"/>
      <c r="H21" s="5"/>
      <c r="I21" s="14"/>
      <c r="J21" s="5"/>
      <c r="K21" s="5"/>
      <c r="L21" s="5"/>
      <c r="M21" s="5"/>
      <c r="N21" s="9"/>
      <c r="AI21" s="32">
        <f>Prices!B27</f>
        <v>42396</v>
      </c>
      <c r="AJ21" s="33">
        <f t="array" ref="AJ21">index(DailyPrices,Match($AI21,PriceDates,0)+1,Match(AJ$3,Tickers,0))*AJ$4</f>
        <v>10793.77762</v>
      </c>
      <c r="AK21" s="33">
        <f t="array" ref="AK21">index(DailyPrices,Match($AI21,PriceDates,0)+1,Match(AK$3,Tickers,0))*AK$4</f>
        <v>16665.6419</v>
      </c>
      <c r="AL21" s="33">
        <f t="array" ref="AL21">index(DailyPrices,Match($AI21,PriceDates,0)+1,Match(AL$3,Tickers,0))*AL$4</f>
        <v>6679.512623</v>
      </c>
      <c r="AM21" s="33">
        <f t="array" ref="AM21">index(DailyPrices,Match($AI21,PriceDates,0)+1,Match(AM$3,Tickers,0))*AM$4</f>
        <v>10439.59534</v>
      </c>
      <c r="AN21" s="33">
        <f t="array" ref="AN21">index(DailyPrices,Match($AI21,PriceDates,0)+1,Match(AN$3,Tickers,0))*AN$4</f>
        <v>8857.425949</v>
      </c>
      <c r="AO21" s="33">
        <f t="array" ref="AO21">index(DailyPrices,Match($AI21,PriceDates,0)+1,Match(AO$3,Tickers,0))*AO$4</f>
        <v>12707.3142</v>
      </c>
      <c r="AP21" s="33">
        <f t="array" ref="AP21">index(DailyPrices,Match($AI21,PriceDates,0)+1,Match(AP$3,Tickers,0))*AP$4</f>
        <v>3872.720733</v>
      </c>
      <c r="AQ21" s="33">
        <f t="array" ref="AQ21">index(DailyPrices,Match($AI21,PriceDates,0)+1,Match(AQ$3,Tickers,0))*AQ$4</f>
        <v>5942.178881</v>
      </c>
      <c r="AR21" s="33">
        <f t="array" ref="AR21">index(DailyPrices,Match($AI21,PriceDates,0)+1,Match(AR$3,Tickers,0))*AR$4</f>
        <v>3854.526205</v>
      </c>
      <c r="AS21" s="33">
        <f t="array" ref="AS21">index(DailyPrices,Match($AI21,PriceDates,0)+1,Match(AS$3,Tickers,0))*AS$4</f>
        <v>5764.827986</v>
      </c>
      <c r="AT21" s="33">
        <f t="array" ref="AT21">index(DailyPrices,Match($AI21,PriceDates,0)+1,Match(AT$3,Tickers,0))*AT$4</f>
        <v>4057.310444</v>
      </c>
      <c r="AU21" s="33">
        <f t="array" ref="AU21">index(DailyPrices,Match($AI21,PriceDates,0)+1,Match(AU$3,Tickers,0))*AU$4</f>
        <v>1998.166133</v>
      </c>
      <c r="AV21" s="33">
        <f t="array" ref="AV21">index(DailyPrices,Match($AI21,PriceDates,0)+1,Match(AV$3,Tickers,0))*AV$4</f>
        <v>0</v>
      </c>
      <c r="AW21" s="33">
        <f t="array" ref="AW21">index(DailyPrices,Match($AI21,PriceDates,0)+1,Match(AW$3,Tickers,0))*AW$4</f>
        <v>0</v>
      </c>
      <c r="AX21" s="33">
        <f t="array" ref="AX21">index(DailyPrices,Match($AI21,PriceDates,0)+1,Match(AX$3,Tickers,0))*AX$4</f>
        <v>0</v>
      </c>
      <c r="AY21" s="33">
        <f t="array" ref="AY21">index(DailyPrices,Match($AI21,PriceDates,0)+1,Match(AY$3,Tickers,0))*AY$4</f>
        <v>0</v>
      </c>
      <c r="AZ21" s="33">
        <f t="array" ref="AZ21">index(DailyPrices,Match($AI21,PriceDates,0)+1,Match(AZ$3,Tickers,0))*AZ$4</f>
        <v>0</v>
      </c>
      <c r="BA21" s="33">
        <f t="array" ref="BA21">index(DailyPrices,Match($AI21,PriceDates,0)+1,Match(BA$3,Tickers,0))*BA$4</f>
        <v>0</v>
      </c>
      <c r="BB21" s="33">
        <f t="array" ref="BB21">index(DailyPrices,Match($AI21,PriceDates,0)+1,Match(BB$3,Tickers,0))*BB$4</f>
        <v>0</v>
      </c>
      <c r="BC21" s="33">
        <f t="array" ref="BC21">index(DailyPrices,Match($AI21,PriceDates,0)+1,Match(BC$3,Tickers,0))*BC$4</f>
        <v>0</v>
      </c>
      <c r="BD21" s="33">
        <f t="array" ref="BD21">index(DailyPrices,Match($AI21,PriceDates,0)+1,Match(BD$3,Tickers,0))*BD$4</f>
        <v>0</v>
      </c>
      <c r="BE21" s="33">
        <f t="array" ref="BE21">index(DailyPrices,Match($AI21,PriceDates,0)+1,Match(BE$3,Tickers,0))*BE$4</f>
        <v>0</v>
      </c>
      <c r="BF21" s="33">
        <f t="array" ref="BF21">index(DailyPrices,Match($AI21,PriceDates,0)+1,Match(BF$3,Tickers,0))*BF$4</f>
        <v>0</v>
      </c>
      <c r="BG21" s="33">
        <f t="array" ref="BG21">index(DailyPrices,Match($AI21,PriceDates,0)+1,Match(BG$3,Tickers,0))*BG$4</f>
        <v>0</v>
      </c>
      <c r="BH21" s="33">
        <f t="array" ref="BH21">index(DailyPrices,Match($AI21,PriceDates,0)+1,Match(BH$3,Tickers,0))*BH$4</f>
        <v>0</v>
      </c>
      <c r="BI21" s="33">
        <f t="array" ref="BI21">index(DailyPrices,Match($AI21,PriceDates,0)+1,Match(BI$3,Tickers,0))*BI$4</f>
        <v>0</v>
      </c>
      <c r="BJ21" s="33">
        <f t="array" ref="BJ21">index(DailyPrices,Match($AI21,PriceDates,0)+1,Match(BJ$3,Tickers,0))*BJ$4</f>
        <v>0</v>
      </c>
      <c r="BK21" s="15">
        <f t="shared" si="5"/>
        <v>91632.99801</v>
      </c>
    </row>
    <row r="22">
      <c r="A22" s="14">
        <f t="shared" si="6"/>
        <v>0.4289855072</v>
      </c>
      <c r="B22" s="5"/>
      <c r="C22" s="9">
        <f t="shared" si="7"/>
        <v>-0.04306116745</v>
      </c>
      <c r="D22" s="5"/>
      <c r="E22" s="5"/>
      <c r="F22" s="5"/>
      <c r="G22" s="5"/>
      <c r="H22" s="5"/>
      <c r="I22" s="14"/>
      <c r="J22" s="5"/>
      <c r="K22" s="5"/>
      <c r="L22" s="5"/>
      <c r="M22" s="5"/>
      <c r="N22" s="9"/>
      <c r="AI22" s="32">
        <f>Prices!B28</f>
        <v>42397</v>
      </c>
      <c r="AJ22" s="33">
        <f t="array" ref="AJ22">index(DailyPrices,Match($AI22,PriceDates,0)+1,Match(AJ$3,Tickers,0))*AJ$4</f>
        <v>10852.62318</v>
      </c>
      <c r="AK22" s="33">
        <f t="array" ref="AK22">index(DailyPrices,Match($AI22,PriceDates,0)+1,Match(AK$3,Tickers,0))*AK$4</f>
        <v>16747.17226</v>
      </c>
      <c r="AL22" s="33">
        <f t="array" ref="AL22">index(DailyPrices,Match($AI22,PriceDates,0)+1,Match(AL$3,Tickers,0))*AL$4</f>
        <v>6672.108891</v>
      </c>
      <c r="AM22" s="33">
        <f t="array" ref="AM22">index(DailyPrices,Match($AI22,PriceDates,0)+1,Match(AM$3,Tickers,0))*AM$4</f>
        <v>10479.51731</v>
      </c>
      <c r="AN22" s="33">
        <f t="array" ref="AN22">index(DailyPrices,Match($AI22,PriceDates,0)+1,Match(AN$3,Tickers,0))*AN$4</f>
        <v>8891.322486</v>
      </c>
      <c r="AO22" s="33">
        <f t="array" ref="AO22">index(DailyPrices,Match($AI22,PriceDates,0)+1,Match(AO$3,Tickers,0))*AO$4</f>
        <v>12791.59545</v>
      </c>
      <c r="AP22" s="33">
        <f t="array" ref="AP22">index(DailyPrices,Match($AI22,PriceDates,0)+1,Match(AP$3,Tickers,0))*AP$4</f>
        <v>3900.671036</v>
      </c>
      <c r="AQ22" s="33">
        <f t="array" ref="AQ22">index(DailyPrices,Match($AI22,PriceDates,0)+1,Match(AQ$3,Tickers,0))*AQ$4</f>
        <v>5964.342002</v>
      </c>
      <c r="AR22" s="33">
        <f t="array" ref="AR22">index(DailyPrices,Match($AI22,PriceDates,0)+1,Match(AR$3,Tickers,0))*AR$4</f>
        <v>3911.78234</v>
      </c>
      <c r="AS22" s="33">
        <f t="array" ref="AS22">index(DailyPrices,Match($AI22,PriceDates,0)+1,Match(AS$3,Tickers,0))*AS$4</f>
        <v>5883.879239</v>
      </c>
      <c r="AT22" s="33">
        <f t="array" ref="AT22">index(DailyPrices,Match($AI22,PriceDates,0)+1,Match(AT$3,Tickers,0))*AT$4</f>
        <v>4026.354905</v>
      </c>
      <c r="AU22" s="33">
        <f t="array" ref="AU22">index(DailyPrices,Match($AI22,PriceDates,0)+1,Match(AU$3,Tickers,0))*AU$4</f>
        <v>1999.288909</v>
      </c>
      <c r="AV22" s="33">
        <f t="array" ref="AV22">index(DailyPrices,Match($AI22,PriceDates,0)+1,Match(AV$3,Tickers,0))*AV$4</f>
        <v>0</v>
      </c>
      <c r="AW22" s="33">
        <f t="array" ref="AW22">index(DailyPrices,Match($AI22,PriceDates,0)+1,Match(AW$3,Tickers,0))*AW$4</f>
        <v>0</v>
      </c>
      <c r="AX22" s="33">
        <f t="array" ref="AX22">index(DailyPrices,Match($AI22,PriceDates,0)+1,Match(AX$3,Tickers,0))*AX$4</f>
        <v>0</v>
      </c>
      <c r="AY22" s="33">
        <f t="array" ref="AY22">index(DailyPrices,Match($AI22,PriceDates,0)+1,Match(AY$3,Tickers,0))*AY$4</f>
        <v>0</v>
      </c>
      <c r="AZ22" s="33">
        <f t="array" ref="AZ22">index(DailyPrices,Match($AI22,PriceDates,0)+1,Match(AZ$3,Tickers,0))*AZ$4</f>
        <v>0</v>
      </c>
      <c r="BA22" s="33">
        <f t="array" ref="BA22">index(DailyPrices,Match($AI22,PriceDates,0)+1,Match(BA$3,Tickers,0))*BA$4</f>
        <v>0</v>
      </c>
      <c r="BB22" s="33">
        <f t="array" ref="BB22">index(DailyPrices,Match($AI22,PriceDates,0)+1,Match(BB$3,Tickers,0))*BB$4</f>
        <v>0</v>
      </c>
      <c r="BC22" s="33">
        <f t="array" ref="BC22">index(DailyPrices,Match($AI22,PriceDates,0)+1,Match(BC$3,Tickers,0))*BC$4</f>
        <v>0</v>
      </c>
      <c r="BD22" s="33">
        <f t="array" ref="BD22">index(DailyPrices,Match($AI22,PriceDates,0)+1,Match(BD$3,Tickers,0))*BD$4</f>
        <v>0</v>
      </c>
      <c r="BE22" s="33">
        <f t="array" ref="BE22">index(DailyPrices,Match($AI22,PriceDates,0)+1,Match(BE$3,Tickers,0))*BE$4</f>
        <v>0</v>
      </c>
      <c r="BF22" s="33">
        <f t="array" ref="BF22">index(DailyPrices,Match($AI22,PriceDates,0)+1,Match(BF$3,Tickers,0))*BF$4</f>
        <v>0</v>
      </c>
      <c r="BG22" s="33">
        <f t="array" ref="BG22">index(DailyPrices,Match($AI22,PriceDates,0)+1,Match(BG$3,Tickers,0))*BG$4</f>
        <v>0</v>
      </c>
      <c r="BH22" s="33">
        <f t="array" ref="BH22">index(DailyPrices,Match($AI22,PriceDates,0)+1,Match(BH$3,Tickers,0))*BH$4</f>
        <v>0</v>
      </c>
      <c r="BI22" s="33">
        <f t="array" ref="BI22">index(DailyPrices,Match($AI22,PriceDates,0)+1,Match(BI$3,Tickers,0))*BI$4</f>
        <v>0</v>
      </c>
      <c r="BJ22" s="33">
        <f t="array" ref="BJ22">index(DailyPrices,Match($AI22,PriceDates,0)+1,Match(BJ$3,Tickers,0))*BJ$4</f>
        <v>0</v>
      </c>
      <c r="BK22" s="15">
        <f t="shared" si="5"/>
        <v>92120.65801</v>
      </c>
    </row>
    <row r="23">
      <c r="A23" s="14">
        <f t="shared" si="6"/>
        <v>0.5142857143</v>
      </c>
      <c r="B23" s="5"/>
      <c r="C23" s="9">
        <f t="shared" si="7"/>
        <v>-0.05167780633</v>
      </c>
      <c r="D23" s="5"/>
      <c r="E23" s="5"/>
      <c r="F23" s="5"/>
      <c r="G23" s="5"/>
      <c r="H23" s="5"/>
      <c r="I23" s="14"/>
      <c r="J23" s="5"/>
      <c r="K23" s="5"/>
      <c r="L23" s="5"/>
      <c r="M23" s="5"/>
      <c r="N23" s="9"/>
      <c r="AI23" s="32">
        <f>Prices!B29</f>
        <v>42398</v>
      </c>
      <c r="AJ23" s="33">
        <f t="array" ref="AJ23">index(DailyPrices,Match($AI23,PriceDates,0)+1,Match(AJ$3,Tickers,0))*AJ$4</f>
        <v>11127.44445</v>
      </c>
      <c r="AK23" s="33">
        <f t="array" ref="AK23">index(DailyPrices,Match($AI23,PriceDates,0)+1,Match(AK$3,Tickers,0))*AK$4</f>
        <v>17163.18615</v>
      </c>
      <c r="AL23" s="33">
        <f t="array" ref="AL23">index(DailyPrices,Match($AI23,PriceDates,0)+1,Match(AL$3,Tickers,0))*AL$4</f>
        <v>6884.797926</v>
      </c>
      <c r="AM23" s="33">
        <f t="array" ref="AM23">index(DailyPrices,Match($AI23,PriceDates,0)+1,Match(AM$3,Tickers,0))*AM$4</f>
        <v>10813.86381</v>
      </c>
      <c r="AN23" s="33">
        <f t="array" ref="AN23">index(DailyPrices,Match($AI23,PriceDates,0)+1,Match(AN$3,Tickers,0))*AN$4</f>
        <v>9045.160617</v>
      </c>
      <c r="AO23" s="33">
        <f t="array" ref="AO23">index(DailyPrices,Match($AI23,PriceDates,0)+1,Match(AO$3,Tickers,0))*AO$4</f>
        <v>13006.12955</v>
      </c>
      <c r="AP23" s="33">
        <f t="array" ref="AP23">index(DailyPrices,Match($AI23,PriceDates,0)+1,Match(AP$3,Tickers,0))*AP$4</f>
        <v>3970.317694</v>
      </c>
      <c r="AQ23" s="33">
        <f t="array" ref="AQ23">index(DailyPrices,Match($AI23,PriceDates,0)+1,Match(AQ$3,Tickers,0))*AQ$4</f>
        <v>6070.232467</v>
      </c>
      <c r="AR23" s="33">
        <f t="array" ref="AR23">index(DailyPrices,Match($AI23,PriceDates,0)+1,Match(AR$3,Tickers,0))*AR$4</f>
        <v>4033.856741</v>
      </c>
      <c r="AS23" s="33">
        <f t="array" ref="AS23">index(DailyPrices,Match($AI23,PriceDates,0)+1,Match(AS$3,Tickers,0))*AS$4</f>
        <v>6067.035013</v>
      </c>
      <c r="AT23" s="33">
        <f t="array" ref="AT23">index(DailyPrices,Match($AI23,PriceDates,0)+1,Match(AT$3,Tickers,0))*AT$4</f>
        <v>4109.080914</v>
      </c>
      <c r="AU23" s="33">
        <f t="array" ref="AU23">index(DailyPrices,Match($AI23,PriceDates,0)+1,Match(AU$3,Tickers,0))*AU$4</f>
        <v>2046.071221</v>
      </c>
      <c r="AV23" s="33">
        <f t="array" ref="AV23">index(DailyPrices,Match($AI23,PriceDates,0)+1,Match(AV$3,Tickers,0))*AV$4</f>
        <v>0</v>
      </c>
      <c r="AW23" s="33">
        <f t="array" ref="AW23">index(DailyPrices,Match($AI23,PriceDates,0)+1,Match(AW$3,Tickers,0))*AW$4</f>
        <v>0</v>
      </c>
      <c r="AX23" s="33">
        <f t="array" ref="AX23">index(DailyPrices,Match($AI23,PriceDates,0)+1,Match(AX$3,Tickers,0))*AX$4</f>
        <v>0</v>
      </c>
      <c r="AY23" s="33">
        <f t="array" ref="AY23">index(DailyPrices,Match($AI23,PriceDates,0)+1,Match(AY$3,Tickers,0))*AY$4</f>
        <v>0</v>
      </c>
      <c r="AZ23" s="33">
        <f t="array" ref="AZ23">index(DailyPrices,Match($AI23,PriceDates,0)+1,Match(AZ$3,Tickers,0))*AZ$4</f>
        <v>0</v>
      </c>
      <c r="BA23" s="33">
        <f t="array" ref="BA23">index(DailyPrices,Match($AI23,PriceDates,0)+1,Match(BA$3,Tickers,0))*BA$4</f>
        <v>0</v>
      </c>
      <c r="BB23" s="33">
        <f t="array" ref="BB23">index(DailyPrices,Match($AI23,PriceDates,0)+1,Match(BB$3,Tickers,0))*BB$4</f>
        <v>0</v>
      </c>
      <c r="BC23" s="33">
        <f t="array" ref="BC23">index(DailyPrices,Match($AI23,PriceDates,0)+1,Match(BC$3,Tickers,0))*BC$4</f>
        <v>0</v>
      </c>
      <c r="BD23" s="33">
        <f t="array" ref="BD23">index(DailyPrices,Match($AI23,PriceDates,0)+1,Match(BD$3,Tickers,0))*BD$4</f>
        <v>0</v>
      </c>
      <c r="BE23" s="33">
        <f t="array" ref="BE23">index(DailyPrices,Match($AI23,PriceDates,0)+1,Match(BE$3,Tickers,0))*BE$4</f>
        <v>0</v>
      </c>
      <c r="BF23" s="33">
        <f t="array" ref="BF23">index(DailyPrices,Match($AI23,PriceDates,0)+1,Match(BF$3,Tickers,0))*BF$4</f>
        <v>0</v>
      </c>
      <c r="BG23" s="33">
        <f t="array" ref="BG23">index(DailyPrices,Match($AI23,PriceDates,0)+1,Match(BG$3,Tickers,0))*BG$4</f>
        <v>0</v>
      </c>
      <c r="BH23" s="33">
        <f t="array" ref="BH23">index(DailyPrices,Match($AI23,PriceDates,0)+1,Match(BH$3,Tickers,0))*BH$4</f>
        <v>0</v>
      </c>
      <c r="BI23" s="33">
        <f t="array" ref="BI23">index(DailyPrices,Match($AI23,PriceDates,0)+1,Match(BI$3,Tickers,0))*BI$4</f>
        <v>0</v>
      </c>
      <c r="BJ23" s="33">
        <f t="array" ref="BJ23">index(DailyPrices,Match($AI23,PriceDates,0)+1,Match(BJ$3,Tickers,0))*BJ$4</f>
        <v>0</v>
      </c>
      <c r="BK23" s="15">
        <f t="shared" si="5"/>
        <v>94337.17656</v>
      </c>
    </row>
    <row r="24">
      <c r="A24" s="14">
        <f t="shared" si="6"/>
        <v>0.6136363636</v>
      </c>
      <c r="B24" s="5"/>
      <c r="C24" s="9">
        <f t="shared" si="7"/>
        <v>-0.06424644387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9"/>
      <c r="AI24" s="32">
        <f>Prices!B30</f>
        <v>42401</v>
      </c>
      <c r="AJ24" s="33">
        <f t="array" ref="AJ24">index(DailyPrices,Match($AI24,PriceDates,0)+1,Match(AJ$3,Tickers,0))*AJ$4</f>
        <v>11117.42819</v>
      </c>
      <c r="AK24" s="33">
        <f t="array" ref="AK24">index(DailyPrices,Match($AI24,PriceDates,0)+1,Match(AK$3,Tickers,0))*AK$4</f>
        <v>17156.91459</v>
      </c>
      <c r="AL24" s="33">
        <f t="array" ref="AL24">index(DailyPrices,Match($AI24,PriceDates,0)+1,Match(AL$3,Tickers,0))*AL$4</f>
        <v>6878.740327</v>
      </c>
      <c r="AM24" s="33">
        <f t="array" ref="AM24">index(DailyPrices,Match($AI24,PriceDates,0)+1,Match(AM$3,Tickers,0))*AM$4</f>
        <v>10771.44672</v>
      </c>
      <c r="AN24" s="33">
        <f t="array" ref="AN24">index(DailyPrices,Match($AI24,PriceDates,0)+1,Match(AN$3,Tickers,0))*AN$4</f>
        <v>9026.908636</v>
      </c>
      <c r="AO24" s="33">
        <f t="array" ref="AO24">index(DailyPrices,Match($AI24,PriceDates,0)+1,Match(AO$3,Tickers,0))*AO$4</f>
        <v>12956.32699</v>
      </c>
      <c r="AP24" s="33">
        <f t="array" ref="AP24">index(DailyPrices,Match($AI24,PriceDates,0)+1,Match(AP$3,Tickers,0))*AP$4</f>
        <v>3978.107123</v>
      </c>
      <c r="AQ24" s="33">
        <f t="array" ref="AQ24">index(DailyPrices,Match($AI24,PriceDates,0)+1,Match(AQ$3,Tickers,0))*AQ$4</f>
        <v>6087.470449</v>
      </c>
      <c r="AR24" s="33">
        <f t="array" ref="AR24">index(DailyPrices,Match($AI24,PriceDates,0)+1,Match(AR$3,Tickers,0))*AR$4</f>
        <v>3999.286999</v>
      </c>
      <c r="AS24" s="33">
        <f t="array" ref="AS24">index(DailyPrices,Match($AI24,PriceDates,0)+1,Match(AS$3,Tickers,0))*AS$4</f>
        <v>5993.772704</v>
      </c>
      <c r="AT24" s="33">
        <f t="array" ref="AT24">index(DailyPrices,Match($AI24,PriceDates,0)+1,Match(AT$3,Tickers,0))*AT$4</f>
        <v>4116.019224</v>
      </c>
      <c r="AU24" s="33">
        <f t="array" ref="AU24">index(DailyPrices,Match($AI24,PriceDates,0)+1,Match(AU$3,Tickers,0))*AU$4</f>
        <v>2058.421752</v>
      </c>
      <c r="AV24" s="33">
        <f t="array" ref="AV24">index(DailyPrices,Match($AI24,PriceDates,0)+1,Match(AV$3,Tickers,0))*AV$4</f>
        <v>0</v>
      </c>
      <c r="AW24" s="33">
        <f t="array" ref="AW24">index(DailyPrices,Match($AI24,PriceDates,0)+1,Match(AW$3,Tickers,0))*AW$4</f>
        <v>0</v>
      </c>
      <c r="AX24" s="33">
        <f t="array" ref="AX24">index(DailyPrices,Match($AI24,PriceDates,0)+1,Match(AX$3,Tickers,0))*AX$4</f>
        <v>0</v>
      </c>
      <c r="AY24" s="33">
        <f t="array" ref="AY24">index(DailyPrices,Match($AI24,PriceDates,0)+1,Match(AY$3,Tickers,0))*AY$4</f>
        <v>0</v>
      </c>
      <c r="AZ24" s="33">
        <f t="array" ref="AZ24">index(DailyPrices,Match($AI24,PriceDates,0)+1,Match(AZ$3,Tickers,0))*AZ$4</f>
        <v>0</v>
      </c>
      <c r="BA24" s="33">
        <f t="array" ref="BA24">index(DailyPrices,Match($AI24,PriceDates,0)+1,Match(BA$3,Tickers,0))*BA$4</f>
        <v>0</v>
      </c>
      <c r="BB24" s="33">
        <f t="array" ref="BB24">index(DailyPrices,Match($AI24,PriceDates,0)+1,Match(BB$3,Tickers,0))*BB$4</f>
        <v>0</v>
      </c>
      <c r="BC24" s="33">
        <f t="array" ref="BC24">index(DailyPrices,Match($AI24,PriceDates,0)+1,Match(BC$3,Tickers,0))*BC$4</f>
        <v>0</v>
      </c>
      <c r="BD24" s="33">
        <f t="array" ref="BD24">index(DailyPrices,Match($AI24,PriceDates,0)+1,Match(BD$3,Tickers,0))*BD$4</f>
        <v>0</v>
      </c>
      <c r="BE24" s="33">
        <f t="array" ref="BE24">index(DailyPrices,Match($AI24,PriceDates,0)+1,Match(BE$3,Tickers,0))*BE$4</f>
        <v>0</v>
      </c>
      <c r="BF24" s="33">
        <f t="array" ref="BF24">index(DailyPrices,Match($AI24,PriceDates,0)+1,Match(BF$3,Tickers,0))*BF$4</f>
        <v>0</v>
      </c>
      <c r="BG24" s="33">
        <f t="array" ref="BG24">index(DailyPrices,Match($AI24,PriceDates,0)+1,Match(BG$3,Tickers,0))*BG$4</f>
        <v>0</v>
      </c>
      <c r="BH24" s="33">
        <f t="array" ref="BH24">index(DailyPrices,Match($AI24,PriceDates,0)+1,Match(BH$3,Tickers,0))*BH$4</f>
        <v>0</v>
      </c>
      <c r="BI24" s="33">
        <f t="array" ref="BI24">index(DailyPrices,Match($AI24,PriceDates,0)+1,Match(BI$3,Tickers,0))*BI$4</f>
        <v>0</v>
      </c>
      <c r="BJ24" s="33">
        <f t="array" ref="BJ24">index(DailyPrices,Match($AI24,PriceDates,0)+1,Match(BJ$3,Tickers,0))*BJ$4</f>
        <v>0</v>
      </c>
      <c r="BK24" s="15">
        <f t="shared" si="5"/>
        <v>94140.84369</v>
      </c>
    </row>
    <row r="25">
      <c r="A25" s="14">
        <f t="shared" si="6"/>
        <v>0.6815642458</v>
      </c>
      <c r="C25" s="9">
        <f t="shared" si="7"/>
        <v>-0.07330827545</v>
      </c>
      <c r="AI25" s="32">
        <f>Prices!B31</f>
        <v>42402</v>
      </c>
      <c r="AJ25" s="33">
        <f t="array" ref="AJ25">index(DailyPrices,Match($AI25,PriceDates,0)+1,Match(AJ$3,Tickers,0))*AJ$4</f>
        <v>10915.85085</v>
      </c>
      <c r="AK25" s="33">
        <f t="array" ref="AK25">index(DailyPrices,Match($AI25,PriceDates,0)+1,Match(AK$3,Tickers,0))*AK$4</f>
        <v>16830.79314</v>
      </c>
      <c r="AL25" s="33">
        <f t="array" ref="AL25">index(DailyPrices,Match($AI25,PriceDates,0)+1,Match(AL$3,Tickers,0))*AL$4</f>
        <v>6725.954216</v>
      </c>
      <c r="AM25" s="33">
        <f t="array" ref="AM25">index(DailyPrices,Match($AI25,PriceDates,0)+1,Match(AM$3,Tickers,0))*AM$4</f>
        <v>10543.14295</v>
      </c>
      <c r="AN25" s="33">
        <f t="array" ref="AN25">index(DailyPrices,Match($AI25,PriceDates,0)+1,Match(AN$3,Tickers,0))*AN$4</f>
        <v>8823.529412</v>
      </c>
      <c r="AO25" s="33">
        <f t="array" ref="AO25">index(DailyPrices,Match($AI25,PriceDates,0)+1,Match(AO$3,Tickers,0))*AO$4</f>
        <v>12607.70908</v>
      </c>
      <c r="AP25" s="33">
        <f t="array" ref="AP25">index(DailyPrices,Match($AI25,PriceDates,0)+1,Match(AP$3,Tickers,0))*AP$4</f>
        <v>3906.169457</v>
      </c>
      <c r="AQ25" s="33">
        <f t="array" ref="AQ25">index(DailyPrices,Match($AI25,PriceDates,0)+1,Match(AQ$3,Tickers,0))*AQ$4</f>
        <v>5974.192277</v>
      </c>
      <c r="AR25" s="33">
        <f t="array" ref="AR25">index(DailyPrices,Match($AI25,PriceDates,0)+1,Match(AR$3,Tickers,0))*AR$4</f>
        <v>3879.373207</v>
      </c>
      <c r="AS25" s="33">
        <f t="array" ref="AS25">index(DailyPrices,Match($AI25,PriceDates,0)+1,Match(AS$3,Tickers,0))*AS$4</f>
        <v>5746.512409</v>
      </c>
      <c r="AT25" s="33">
        <f t="array" ref="AT25">index(DailyPrices,Match($AI25,PriceDates,0)+1,Match(AT$3,Tickers,0))*AT$4</f>
        <v>4078.659091</v>
      </c>
      <c r="AU25" s="33">
        <f t="array" ref="AU25">index(DailyPrices,Match($AI25,PriceDates,0)+1,Match(AU$3,Tickers,0))*AU$4</f>
        <v>2029.978106</v>
      </c>
      <c r="AV25" s="33">
        <f t="array" ref="AV25">index(DailyPrices,Match($AI25,PriceDates,0)+1,Match(AV$3,Tickers,0))*AV$4</f>
        <v>0</v>
      </c>
      <c r="AW25" s="33">
        <f t="array" ref="AW25">index(DailyPrices,Match($AI25,PriceDates,0)+1,Match(AW$3,Tickers,0))*AW$4</f>
        <v>0</v>
      </c>
      <c r="AX25" s="33">
        <f t="array" ref="AX25">index(DailyPrices,Match($AI25,PriceDates,0)+1,Match(AX$3,Tickers,0))*AX$4</f>
        <v>0</v>
      </c>
      <c r="AY25" s="33">
        <f t="array" ref="AY25">index(DailyPrices,Match($AI25,PriceDates,0)+1,Match(AY$3,Tickers,0))*AY$4</f>
        <v>0</v>
      </c>
      <c r="AZ25" s="33">
        <f t="array" ref="AZ25">index(DailyPrices,Match($AI25,PriceDates,0)+1,Match(AZ$3,Tickers,0))*AZ$4</f>
        <v>0</v>
      </c>
      <c r="BA25" s="33">
        <f t="array" ref="BA25">index(DailyPrices,Match($AI25,PriceDates,0)+1,Match(BA$3,Tickers,0))*BA$4</f>
        <v>0</v>
      </c>
      <c r="BB25" s="33">
        <f t="array" ref="BB25">index(DailyPrices,Match($AI25,PriceDates,0)+1,Match(BB$3,Tickers,0))*BB$4</f>
        <v>0</v>
      </c>
      <c r="BC25" s="33">
        <f t="array" ref="BC25">index(DailyPrices,Match($AI25,PriceDates,0)+1,Match(BC$3,Tickers,0))*BC$4</f>
        <v>0</v>
      </c>
      <c r="BD25" s="33">
        <f t="array" ref="BD25">index(DailyPrices,Match($AI25,PriceDates,0)+1,Match(BD$3,Tickers,0))*BD$4</f>
        <v>0</v>
      </c>
      <c r="BE25" s="33">
        <f t="array" ref="BE25">index(DailyPrices,Match($AI25,PriceDates,0)+1,Match(BE$3,Tickers,0))*BE$4</f>
        <v>0</v>
      </c>
      <c r="BF25" s="33">
        <f t="array" ref="BF25">index(DailyPrices,Match($AI25,PriceDates,0)+1,Match(BF$3,Tickers,0))*BF$4</f>
        <v>0</v>
      </c>
      <c r="BG25" s="33">
        <f t="array" ref="BG25">index(DailyPrices,Match($AI25,PriceDates,0)+1,Match(BG$3,Tickers,0))*BG$4</f>
        <v>0</v>
      </c>
      <c r="BH25" s="33">
        <f t="array" ref="BH25">index(DailyPrices,Match($AI25,PriceDates,0)+1,Match(BH$3,Tickers,0))*BH$4</f>
        <v>0</v>
      </c>
      <c r="BI25" s="33">
        <f t="array" ref="BI25">index(DailyPrices,Match($AI25,PriceDates,0)+1,Match(BI$3,Tickers,0))*BI$4</f>
        <v>0</v>
      </c>
      <c r="BJ25" s="33">
        <f t="array" ref="BJ25">index(DailyPrices,Match($AI25,PriceDates,0)+1,Match(BJ$3,Tickers,0))*BJ$4</f>
        <v>0</v>
      </c>
      <c r="BK25" s="15">
        <f t="shared" si="5"/>
        <v>92061.8642</v>
      </c>
    </row>
    <row r="26">
      <c r="A26" s="14">
        <f t="shared" si="6"/>
        <v>0.7104601596</v>
      </c>
      <c r="C26" s="9">
        <f t="shared" si="7"/>
        <v>-0.07852190409</v>
      </c>
      <c r="AI26" s="32">
        <f>Prices!B32</f>
        <v>42403</v>
      </c>
      <c r="AJ26" s="33">
        <f t="array" ref="AJ26">index(DailyPrices,Match($AI26,PriceDates,0)+1,Match(AJ$3,Tickers,0))*AJ$4</f>
        <v>10979.70454</v>
      </c>
      <c r="AK26" s="33">
        <f t="array" ref="AK26">index(DailyPrices,Match($AI26,PriceDates,0)+1,Match(AK$3,Tickers,0))*AK$4</f>
        <v>16947.86238</v>
      </c>
      <c r="AL26" s="33">
        <f t="array" ref="AL26">index(DailyPrices,Match($AI26,PriceDates,0)+1,Match(AL$3,Tickers,0))*AL$4</f>
        <v>6758.934478</v>
      </c>
      <c r="AM26" s="33">
        <f t="array" ref="AM26">index(DailyPrices,Match($AI26,PriceDates,0)+1,Match(AM$3,Tickers,0))*AM$4</f>
        <v>10570.5893</v>
      </c>
      <c r="AN26" s="33">
        <f t="array" ref="AN26">index(DailyPrices,Match($AI26,PriceDates,0)+1,Match(AN$3,Tickers,0))*AN$4</f>
        <v>8901.75219</v>
      </c>
      <c r="AO26" s="33">
        <f t="array" ref="AO26">index(DailyPrices,Match($AI26,PriceDates,0)+1,Match(AO$3,Tickers,0))*AO$4</f>
        <v>12714.97613</v>
      </c>
      <c r="AP26" s="33">
        <f t="array" ref="AP26">index(DailyPrices,Match($AI26,PriceDates,0)+1,Match(AP$3,Tickers,0))*AP$4</f>
        <v>3957.946248</v>
      </c>
      <c r="AQ26" s="33">
        <f t="array" ref="AQ26">index(DailyPrices,Match($AI26,PriceDates,0)+1,Match(AQ$3,Tickers,0))*AQ$4</f>
        <v>6023.443656</v>
      </c>
      <c r="AR26" s="33">
        <f t="array" ref="AR26">index(DailyPrices,Match($AI26,PriceDates,0)+1,Match(AR$3,Tickers,0))*AR$4</f>
        <v>3978.761215</v>
      </c>
      <c r="AS26" s="33">
        <f t="array" ref="AS26">index(DailyPrices,Match($AI26,PriceDates,0)+1,Match(AS$3,Tickers,0))*AS$4</f>
        <v>5952.562655</v>
      </c>
      <c r="AT26" s="33">
        <f t="array" ref="AT26">index(DailyPrices,Match($AI26,PriceDates,0)+1,Match(AT$3,Tickers,0))*AT$4</f>
        <v>4105.878617</v>
      </c>
      <c r="AU26" s="33">
        <f t="array" ref="AU26">index(DailyPrices,Match($AI26,PriceDates,0)+1,Match(AU$3,Tickers,0))*AU$4</f>
        <v>2041.954378</v>
      </c>
      <c r="AV26" s="33">
        <f t="array" ref="AV26">index(DailyPrices,Match($AI26,PriceDates,0)+1,Match(AV$3,Tickers,0))*AV$4</f>
        <v>0</v>
      </c>
      <c r="AW26" s="33">
        <f t="array" ref="AW26">index(DailyPrices,Match($AI26,PriceDates,0)+1,Match(AW$3,Tickers,0))*AW$4</f>
        <v>0</v>
      </c>
      <c r="AX26" s="33">
        <f t="array" ref="AX26">index(DailyPrices,Match($AI26,PriceDates,0)+1,Match(AX$3,Tickers,0))*AX$4</f>
        <v>0</v>
      </c>
      <c r="AY26" s="33">
        <f t="array" ref="AY26">index(DailyPrices,Match($AI26,PriceDates,0)+1,Match(AY$3,Tickers,0))*AY$4</f>
        <v>0</v>
      </c>
      <c r="AZ26" s="33">
        <f t="array" ref="AZ26">index(DailyPrices,Match($AI26,PriceDates,0)+1,Match(AZ$3,Tickers,0))*AZ$4</f>
        <v>0</v>
      </c>
      <c r="BA26" s="33">
        <f t="array" ref="BA26">index(DailyPrices,Match($AI26,PriceDates,0)+1,Match(BA$3,Tickers,0))*BA$4</f>
        <v>0</v>
      </c>
      <c r="BB26" s="33">
        <f t="array" ref="BB26">index(DailyPrices,Match($AI26,PriceDates,0)+1,Match(BB$3,Tickers,0))*BB$4</f>
        <v>0</v>
      </c>
      <c r="BC26" s="33">
        <f t="array" ref="BC26">index(DailyPrices,Match($AI26,PriceDates,0)+1,Match(BC$3,Tickers,0))*BC$4</f>
        <v>0</v>
      </c>
      <c r="BD26" s="33">
        <f t="array" ref="BD26">index(DailyPrices,Match($AI26,PriceDates,0)+1,Match(BD$3,Tickers,0))*BD$4</f>
        <v>0</v>
      </c>
      <c r="BE26" s="33">
        <f t="array" ref="BE26">index(DailyPrices,Match($AI26,PriceDates,0)+1,Match(BE$3,Tickers,0))*BE$4</f>
        <v>0</v>
      </c>
      <c r="BF26" s="33">
        <f t="array" ref="BF26">index(DailyPrices,Match($AI26,PriceDates,0)+1,Match(BF$3,Tickers,0))*BF$4</f>
        <v>0</v>
      </c>
      <c r="BG26" s="33">
        <f t="array" ref="BG26">index(DailyPrices,Match($AI26,PriceDates,0)+1,Match(BG$3,Tickers,0))*BG$4</f>
        <v>0</v>
      </c>
      <c r="BH26" s="33">
        <f t="array" ref="BH26">index(DailyPrices,Match($AI26,PriceDates,0)+1,Match(BH$3,Tickers,0))*BH$4</f>
        <v>0</v>
      </c>
      <c r="BI26" s="33">
        <f t="array" ref="BI26">index(DailyPrices,Match($AI26,PriceDates,0)+1,Match(BI$3,Tickers,0))*BI$4</f>
        <v>0</v>
      </c>
      <c r="BJ26" s="33">
        <f t="array" ref="BJ26">index(DailyPrices,Match($AI26,PriceDates,0)+1,Match(BJ$3,Tickers,0))*BJ$4</f>
        <v>0</v>
      </c>
      <c r="BK26" s="15">
        <f t="shared" si="5"/>
        <v>92934.36579</v>
      </c>
    </row>
    <row r="27">
      <c r="A27" s="14">
        <f t="shared" si="6"/>
        <v>0.7516339869</v>
      </c>
      <c r="C27" s="9">
        <f t="shared" si="7"/>
        <v>-0.08429538009</v>
      </c>
      <c r="AI27" s="32">
        <f>Prices!B33</f>
        <v>42404</v>
      </c>
      <c r="AJ27" s="33">
        <f t="array" ref="AJ27">index(DailyPrices,Match($AI27,PriceDates,0)+1,Match(AJ$3,Tickers,0))*AJ$4</f>
        <v>10993.47691</v>
      </c>
      <c r="AK27" s="33">
        <f t="array" ref="AK27">index(DailyPrices,Match($AI27,PriceDates,0)+1,Match(AK$3,Tickers,0))*AK$4</f>
        <v>17018.94013</v>
      </c>
      <c r="AL27" s="33">
        <f t="array" ref="AL27">index(DailyPrices,Match($AI27,PriceDates,0)+1,Match(AL$3,Tickers,0))*AL$4</f>
        <v>6812.779803</v>
      </c>
      <c r="AM27" s="33">
        <f t="array" ref="AM27">index(DailyPrices,Match($AI27,PriceDates,0)+1,Match(AM$3,Tickers,0))*AM$4</f>
        <v>10622.98689</v>
      </c>
      <c r="AN27" s="33">
        <f t="array" ref="AN27">index(DailyPrices,Match($AI27,PriceDates,0)+1,Match(AN$3,Tickers,0))*AN$4</f>
        <v>8920.004172</v>
      </c>
      <c r="AO27" s="33">
        <f t="array" ref="AO27">index(DailyPrices,Match($AI27,PriceDates,0)+1,Match(AO$3,Tickers,0))*AO$4</f>
        <v>12826.07414</v>
      </c>
      <c r="AP27" s="33">
        <f t="array" ref="AP27">index(DailyPrices,Match($AI27,PriceDates,0)+1,Match(AP$3,Tickers,0))*AP$4</f>
        <v>3950.15682</v>
      </c>
      <c r="AQ27" s="33">
        <f t="array" ref="AQ27">index(DailyPrices,Match($AI27,PriceDates,0)+1,Match(AQ$3,Tickers,0))*AQ$4</f>
        <v>6023.443656</v>
      </c>
      <c r="AR27" s="33">
        <f t="array" ref="AR27">index(DailyPrices,Match($AI27,PriceDates,0)+1,Match(AR$3,Tickers,0))*AR$4</f>
        <v>4002.527912</v>
      </c>
      <c r="AS27" s="33">
        <f t="array" ref="AS27">index(DailyPrices,Match($AI27,PriceDates,0)+1,Match(AS$3,Tickers,0))*AS$4</f>
        <v>6034.982753</v>
      </c>
      <c r="AT27" s="33">
        <f t="array" ref="AT27">index(DailyPrices,Match($AI27,PriceDates,0)+1,Match(AT$3,Tickers,0))*AT$4</f>
        <v>4108.013482</v>
      </c>
      <c r="AU27" s="33">
        <f t="array" ref="AU27">index(DailyPrices,Match($AI27,PriceDates,0)+1,Match(AU$3,Tickers,0))*AU$4</f>
        <v>2037.463276</v>
      </c>
      <c r="AV27" s="33">
        <f t="array" ref="AV27">index(DailyPrices,Match($AI27,PriceDates,0)+1,Match(AV$3,Tickers,0))*AV$4</f>
        <v>0</v>
      </c>
      <c r="AW27" s="33">
        <f t="array" ref="AW27">index(DailyPrices,Match($AI27,PriceDates,0)+1,Match(AW$3,Tickers,0))*AW$4</f>
        <v>0</v>
      </c>
      <c r="AX27" s="33">
        <f t="array" ref="AX27">index(DailyPrices,Match($AI27,PriceDates,0)+1,Match(AX$3,Tickers,0))*AX$4</f>
        <v>0</v>
      </c>
      <c r="AY27" s="33">
        <f t="array" ref="AY27">index(DailyPrices,Match($AI27,PriceDates,0)+1,Match(AY$3,Tickers,0))*AY$4</f>
        <v>0</v>
      </c>
      <c r="AZ27" s="33">
        <f t="array" ref="AZ27">index(DailyPrices,Match($AI27,PriceDates,0)+1,Match(AZ$3,Tickers,0))*AZ$4</f>
        <v>0</v>
      </c>
      <c r="BA27" s="33">
        <f t="array" ref="BA27">index(DailyPrices,Match($AI27,PriceDates,0)+1,Match(BA$3,Tickers,0))*BA$4</f>
        <v>0</v>
      </c>
      <c r="BB27" s="33">
        <f t="array" ref="BB27">index(DailyPrices,Match($AI27,PriceDates,0)+1,Match(BB$3,Tickers,0))*BB$4</f>
        <v>0</v>
      </c>
      <c r="BC27" s="33">
        <f t="array" ref="BC27">index(DailyPrices,Match($AI27,PriceDates,0)+1,Match(BC$3,Tickers,0))*BC$4</f>
        <v>0</v>
      </c>
      <c r="BD27" s="33">
        <f t="array" ref="BD27">index(DailyPrices,Match($AI27,PriceDates,0)+1,Match(BD$3,Tickers,0))*BD$4</f>
        <v>0</v>
      </c>
      <c r="BE27" s="33">
        <f t="array" ref="BE27">index(DailyPrices,Match($AI27,PriceDates,0)+1,Match(BE$3,Tickers,0))*BE$4</f>
        <v>0</v>
      </c>
      <c r="BF27" s="33">
        <f t="array" ref="BF27">index(DailyPrices,Match($AI27,PriceDates,0)+1,Match(BF$3,Tickers,0))*BF$4</f>
        <v>0</v>
      </c>
      <c r="BG27" s="33">
        <f t="array" ref="BG27">index(DailyPrices,Match($AI27,PriceDates,0)+1,Match(BG$3,Tickers,0))*BG$4</f>
        <v>0</v>
      </c>
      <c r="BH27" s="33">
        <f t="array" ref="BH27">index(DailyPrices,Match($AI27,PriceDates,0)+1,Match(BH$3,Tickers,0))*BH$4</f>
        <v>0</v>
      </c>
      <c r="BI27" s="33">
        <f t="array" ref="BI27">index(DailyPrices,Match($AI27,PriceDates,0)+1,Match(BI$3,Tickers,0))*BI$4</f>
        <v>0</v>
      </c>
      <c r="BJ27" s="33">
        <f t="array" ref="BJ27">index(DailyPrices,Match($AI27,PriceDates,0)+1,Match(BJ$3,Tickers,0))*BJ$4</f>
        <v>0</v>
      </c>
      <c r="BK27" s="15">
        <f t="shared" si="5"/>
        <v>93350.84994</v>
      </c>
    </row>
    <row r="28">
      <c r="A28" s="14">
        <f t="shared" si="6"/>
        <v>0.8306364617</v>
      </c>
      <c r="C28" s="9">
        <f t="shared" si="7"/>
        <v>-0.0929153148</v>
      </c>
      <c r="AI28" s="32">
        <f>Prices!B34</f>
        <v>42405</v>
      </c>
      <c r="AJ28" s="33">
        <f t="array" ref="AJ28">index(DailyPrices,Match($AI28,PriceDates,0)+1,Match(AJ$3,Tickers,0))*AJ$4</f>
        <v>10786.89144</v>
      </c>
      <c r="AK28" s="33">
        <f t="array" ref="AK28">index(DailyPrices,Match($AI28,PriceDates,0)+1,Match(AK$3,Tickers,0))*AK$4</f>
        <v>16782.71114</v>
      </c>
      <c r="AL28" s="33">
        <f t="array" ref="AL28">index(DailyPrices,Match($AI28,PriceDates,0)+1,Match(AL$3,Tickers,0))*AL$4</f>
        <v>6638.455562</v>
      </c>
      <c r="AM28" s="33">
        <f t="array" ref="AM28">index(DailyPrices,Match($AI28,PriceDates,0)+1,Match(AM$3,Tickers,0))*AM$4</f>
        <v>10385.95019</v>
      </c>
      <c r="AN28" s="33">
        <f t="array" ref="AN28">index(DailyPrices,Match($AI28,PriceDates,0)+1,Match(AN$3,Tickers,0))*AN$4</f>
        <v>8787.025448</v>
      </c>
      <c r="AO28" s="33">
        <f t="array" ref="AO28">index(DailyPrices,Match($AI28,PriceDates,0)+1,Match(AO$3,Tickers,0))*AO$4</f>
        <v>12646.01874</v>
      </c>
      <c r="AP28" s="33">
        <f t="array" ref="AP28">index(DailyPrices,Match($AI28,PriceDates,0)+1,Match(AP$3,Tickers,0))*AP$4</f>
        <v>3893.339809</v>
      </c>
      <c r="AQ28" s="33">
        <f t="array" ref="AQ28">index(DailyPrices,Match($AI28,PriceDates,0)+1,Match(AQ$3,Tickers,0))*AQ$4</f>
        <v>5929.866036</v>
      </c>
      <c r="AR28" s="33">
        <f t="array" ref="AR28">index(DailyPrices,Match($AI28,PriceDates,0)+1,Match(AR$3,Tickers,0))*AR$4</f>
        <v>3959.315735</v>
      </c>
      <c r="AS28" s="33">
        <f t="array" ref="AS28">index(DailyPrices,Match($AI28,PriceDates,0)+1,Match(AS$3,Tickers,0))*AS$4</f>
        <v>5975.457126</v>
      </c>
      <c r="AT28" s="33">
        <f t="array" ref="AT28">index(DailyPrices,Match($AI28,PriceDates,0)+1,Match(AT$3,Tickers,0))*AT$4</f>
        <v>4030.090919</v>
      </c>
      <c r="AU28" s="33">
        <f t="array" ref="AU28">index(DailyPrices,Match($AI28,PriceDates,0)+1,Match(AU$3,Tickers,0))*AU$4</f>
        <v>1999.288909</v>
      </c>
      <c r="AV28" s="33">
        <f t="array" ref="AV28">index(DailyPrices,Match($AI28,PriceDates,0)+1,Match(AV$3,Tickers,0))*AV$4</f>
        <v>0</v>
      </c>
      <c r="AW28" s="33">
        <f t="array" ref="AW28">index(DailyPrices,Match($AI28,PriceDates,0)+1,Match(AW$3,Tickers,0))*AW$4</f>
        <v>0</v>
      </c>
      <c r="AX28" s="33">
        <f t="array" ref="AX28">index(DailyPrices,Match($AI28,PriceDates,0)+1,Match(AX$3,Tickers,0))*AX$4</f>
        <v>0</v>
      </c>
      <c r="AY28" s="33">
        <f t="array" ref="AY28">index(DailyPrices,Match($AI28,PriceDates,0)+1,Match(AY$3,Tickers,0))*AY$4</f>
        <v>0</v>
      </c>
      <c r="AZ28" s="33">
        <f t="array" ref="AZ28">index(DailyPrices,Match($AI28,PriceDates,0)+1,Match(AZ$3,Tickers,0))*AZ$4</f>
        <v>0</v>
      </c>
      <c r="BA28" s="33">
        <f t="array" ref="BA28">index(DailyPrices,Match($AI28,PriceDates,0)+1,Match(BA$3,Tickers,0))*BA$4</f>
        <v>0</v>
      </c>
      <c r="BB28" s="33">
        <f t="array" ref="BB28">index(DailyPrices,Match($AI28,PriceDates,0)+1,Match(BB$3,Tickers,0))*BB$4</f>
        <v>0</v>
      </c>
      <c r="BC28" s="33">
        <f t="array" ref="BC28">index(DailyPrices,Match($AI28,PriceDates,0)+1,Match(BC$3,Tickers,0))*BC$4</f>
        <v>0</v>
      </c>
      <c r="BD28" s="33">
        <f t="array" ref="BD28">index(DailyPrices,Match($AI28,PriceDates,0)+1,Match(BD$3,Tickers,0))*BD$4</f>
        <v>0</v>
      </c>
      <c r="BE28" s="33">
        <f t="array" ref="BE28">index(DailyPrices,Match($AI28,PriceDates,0)+1,Match(BE$3,Tickers,0))*BE$4</f>
        <v>0</v>
      </c>
      <c r="BF28" s="33">
        <f t="array" ref="BF28">index(DailyPrices,Match($AI28,PriceDates,0)+1,Match(BF$3,Tickers,0))*BF$4</f>
        <v>0</v>
      </c>
      <c r="BG28" s="33">
        <f t="array" ref="BG28">index(DailyPrices,Match($AI28,PriceDates,0)+1,Match(BG$3,Tickers,0))*BG$4</f>
        <v>0</v>
      </c>
      <c r="BH28" s="33">
        <f t="array" ref="BH28">index(DailyPrices,Match($AI28,PriceDates,0)+1,Match(BH$3,Tickers,0))*BH$4</f>
        <v>0</v>
      </c>
      <c r="BI28" s="33">
        <f t="array" ref="BI28">index(DailyPrices,Match($AI28,PriceDates,0)+1,Match(BI$3,Tickers,0))*BI$4</f>
        <v>0</v>
      </c>
      <c r="BJ28" s="33">
        <f t="array" ref="BJ28">index(DailyPrices,Match($AI28,PriceDates,0)+1,Match(BJ$3,Tickers,0))*BJ$4</f>
        <v>0</v>
      </c>
      <c r="BK28" s="15">
        <f t="shared" si="5"/>
        <v>91814.41105</v>
      </c>
    </row>
    <row r="29">
      <c r="A29" s="14">
        <f t="shared" si="6"/>
        <v>0.9129967777</v>
      </c>
      <c r="C29" s="9">
        <f t="shared" si="7"/>
        <v>-0.1030170318</v>
      </c>
      <c r="AI29" s="32">
        <f>Prices!B35</f>
        <v>42408</v>
      </c>
      <c r="AJ29" s="33">
        <f t="array" ref="AJ29">index(DailyPrices,Match($AI29,PriceDates,0)+1,Match(AJ$3,Tickers,0))*AJ$4</f>
        <v>10638.52551</v>
      </c>
      <c r="AK29" s="33">
        <f t="array" ref="AK29">index(DailyPrices,Match($AI29,PriceDates,0)+1,Match(AK$3,Tickers,0))*AK$4</f>
        <v>16569.47789</v>
      </c>
      <c r="AL29" s="33">
        <f t="array" ref="AL29">index(DailyPrices,Match($AI29,PriceDates,0)+1,Match(AL$3,Tickers,0))*AL$4</f>
        <v>6499.130783</v>
      </c>
      <c r="AM29" s="33">
        <f t="array" ref="AM29">index(DailyPrices,Match($AI29,PriceDates,0)+1,Match(AM$3,Tickers,0))*AM$4</f>
        <v>10257.45135</v>
      </c>
      <c r="AN29" s="33">
        <f t="array" ref="AN29">index(DailyPrices,Match($AI29,PriceDates,0)+1,Match(AN$3,Tickers,0))*AN$4</f>
        <v>8627.972466</v>
      </c>
      <c r="AO29" s="33">
        <f t="array" ref="AO29">index(DailyPrices,Match($AI29,PriceDates,0)+1,Match(AO$3,Tickers,0))*AO$4</f>
        <v>12427.65368</v>
      </c>
      <c r="AP29" s="33">
        <f t="array" ref="AP29">index(DailyPrices,Match($AI29,PriceDates,0)+1,Match(AP$3,Tickers,0))*AP$4</f>
        <v>3818.652933</v>
      </c>
      <c r="AQ29" s="33">
        <f t="array" ref="AQ29">index(DailyPrices,Match($AI29,PriceDates,0)+1,Match(AQ$3,Tickers,0))*AQ$4</f>
        <v>5841.213554</v>
      </c>
      <c r="AR29" s="33">
        <f t="array" ref="AR29">index(DailyPrices,Match($AI29,PriceDates,0)+1,Match(AR$3,Tickers,0))*AR$4</f>
        <v>3908.541427</v>
      </c>
      <c r="AS29" s="33">
        <f t="array" ref="AS29">index(DailyPrices,Match($AI29,PriceDates,0)+1,Match(AS$3,Tickers,0))*AS$4</f>
        <v>5879.300345</v>
      </c>
      <c r="AT29" s="33">
        <f t="array" ref="AT29">index(DailyPrices,Match($AI29,PriceDates,0)+1,Match(AT$3,Tickers,0))*AT$4</f>
        <v>3914.808222</v>
      </c>
      <c r="AU29" s="33">
        <f t="array" ref="AU29">index(DailyPrices,Match($AI29,PriceDates,0)+1,Match(AU$3,Tickers,0))*AU$4</f>
        <v>1954.752147</v>
      </c>
      <c r="AV29" s="33">
        <f t="array" ref="AV29">index(DailyPrices,Match($AI29,PriceDates,0)+1,Match(AV$3,Tickers,0))*AV$4</f>
        <v>0</v>
      </c>
      <c r="AW29" s="33">
        <f t="array" ref="AW29">index(DailyPrices,Match($AI29,PriceDates,0)+1,Match(AW$3,Tickers,0))*AW$4</f>
        <v>0</v>
      </c>
      <c r="AX29" s="33">
        <f t="array" ref="AX29">index(DailyPrices,Match($AI29,PriceDates,0)+1,Match(AX$3,Tickers,0))*AX$4</f>
        <v>0</v>
      </c>
      <c r="AY29" s="33">
        <f t="array" ref="AY29">index(DailyPrices,Match($AI29,PriceDates,0)+1,Match(AY$3,Tickers,0))*AY$4</f>
        <v>0</v>
      </c>
      <c r="AZ29" s="33">
        <f t="array" ref="AZ29">index(DailyPrices,Match($AI29,PriceDates,0)+1,Match(AZ$3,Tickers,0))*AZ$4</f>
        <v>0</v>
      </c>
      <c r="BA29" s="33">
        <f t="array" ref="BA29">index(DailyPrices,Match($AI29,PriceDates,0)+1,Match(BA$3,Tickers,0))*BA$4</f>
        <v>0</v>
      </c>
      <c r="BB29" s="33">
        <f t="array" ref="BB29">index(DailyPrices,Match($AI29,PriceDates,0)+1,Match(BB$3,Tickers,0))*BB$4</f>
        <v>0</v>
      </c>
      <c r="BC29" s="33">
        <f t="array" ref="BC29">index(DailyPrices,Match($AI29,PriceDates,0)+1,Match(BC$3,Tickers,0))*BC$4</f>
        <v>0</v>
      </c>
      <c r="BD29" s="33">
        <f t="array" ref="BD29">index(DailyPrices,Match($AI29,PriceDates,0)+1,Match(BD$3,Tickers,0))*BD$4</f>
        <v>0</v>
      </c>
      <c r="BE29" s="33">
        <f t="array" ref="BE29">index(DailyPrices,Match($AI29,PriceDates,0)+1,Match(BE$3,Tickers,0))*BE$4</f>
        <v>0</v>
      </c>
      <c r="BF29" s="33">
        <f t="array" ref="BF29">index(DailyPrices,Match($AI29,PriceDates,0)+1,Match(BF$3,Tickers,0))*BF$4</f>
        <v>0</v>
      </c>
      <c r="BG29" s="33">
        <f t="array" ref="BG29">index(DailyPrices,Match($AI29,PriceDates,0)+1,Match(BG$3,Tickers,0))*BG$4</f>
        <v>0</v>
      </c>
      <c r="BH29" s="33">
        <f t="array" ref="BH29">index(DailyPrices,Match($AI29,PriceDates,0)+1,Match(BH$3,Tickers,0))*BH$4</f>
        <v>0</v>
      </c>
      <c r="BI29" s="33">
        <f t="array" ref="BI29">index(DailyPrices,Match($AI29,PriceDates,0)+1,Match(BI$3,Tickers,0))*BI$4</f>
        <v>0</v>
      </c>
      <c r="BJ29" s="33">
        <f t="array" ref="BJ29">index(DailyPrices,Match($AI29,PriceDates,0)+1,Match(BJ$3,Tickers,0))*BJ$4</f>
        <v>0</v>
      </c>
      <c r="BK29" s="15">
        <f t="shared" si="5"/>
        <v>90337.4803</v>
      </c>
    </row>
    <row r="30">
      <c r="A30" s="14">
        <f t="shared" si="6"/>
        <v>1</v>
      </c>
      <c r="C30" s="9">
        <f t="shared" si="7"/>
        <v>-0.1169822925</v>
      </c>
      <c r="AI30" s="32">
        <f>Prices!B36</f>
        <v>42409</v>
      </c>
      <c r="AJ30" s="33">
        <f t="array" ref="AJ30">index(DailyPrices,Match($AI30,PriceDates,0)+1,Match(AJ$3,Tickers,0))*AJ$4</f>
        <v>10641.6556</v>
      </c>
      <c r="AK30" s="33">
        <f t="array" ref="AK30">index(DailyPrices,Match($AI30,PriceDates,0)+1,Match(AK$3,Tickers,0))*AK$4</f>
        <v>16531.84849</v>
      </c>
      <c r="AL30" s="33">
        <f t="array" ref="AL30">index(DailyPrices,Match($AI30,PriceDates,0)+1,Match(AL$3,Tickers,0))*AL$4</f>
        <v>6460.765988</v>
      </c>
      <c r="AM30" s="33">
        <f t="array" ref="AM30">index(DailyPrices,Match($AI30,PriceDates,0)+1,Match(AM$3,Tickers,0))*AM$4</f>
        <v>10171.3696</v>
      </c>
      <c r="AN30" s="33">
        <f t="array" ref="AN30">index(DailyPrices,Match($AI30,PriceDates,0)+1,Match(AN$3,Tickers,0))*AN$4</f>
        <v>8534.105131</v>
      </c>
      <c r="AO30" s="33">
        <f t="array" ref="AO30">index(DailyPrices,Match($AI30,PriceDates,0)+1,Match(AO$3,Tickers,0))*AO$4</f>
        <v>12228.44345</v>
      </c>
      <c r="AP30" s="33">
        <f t="array" ref="AP30">index(DailyPrices,Match($AI30,PriceDates,0)+1,Match(AP$3,Tickers,0))*AP$4</f>
        <v>3776.498377</v>
      </c>
      <c r="AQ30" s="33">
        <f t="array" ref="AQ30">index(DailyPrices,Match($AI30,PriceDates,0)+1,Match(AQ$3,Tickers,0))*AQ$4</f>
        <v>5791.962175</v>
      </c>
      <c r="AR30" s="33">
        <f t="array" ref="AR30">index(DailyPrices,Match($AI30,PriceDates,0)+1,Match(AR$3,Tickers,0))*AR$4</f>
        <v>3854.526205</v>
      </c>
      <c r="AS30" s="33">
        <f t="array" ref="AS30">index(DailyPrices,Match($AI30,PriceDates,0)+1,Match(AS$3,Tickers,0))*AS$4</f>
        <v>5787.722458</v>
      </c>
      <c r="AT30" s="33">
        <f t="array" ref="AT30">index(DailyPrices,Match($AI30,PriceDates,0)+1,Match(AT$3,Tickers,0))*AT$4</f>
        <v>3842.756537</v>
      </c>
      <c r="AU30" s="33">
        <f t="array" ref="AU30">index(DailyPrices,Match($AI30,PriceDates,0)+1,Match(AU$3,Tickers,0))*AU$4</f>
        <v>1955.500664</v>
      </c>
      <c r="AV30" s="33">
        <f t="array" ref="AV30">index(DailyPrices,Match($AI30,PriceDates,0)+1,Match(AV$3,Tickers,0))*AV$4</f>
        <v>0</v>
      </c>
      <c r="AW30" s="33">
        <f t="array" ref="AW30">index(DailyPrices,Match($AI30,PriceDates,0)+1,Match(AW$3,Tickers,0))*AW$4</f>
        <v>0</v>
      </c>
      <c r="AX30" s="33">
        <f t="array" ref="AX30">index(DailyPrices,Match($AI30,PriceDates,0)+1,Match(AX$3,Tickers,0))*AX$4</f>
        <v>0</v>
      </c>
      <c r="AY30" s="33">
        <f t="array" ref="AY30">index(DailyPrices,Match($AI30,PriceDates,0)+1,Match(AY$3,Tickers,0))*AY$4</f>
        <v>0</v>
      </c>
      <c r="AZ30" s="33">
        <f t="array" ref="AZ30">index(DailyPrices,Match($AI30,PriceDates,0)+1,Match(AZ$3,Tickers,0))*AZ$4</f>
        <v>0</v>
      </c>
      <c r="BA30" s="33">
        <f t="array" ref="BA30">index(DailyPrices,Match($AI30,PriceDates,0)+1,Match(BA$3,Tickers,0))*BA$4</f>
        <v>0</v>
      </c>
      <c r="BB30" s="33">
        <f t="array" ref="BB30">index(DailyPrices,Match($AI30,PriceDates,0)+1,Match(BB$3,Tickers,0))*BB$4</f>
        <v>0</v>
      </c>
      <c r="BC30" s="33">
        <f t="array" ref="BC30">index(DailyPrices,Match($AI30,PriceDates,0)+1,Match(BC$3,Tickers,0))*BC$4</f>
        <v>0</v>
      </c>
      <c r="BD30" s="33">
        <f t="array" ref="BD30">index(DailyPrices,Match($AI30,PriceDates,0)+1,Match(BD$3,Tickers,0))*BD$4</f>
        <v>0</v>
      </c>
      <c r="BE30" s="33">
        <f t="array" ref="BE30">index(DailyPrices,Match($AI30,PriceDates,0)+1,Match(BE$3,Tickers,0))*BE$4</f>
        <v>0</v>
      </c>
      <c r="BF30" s="33">
        <f t="array" ref="BF30">index(DailyPrices,Match($AI30,PriceDates,0)+1,Match(BF$3,Tickers,0))*BF$4</f>
        <v>0</v>
      </c>
      <c r="BG30" s="33">
        <f t="array" ref="BG30">index(DailyPrices,Match($AI30,PriceDates,0)+1,Match(BG$3,Tickers,0))*BG$4</f>
        <v>0</v>
      </c>
      <c r="BH30" s="33">
        <f t="array" ref="BH30">index(DailyPrices,Match($AI30,PriceDates,0)+1,Match(BH$3,Tickers,0))*BH$4</f>
        <v>0</v>
      </c>
      <c r="BI30" s="33">
        <f t="array" ref="BI30">index(DailyPrices,Match($AI30,PriceDates,0)+1,Match(BI$3,Tickers,0))*BI$4</f>
        <v>0</v>
      </c>
      <c r="BJ30" s="33">
        <f t="array" ref="BJ30">index(DailyPrices,Match($AI30,PriceDates,0)+1,Match(BJ$3,Tickers,0))*BJ$4</f>
        <v>0</v>
      </c>
      <c r="BK30" s="15">
        <f t="shared" si="5"/>
        <v>89577.15467</v>
      </c>
    </row>
    <row r="31">
      <c r="C31" s="5"/>
      <c r="AI31" s="32">
        <f>Prices!B37</f>
        <v>42410</v>
      </c>
      <c r="AJ31" s="33">
        <f t="array" ref="AJ31">index(DailyPrices,Match($AI31,PriceDates,0)+1,Match(AJ$3,Tickers,0))*AJ$4</f>
        <v>10634.76942</v>
      </c>
      <c r="AK31" s="33">
        <f t="array" ref="AK31">index(DailyPrices,Match($AI31,PriceDates,0)+1,Match(AK$3,Tickers,0))*AK$4</f>
        <v>16492.12857</v>
      </c>
      <c r="AL31" s="33">
        <f t="array" ref="AL31">index(DailyPrices,Match($AI31,PriceDates,0)+1,Match(AL$3,Tickers,0))*AL$4</f>
        <v>6464.131321</v>
      </c>
      <c r="AM31" s="33">
        <f t="array" ref="AM31">index(DailyPrices,Match($AI31,PriceDates,0)+1,Match(AM$3,Tickers,0))*AM$4</f>
        <v>10166.37935</v>
      </c>
      <c r="AN31" s="33">
        <f t="array" ref="AN31">index(DailyPrices,Match($AI31,PriceDates,0)+1,Match(AN$3,Tickers,0))*AN$4</f>
        <v>8515.85315</v>
      </c>
      <c r="AO31" s="33">
        <f t="array" ref="AO31">index(DailyPrices,Match($AI31,PriceDates,0)+1,Match(AO$3,Tickers,0))*AO$4</f>
        <v>12186.30282</v>
      </c>
      <c r="AP31" s="33">
        <f t="array" ref="AP31">index(DailyPrices,Match($AI31,PriceDates,0)+1,Match(AP$3,Tickers,0))*AP$4</f>
        <v>3786.578814</v>
      </c>
      <c r="AQ31" s="33">
        <f t="array" ref="AQ31">index(DailyPrices,Match($AI31,PriceDates,0)+1,Match(AQ$3,Tickers,0))*AQ$4</f>
        <v>5767.336485</v>
      </c>
      <c r="AR31" s="33">
        <f t="array" ref="AR31">index(DailyPrices,Match($AI31,PriceDates,0)+1,Match(AR$3,Tickers,0))*AR$4</f>
        <v>3870.730772</v>
      </c>
      <c r="AS31" s="33">
        <f t="array" ref="AS31">index(DailyPrices,Match($AI31,PriceDates,0)+1,Match(AS$3,Tickers,0))*AS$4</f>
        <v>5828.932507</v>
      </c>
      <c r="AT31" s="33">
        <f t="array" ref="AT31">index(DailyPrices,Match($AI31,PriceDates,0)+1,Match(AT$3,Tickers,0))*AT$4</f>
        <v>3869.442347</v>
      </c>
      <c r="AU31" s="33">
        <f t="array" ref="AU31">index(DailyPrices,Match($AI31,PriceDates,0)+1,Match(AU$3,Tickers,0))*AU$4</f>
        <v>1952.880855</v>
      </c>
      <c r="AV31" s="33">
        <f t="array" ref="AV31">index(DailyPrices,Match($AI31,PriceDates,0)+1,Match(AV$3,Tickers,0))*AV$4</f>
        <v>0</v>
      </c>
      <c r="AW31" s="33">
        <f t="array" ref="AW31">index(DailyPrices,Match($AI31,PriceDates,0)+1,Match(AW$3,Tickers,0))*AW$4</f>
        <v>0</v>
      </c>
      <c r="AX31" s="33">
        <f t="array" ref="AX31">index(DailyPrices,Match($AI31,PriceDates,0)+1,Match(AX$3,Tickers,0))*AX$4</f>
        <v>0</v>
      </c>
      <c r="AY31" s="33">
        <f t="array" ref="AY31">index(DailyPrices,Match($AI31,PriceDates,0)+1,Match(AY$3,Tickers,0))*AY$4</f>
        <v>0</v>
      </c>
      <c r="AZ31" s="33">
        <f t="array" ref="AZ31">index(DailyPrices,Match($AI31,PriceDates,0)+1,Match(AZ$3,Tickers,0))*AZ$4</f>
        <v>0</v>
      </c>
      <c r="BA31" s="33">
        <f t="array" ref="BA31">index(DailyPrices,Match($AI31,PriceDates,0)+1,Match(BA$3,Tickers,0))*BA$4</f>
        <v>0</v>
      </c>
      <c r="BB31" s="33">
        <f t="array" ref="BB31">index(DailyPrices,Match($AI31,PriceDates,0)+1,Match(BB$3,Tickers,0))*BB$4</f>
        <v>0</v>
      </c>
      <c r="BC31" s="33">
        <f t="array" ref="BC31">index(DailyPrices,Match($AI31,PriceDates,0)+1,Match(BC$3,Tickers,0))*BC$4</f>
        <v>0</v>
      </c>
      <c r="BD31" s="33">
        <f t="array" ref="BD31">index(DailyPrices,Match($AI31,PriceDates,0)+1,Match(BD$3,Tickers,0))*BD$4</f>
        <v>0</v>
      </c>
      <c r="BE31" s="33">
        <f t="array" ref="BE31">index(DailyPrices,Match($AI31,PriceDates,0)+1,Match(BE$3,Tickers,0))*BE$4</f>
        <v>0</v>
      </c>
      <c r="BF31" s="33">
        <f t="array" ref="BF31">index(DailyPrices,Match($AI31,PriceDates,0)+1,Match(BF$3,Tickers,0))*BF$4</f>
        <v>0</v>
      </c>
      <c r="BG31" s="33">
        <f t="array" ref="BG31">index(DailyPrices,Match($AI31,PriceDates,0)+1,Match(BG$3,Tickers,0))*BG$4</f>
        <v>0</v>
      </c>
      <c r="BH31" s="33">
        <f t="array" ref="BH31">index(DailyPrices,Match($AI31,PriceDates,0)+1,Match(BH$3,Tickers,0))*BH$4</f>
        <v>0</v>
      </c>
      <c r="BI31" s="33">
        <f t="array" ref="BI31">index(DailyPrices,Match($AI31,PriceDates,0)+1,Match(BI$3,Tickers,0))*BI$4</f>
        <v>0</v>
      </c>
      <c r="BJ31" s="33">
        <f t="array" ref="BJ31">index(DailyPrices,Match($AI31,PriceDates,0)+1,Match(BJ$3,Tickers,0))*BJ$4</f>
        <v>0</v>
      </c>
      <c r="BK31" s="15">
        <f t="shared" si="5"/>
        <v>89535.46641</v>
      </c>
    </row>
    <row r="32">
      <c r="AI32" s="32">
        <f>Prices!B38</f>
        <v>42411</v>
      </c>
      <c r="AJ32" s="33">
        <f t="array" ref="AJ32">index(DailyPrices,Match($AI32,PriceDates,0)+1,Match(AJ$3,Tickers,0))*AJ$4</f>
        <v>10508.94009</v>
      </c>
      <c r="AK32" s="33">
        <f t="array" ref="AK32">index(DailyPrices,Match($AI32,PriceDates,0)+1,Match(AK$3,Tickers,0))*AK$4</f>
        <v>16228.72279</v>
      </c>
      <c r="AL32" s="33">
        <f t="array" ref="AL32">index(DailyPrices,Match($AI32,PriceDates,0)+1,Match(AL$3,Tickers,0))*AL$4</f>
        <v>6383.363333</v>
      </c>
      <c r="AM32" s="33">
        <f t="array" ref="AM32">index(DailyPrices,Match($AI32,PriceDates,0)+1,Match(AM$3,Tickers,0))*AM$4</f>
        <v>10054.09881</v>
      </c>
      <c r="AN32" s="33">
        <f t="array" ref="AN32">index(DailyPrices,Match($AI32,PriceDates,0)+1,Match(AN$3,Tickers,0))*AN$4</f>
        <v>8403.733834</v>
      </c>
      <c r="AO32" s="33">
        <f t="array" ref="AO32">index(DailyPrices,Match($AI32,PriceDates,0)+1,Match(AO$3,Tickers,0))*AO$4</f>
        <v>12002.41646</v>
      </c>
      <c r="AP32" s="33">
        <f t="array" ref="AP32">index(DailyPrices,Match($AI32,PriceDates,0)+1,Match(AP$3,Tickers,0))*AP$4</f>
        <v>3745.798863</v>
      </c>
      <c r="AQ32" s="33">
        <f t="array" ref="AQ32">index(DailyPrices,Match($AI32,PriceDates,0)+1,Match(AQ$3,Tickers,0))*AQ$4</f>
        <v>5690.996848</v>
      </c>
      <c r="AR32" s="33">
        <f t="array" ref="AR32">index(DailyPrices,Match($AI32,PriceDates,0)+1,Match(AR$3,Tickers,0))*AR$4</f>
        <v>3810.233724</v>
      </c>
      <c r="AS32" s="33">
        <f t="array" ref="AS32">index(DailyPrices,Match($AI32,PriceDates,0)+1,Match(AS$3,Tickers,0))*AS$4</f>
        <v>5728.196831</v>
      </c>
      <c r="AT32" s="33">
        <f t="array" ref="AT32">index(DailyPrices,Match($AI32,PriceDates,0)+1,Match(AT$3,Tickers,0))*AT$4</f>
        <v>3814.46958</v>
      </c>
      <c r="AU32" s="33">
        <f t="array" ref="AU32">index(DailyPrices,Match($AI32,PriceDates,0)+1,Match(AU$3,Tickers,0))*AU$4</f>
        <v>1930.799603</v>
      </c>
      <c r="AV32" s="33">
        <f t="array" ref="AV32">index(DailyPrices,Match($AI32,PriceDates,0)+1,Match(AV$3,Tickers,0))*AV$4</f>
        <v>0</v>
      </c>
      <c r="AW32" s="33">
        <f t="array" ref="AW32">index(DailyPrices,Match($AI32,PriceDates,0)+1,Match(AW$3,Tickers,0))*AW$4</f>
        <v>0</v>
      </c>
      <c r="AX32" s="33">
        <f t="array" ref="AX32">index(DailyPrices,Match($AI32,PriceDates,0)+1,Match(AX$3,Tickers,0))*AX$4</f>
        <v>0</v>
      </c>
      <c r="AY32" s="33">
        <f t="array" ref="AY32">index(DailyPrices,Match($AI32,PriceDates,0)+1,Match(AY$3,Tickers,0))*AY$4</f>
        <v>0</v>
      </c>
      <c r="AZ32" s="33">
        <f t="array" ref="AZ32">index(DailyPrices,Match($AI32,PriceDates,0)+1,Match(AZ$3,Tickers,0))*AZ$4</f>
        <v>0</v>
      </c>
      <c r="BA32" s="33">
        <f t="array" ref="BA32">index(DailyPrices,Match($AI32,PriceDates,0)+1,Match(BA$3,Tickers,0))*BA$4</f>
        <v>0</v>
      </c>
      <c r="BB32" s="33">
        <f t="array" ref="BB32">index(DailyPrices,Match($AI32,PriceDates,0)+1,Match(BB$3,Tickers,0))*BB$4</f>
        <v>0</v>
      </c>
      <c r="BC32" s="33">
        <f t="array" ref="BC32">index(DailyPrices,Match($AI32,PriceDates,0)+1,Match(BC$3,Tickers,0))*BC$4</f>
        <v>0</v>
      </c>
      <c r="BD32" s="33">
        <f t="array" ref="BD32">index(DailyPrices,Match($AI32,PriceDates,0)+1,Match(BD$3,Tickers,0))*BD$4</f>
        <v>0</v>
      </c>
      <c r="BE32" s="33">
        <f t="array" ref="BE32">index(DailyPrices,Match($AI32,PriceDates,0)+1,Match(BE$3,Tickers,0))*BE$4</f>
        <v>0</v>
      </c>
      <c r="BF32" s="33">
        <f t="array" ref="BF32">index(DailyPrices,Match($AI32,PriceDates,0)+1,Match(BF$3,Tickers,0))*BF$4</f>
        <v>0</v>
      </c>
      <c r="BG32" s="33">
        <f t="array" ref="BG32">index(DailyPrices,Match($AI32,PriceDates,0)+1,Match(BG$3,Tickers,0))*BG$4</f>
        <v>0</v>
      </c>
      <c r="BH32" s="33">
        <f t="array" ref="BH32">index(DailyPrices,Match($AI32,PriceDates,0)+1,Match(BH$3,Tickers,0))*BH$4</f>
        <v>0</v>
      </c>
      <c r="BI32" s="33">
        <f t="array" ref="BI32">index(DailyPrices,Match($AI32,PriceDates,0)+1,Match(BI$3,Tickers,0))*BI$4</f>
        <v>0</v>
      </c>
      <c r="BJ32" s="33">
        <f t="array" ref="BJ32">index(DailyPrices,Match($AI32,PriceDates,0)+1,Match(BJ$3,Tickers,0))*BJ$4</f>
        <v>0</v>
      </c>
      <c r="BK32" s="15">
        <f t="shared" si="5"/>
        <v>88301.77075</v>
      </c>
    </row>
    <row r="33">
      <c r="AI33" s="32">
        <f>Prices!B39</f>
        <v>42412</v>
      </c>
      <c r="AJ33" s="33">
        <f t="array" ref="AJ33">index(DailyPrices,Match($AI33,PriceDates,0)+1,Match(AJ$3,Tickers,0))*AJ$4</f>
        <v>10713.6475</v>
      </c>
      <c r="AK33" s="33">
        <f t="array" ref="AK33">index(DailyPrices,Match($AI33,PriceDates,0)+1,Match(AK$3,Tickers,0))*AK$4</f>
        <v>16590.38311</v>
      </c>
      <c r="AL33" s="33">
        <f t="array" ref="AL33">index(DailyPrices,Match($AI33,PriceDates,0)+1,Match(AL$3,Tickers,0))*AL$4</f>
        <v>6505.188382</v>
      </c>
      <c r="AM33" s="33">
        <f t="array" ref="AM33">index(DailyPrices,Match($AI33,PriceDates,0)+1,Match(AM$3,Tickers,0))*AM$4</f>
        <v>10266.18428</v>
      </c>
      <c r="AN33" s="33">
        <f t="array" ref="AN33">index(DailyPrices,Match($AI33,PriceDates,0)+1,Match(AN$3,Tickers,0))*AN$4</f>
        <v>8536.712557</v>
      </c>
      <c r="AO33" s="33">
        <f t="array" ref="AO33">index(DailyPrices,Match($AI33,PriceDates,0)+1,Match(AO$3,Tickers,0))*AO$4</f>
        <v>12224.61248</v>
      </c>
      <c r="AP33" s="33">
        <f t="array" ref="AP33">index(DailyPrices,Match($AI33,PriceDates,0)+1,Match(AP$3,Tickers,0))*AP$4</f>
        <v>3771.458158</v>
      </c>
      <c r="AQ33" s="33">
        <f t="array" ref="AQ33">index(DailyPrices,Match($AI33,PriceDates,0)+1,Match(AQ$3,Tickers,0))*AQ$4</f>
        <v>5656.520883</v>
      </c>
      <c r="AR33" s="33">
        <f t="array" ref="AR33">index(DailyPrices,Match($AI33,PriceDates,0)+1,Match(AR$3,Tickers,0))*AR$4</f>
        <v>3866.409554</v>
      </c>
      <c r="AS33" s="33">
        <f t="array" ref="AS33">index(DailyPrices,Match($AI33,PriceDates,0)+1,Match(AS$3,Tickers,0))*AS$4</f>
        <v>5833.511401</v>
      </c>
      <c r="AT33" s="33">
        <f t="array" ref="AT33">index(DailyPrices,Match($AI33,PriceDates,0)+1,Match(AT$3,Tickers,0))*AT$4</f>
        <v>3858.234307</v>
      </c>
      <c r="AU33" s="33">
        <f t="array" ref="AU33">index(DailyPrices,Match($AI33,PriceDates,0)+1,Match(AU$3,Tickers,0))*AU$4</f>
        <v>1948.389753</v>
      </c>
      <c r="AV33" s="33">
        <f t="array" ref="AV33">index(DailyPrices,Match($AI33,PriceDates,0)+1,Match(AV$3,Tickers,0))*AV$4</f>
        <v>0</v>
      </c>
      <c r="AW33" s="33">
        <f t="array" ref="AW33">index(DailyPrices,Match($AI33,PriceDates,0)+1,Match(AW$3,Tickers,0))*AW$4</f>
        <v>0</v>
      </c>
      <c r="AX33" s="33">
        <f t="array" ref="AX33">index(DailyPrices,Match($AI33,PriceDates,0)+1,Match(AX$3,Tickers,0))*AX$4</f>
        <v>0</v>
      </c>
      <c r="AY33" s="33">
        <f t="array" ref="AY33">index(DailyPrices,Match($AI33,PriceDates,0)+1,Match(AY$3,Tickers,0))*AY$4</f>
        <v>0</v>
      </c>
      <c r="AZ33" s="33">
        <f t="array" ref="AZ33">index(DailyPrices,Match($AI33,PriceDates,0)+1,Match(AZ$3,Tickers,0))*AZ$4</f>
        <v>0</v>
      </c>
      <c r="BA33" s="33">
        <f t="array" ref="BA33">index(DailyPrices,Match($AI33,PriceDates,0)+1,Match(BA$3,Tickers,0))*BA$4</f>
        <v>0</v>
      </c>
      <c r="BB33" s="33">
        <f t="array" ref="BB33">index(DailyPrices,Match($AI33,PriceDates,0)+1,Match(BB$3,Tickers,0))*BB$4</f>
        <v>0</v>
      </c>
      <c r="BC33" s="33">
        <f t="array" ref="BC33">index(DailyPrices,Match($AI33,PriceDates,0)+1,Match(BC$3,Tickers,0))*BC$4</f>
        <v>0</v>
      </c>
      <c r="BD33" s="33">
        <f t="array" ref="BD33">index(DailyPrices,Match($AI33,PriceDates,0)+1,Match(BD$3,Tickers,0))*BD$4</f>
        <v>0</v>
      </c>
      <c r="BE33" s="33">
        <f t="array" ref="BE33">index(DailyPrices,Match($AI33,PriceDates,0)+1,Match(BE$3,Tickers,0))*BE$4</f>
        <v>0</v>
      </c>
      <c r="BF33" s="33">
        <f t="array" ref="BF33">index(DailyPrices,Match($AI33,PriceDates,0)+1,Match(BF$3,Tickers,0))*BF$4</f>
        <v>0</v>
      </c>
      <c r="BG33" s="33">
        <f t="array" ref="BG33">index(DailyPrices,Match($AI33,PriceDates,0)+1,Match(BG$3,Tickers,0))*BG$4</f>
        <v>0</v>
      </c>
      <c r="BH33" s="33">
        <f t="array" ref="BH33">index(DailyPrices,Match($AI33,PriceDates,0)+1,Match(BH$3,Tickers,0))*BH$4</f>
        <v>0</v>
      </c>
      <c r="BI33" s="33">
        <f t="array" ref="BI33">index(DailyPrices,Match($AI33,PriceDates,0)+1,Match(BI$3,Tickers,0))*BI$4</f>
        <v>0</v>
      </c>
      <c r="BJ33" s="33">
        <f t="array" ref="BJ33">index(DailyPrices,Match($AI33,PriceDates,0)+1,Match(BJ$3,Tickers,0))*BJ$4</f>
        <v>0</v>
      </c>
      <c r="BK33" s="15">
        <f t="shared" si="5"/>
        <v>89771.25236</v>
      </c>
    </row>
    <row r="34">
      <c r="AI34" s="32">
        <f>Prices!B40</f>
        <v>42416</v>
      </c>
      <c r="AJ34" s="33">
        <f t="array" ref="AJ34">index(DailyPrices,Match($AI34,PriceDates,0)+1,Match(AJ$3,Tickers,0))*AJ$4</f>
        <v>10893.31426</v>
      </c>
      <c r="AK34" s="33">
        <f t="array" ref="AK34">index(DailyPrices,Match($AI34,PriceDates,0)+1,Match(AK$3,Tickers,0))*AK$4</f>
        <v>16862.15098</v>
      </c>
      <c r="AL34" s="33">
        <f t="array" ref="AL34">index(DailyPrices,Match($AI34,PriceDates,0)+1,Match(AL$3,Tickers,0))*AL$4</f>
        <v>6653.263027</v>
      </c>
      <c r="AM34" s="33">
        <f t="array" ref="AM34">index(DailyPrices,Match($AI34,PriceDates,0)+1,Match(AM$3,Tickers,0))*AM$4</f>
        <v>10487.00268</v>
      </c>
      <c r="AN34" s="33">
        <f t="array" ref="AN34">index(DailyPrices,Match($AI34,PriceDates,0)+1,Match(AN$3,Tickers,0))*AN$4</f>
        <v>8700.980392</v>
      </c>
      <c r="AO34" s="33">
        <f t="array" ref="AO34">index(DailyPrices,Match($AI34,PriceDates,0)+1,Match(AO$3,Tickers,0))*AO$4</f>
        <v>12492.7801</v>
      </c>
      <c r="AP34" s="33">
        <f t="array" ref="AP34">index(DailyPrices,Match($AI34,PriceDates,0)+1,Match(AP$3,Tickers,0))*AP$4</f>
        <v>3825.067757</v>
      </c>
      <c r="AQ34" s="33">
        <f t="array" ref="AQ34">index(DailyPrices,Match($AI34,PriceDates,0)+1,Match(AQ$3,Tickers,0))*AQ$4</f>
        <v>5794.424744</v>
      </c>
      <c r="AR34" s="33">
        <f t="array" ref="AR34">index(DailyPrices,Match($AI34,PriceDates,0)+1,Match(AR$3,Tickers,0))*AR$4</f>
        <v>3946.352082</v>
      </c>
      <c r="AS34" s="33">
        <f t="array" ref="AS34">index(DailyPrices,Match($AI34,PriceDates,0)+1,Match(AS$3,Tickers,0))*AS$4</f>
        <v>5989.193809</v>
      </c>
      <c r="AT34" s="33">
        <f t="array" ref="AT34">index(DailyPrices,Match($AI34,PriceDates,0)+1,Match(AT$3,Tickers,0))*AT$4</f>
        <v>3929.218559</v>
      </c>
      <c r="AU34" s="33">
        <f t="array" ref="AU34">index(DailyPrices,Match($AI34,PriceDates,0)+1,Match(AU$3,Tickers,0))*AU$4</f>
        <v>1983.195793</v>
      </c>
      <c r="AV34" s="33">
        <f t="array" ref="AV34">index(DailyPrices,Match($AI34,PriceDates,0)+1,Match(AV$3,Tickers,0))*AV$4</f>
        <v>0</v>
      </c>
      <c r="AW34" s="33">
        <f t="array" ref="AW34">index(DailyPrices,Match($AI34,PriceDates,0)+1,Match(AW$3,Tickers,0))*AW$4</f>
        <v>0</v>
      </c>
      <c r="AX34" s="33">
        <f t="array" ref="AX34">index(DailyPrices,Match($AI34,PriceDates,0)+1,Match(AX$3,Tickers,0))*AX$4</f>
        <v>0</v>
      </c>
      <c r="AY34" s="33">
        <f t="array" ref="AY34">index(DailyPrices,Match($AI34,PriceDates,0)+1,Match(AY$3,Tickers,0))*AY$4</f>
        <v>0</v>
      </c>
      <c r="AZ34" s="33">
        <f t="array" ref="AZ34">index(DailyPrices,Match($AI34,PriceDates,0)+1,Match(AZ$3,Tickers,0))*AZ$4</f>
        <v>0</v>
      </c>
      <c r="BA34" s="33">
        <f t="array" ref="BA34">index(DailyPrices,Match($AI34,PriceDates,0)+1,Match(BA$3,Tickers,0))*BA$4</f>
        <v>0</v>
      </c>
      <c r="BB34" s="33">
        <f t="array" ref="BB34">index(DailyPrices,Match($AI34,PriceDates,0)+1,Match(BB$3,Tickers,0))*BB$4</f>
        <v>0</v>
      </c>
      <c r="BC34" s="33">
        <f t="array" ref="BC34">index(DailyPrices,Match($AI34,PriceDates,0)+1,Match(BC$3,Tickers,0))*BC$4</f>
        <v>0</v>
      </c>
      <c r="BD34" s="33">
        <f t="array" ref="BD34">index(DailyPrices,Match($AI34,PriceDates,0)+1,Match(BD$3,Tickers,0))*BD$4</f>
        <v>0</v>
      </c>
      <c r="BE34" s="33">
        <f t="array" ref="BE34">index(DailyPrices,Match($AI34,PriceDates,0)+1,Match(BE$3,Tickers,0))*BE$4</f>
        <v>0</v>
      </c>
      <c r="BF34" s="33">
        <f t="array" ref="BF34">index(DailyPrices,Match($AI34,PriceDates,0)+1,Match(BF$3,Tickers,0))*BF$4</f>
        <v>0</v>
      </c>
      <c r="BG34" s="33">
        <f t="array" ref="BG34">index(DailyPrices,Match($AI34,PriceDates,0)+1,Match(BG$3,Tickers,0))*BG$4</f>
        <v>0</v>
      </c>
      <c r="BH34" s="33">
        <f t="array" ref="BH34">index(DailyPrices,Match($AI34,PriceDates,0)+1,Match(BH$3,Tickers,0))*BH$4</f>
        <v>0</v>
      </c>
      <c r="BI34" s="33">
        <f t="array" ref="BI34">index(DailyPrices,Match($AI34,PriceDates,0)+1,Match(BI$3,Tickers,0))*BI$4</f>
        <v>0</v>
      </c>
      <c r="BJ34" s="33">
        <f t="array" ref="BJ34">index(DailyPrices,Match($AI34,PriceDates,0)+1,Match(BJ$3,Tickers,0))*BJ$4</f>
        <v>0</v>
      </c>
      <c r="BK34" s="15">
        <f t="shared" si="5"/>
        <v>91556.94417</v>
      </c>
    </row>
    <row r="35">
      <c r="AI35" s="32">
        <f>Prices!B41</f>
        <v>42417</v>
      </c>
      <c r="AJ35" s="33">
        <f t="array" ref="AJ35">index(DailyPrices,Match($AI35,PriceDates,0)+1,Match(AJ$3,Tickers,0))*AJ$4</f>
        <v>11071.72898</v>
      </c>
      <c r="AK35" s="33">
        <f t="array" ref="AK35">index(DailyPrices,Match($AI35,PriceDates,0)+1,Match(AK$3,Tickers,0))*AK$4</f>
        <v>17121.37571</v>
      </c>
      <c r="AL35" s="33">
        <f t="array" ref="AL35">index(DailyPrices,Match($AI35,PriceDates,0)+1,Match(AL$3,Tickers,0))*AL$4</f>
        <v>6771.722743</v>
      </c>
      <c r="AM35" s="33">
        <f t="array" ref="AM35">index(DailyPrices,Match($AI35,PriceDates,0)+1,Match(AM$3,Tickers,0))*AM$4</f>
        <v>10660.41374</v>
      </c>
      <c r="AN35" s="33">
        <f t="array" ref="AN35">index(DailyPrices,Match($AI35,PriceDates,0)+1,Match(AN$3,Tickers,0))*AN$4</f>
        <v>8857.425949</v>
      </c>
      <c r="AO35" s="33">
        <f t="array" ref="AO35">index(DailyPrices,Match($AI35,PriceDates,0)+1,Match(AO$3,Tickers,0))*AO$4</f>
        <v>12741.79289</v>
      </c>
      <c r="AP35" s="33">
        <f t="array" ref="AP35">index(DailyPrices,Match($AI35,PriceDates,0)+1,Match(AP$3,Tickers,0))*AP$4</f>
        <v>3910.293272</v>
      </c>
      <c r="AQ35" s="33">
        <f t="array" ref="AQ35">index(DailyPrices,Match($AI35,PriceDates,0)+1,Match(AQ$3,Tickers,0))*AQ$4</f>
        <v>5878.152088</v>
      </c>
      <c r="AR35" s="33">
        <f t="array" ref="AR35">index(DailyPrices,Match($AI35,PriceDates,0)+1,Match(AR$3,Tickers,0))*AR$4</f>
        <v>4024.134001</v>
      </c>
      <c r="AS35" s="33">
        <f t="array" ref="AS35">index(DailyPrices,Match($AI35,PriceDates,0)+1,Match(AS$3,Tickers,0))*AS$4</f>
        <v>6149.455112</v>
      </c>
      <c r="AT35" s="33">
        <f t="array" ref="AT35">index(DailyPrices,Match($AI35,PriceDates,0)+1,Match(AT$3,Tickers,0))*AT$4</f>
        <v>3962.842679</v>
      </c>
      <c r="AU35" s="33">
        <f t="array" ref="AU35">index(DailyPrices,Match($AI35,PriceDates,0)+1,Match(AU$3,Tickers,0))*AU$4</f>
        <v>2007.148337</v>
      </c>
      <c r="AV35" s="33">
        <f t="array" ref="AV35">index(DailyPrices,Match($AI35,PriceDates,0)+1,Match(AV$3,Tickers,0))*AV$4</f>
        <v>0</v>
      </c>
      <c r="AW35" s="33">
        <f t="array" ref="AW35">index(DailyPrices,Match($AI35,PriceDates,0)+1,Match(AW$3,Tickers,0))*AW$4</f>
        <v>0</v>
      </c>
      <c r="AX35" s="33">
        <f t="array" ref="AX35">index(DailyPrices,Match($AI35,PriceDates,0)+1,Match(AX$3,Tickers,0))*AX$4</f>
        <v>0</v>
      </c>
      <c r="AY35" s="33">
        <f t="array" ref="AY35">index(DailyPrices,Match($AI35,PriceDates,0)+1,Match(AY$3,Tickers,0))*AY$4</f>
        <v>0</v>
      </c>
      <c r="AZ35" s="33">
        <f t="array" ref="AZ35">index(DailyPrices,Match($AI35,PriceDates,0)+1,Match(AZ$3,Tickers,0))*AZ$4</f>
        <v>0</v>
      </c>
      <c r="BA35" s="33">
        <f t="array" ref="BA35">index(DailyPrices,Match($AI35,PriceDates,0)+1,Match(BA$3,Tickers,0))*BA$4</f>
        <v>0</v>
      </c>
      <c r="BB35" s="33">
        <f t="array" ref="BB35">index(DailyPrices,Match($AI35,PriceDates,0)+1,Match(BB$3,Tickers,0))*BB$4</f>
        <v>0</v>
      </c>
      <c r="BC35" s="33">
        <f t="array" ref="BC35">index(DailyPrices,Match($AI35,PriceDates,0)+1,Match(BC$3,Tickers,0))*BC$4</f>
        <v>0</v>
      </c>
      <c r="BD35" s="33">
        <f t="array" ref="BD35">index(DailyPrices,Match($AI35,PriceDates,0)+1,Match(BD$3,Tickers,0))*BD$4</f>
        <v>0</v>
      </c>
      <c r="BE35" s="33">
        <f t="array" ref="BE35">index(DailyPrices,Match($AI35,PriceDates,0)+1,Match(BE$3,Tickers,0))*BE$4</f>
        <v>0</v>
      </c>
      <c r="BF35" s="33">
        <f t="array" ref="BF35">index(DailyPrices,Match($AI35,PriceDates,0)+1,Match(BF$3,Tickers,0))*BF$4</f>
        <v>0</v>
      </c>
      <c r="BG35" s="33">
        <f t="array" ref="BG35">index(DailyPrices,Match($AI35,PriceDates,0)+1,Match(BG$3,Tickers,0))*BG$4</f>
        <v>0</v>
      </c>
      <c r="BH35" s="33">
        <f t="array" ref="BH35">index(DailyPrices,Match($AI35,PriceDates,0)+1,Match(BH$3,Tickers,0))*BH$4</f>
        <v>0</v>
      </c>
      <c r="BI35" s="33">
        <f t="array" ref="BI35">index(DailyPrices,Match($AI35,PriceDates,0)+1,Match(BI$3,Tickers,0))*BI$4</f>
        <v>0</v>
      </c>
      <c r="BJ35" s="33">
        <f t="array" ref="BJ35">index(DailyPrices,Match($AI35,PriceDates,0)+1,Match(BJ$3,Tickers,0))*BJ$4</f>
        <v>0</v>
      </c>
      <c r="BK35" s="15">
        <f t="shared" si="5"/>
        <v>93156.4855</v>
      </c>
    </row>
    <row r="36">
      <c r="AI36" s="32">
        <f>Prices!B42</f>
        <v>42418</v>
      </c>
      <c r="AJ36" s="33">
        <f t="array" ref="AJ36">index(DailyPrices,Match($AI36,PriceDates,0)+1,Match(AJ$3,Tickers,0))*AJ$4</f>
        <v>11024.77774</v>
      </c>
      <c r="AK36" s="33">
        <f t="array" ref="AK36">index(DailyPrices,Match($AI36,PriceDates,0)+1,Match(AK$3,Tickers,0))*AK$4</f>
        <v>17079.56527</v>
      </c>
      <c r="AL36" s="33">
        <f t="array" ref="AL36">index(DailyPrices,Match($AI36,PriceDates,0)+1,Match(AL$3,Tickers,0))*AL$4</f>
        <v>6748.165413</v>
      </c>
      <c r="AM36" s="33">
        <f t="array" ref="AM36">index(DailyPrices,Match($AI36,PriceDates,0)+1,Match(AM$3,Tickers,0))*AM$4</f>
        <v>10610.51127</v>
      </c>
      <c r="AN36" s="33">
        <f t="array" ref="AN36">index(DailyPrices,Match($AI36,PriceDates,0)+1,Match(AN$3,Tickers,0))*AN$4</f>
        <v>8815.707134</v>
      </c>
      <c r="AO36" s="33">
        <f t="array" ref="AO36">index(DailyPrices,Match($AI36,PriceDates,0)+1,Match(AO$3,Tickers,0))*AO$4</f>
        <v>12669.00454</v>
      </c>
      <c r="AP36" s="33">
        <f t="array" ref="AP36">index(DailyPrices,Match($AI36,PriceDates,0)+1,Match(AP$3,Tickers,0))*AP$4</f>
        <v>3916.249894</v>
      </c>
      <c r="AQ36" s="33">
        <f t="array" ref="AQ36">index(DailyPrices,Match($AI36,PriceDates,0)+1,Match(AQ$3,Tickers,0))*AQ$4</f>
        <v>5907.702916</v>
      </c>
      <c r="AR36" s="33">
        <f t="array" ref="AR36">index(DailyPrices,Match($AI36,PriceDates,0)+1,Match(AR$3,Tickers,0))*AR$4</f>
        <v>3999.286999</v>
      </c>
      <c r="AS36" s="33">
        <f t="array" ref="AS36">index(DailyPrices,Match($AI36,PriceDates,0)+1,Match(AS$3,Tickers,0))*AS$4</f>
        <v>6076.192802</v>
      </c>
      <c r="AT36" s="33">
        <f t="array" ref="AT36">index(DailyPrices,Match($AI36,PriceDates,0)+1,Match(AT$3,Tickers,0))*AT$4</f>
        <v>4002.871393</v>
      </c>
      <c r="AU36" s="33">
        <f t="array" ref="AU36">index(DailyPrices,Match($AI36,PriceDates,0)+1,Match(AU$3,Tickers,0))*AU$4</f>
        <v>2014.259249</v>
      </c>
      <c r="AV36" s="33">
        <f t="array" ref="AV36">index(DailyPrices,Match($AI36,PriceDates,0)+1,Match(AV$3,Tickers,0))*AV$4</f>
        <v>0</v>
      </c>
      <c r="AW36" s="33">
        <f t="array" ref="AW36">index(DailyPrices,Match($AI36,PriceDates,0)+1,Match(AW$3,Tickers,0))*AW$4</f>
        <v>0</v>
      </c>
      <c r="AX36" s="33">
        <f t="array" ref="AX36">index(DailyPrices,Match($AI36,PriceDates,0)+1,Match(AX$3,Tickers,0))*AX$4</f>
        <v>0</v>
      </c>
      <c r="AY36" s="33">
        <f t="array" ref="AY36">index(DailyPrices,Match($AI36,PriceDates,0)+1,Match(AY$3,Tickers,0))*AY$4</f>
        <v>0</v>
      </c>
      <c r="AZ36" s="33">
        <f t="array" ref="AZ36">index(DailyPrices,Match($AI36,PriceDates,0)+1,Match(AZ$3,Tickers,0))*AZ$4</f>
        <v>0</v>
      </c>
      <c r="BA36" s="33">
        <f t="array" ref="BA36">index(DailyPrices,Match($AI36,PriceDates,0)+1,Match(BA$3,Tickers,0))*BA$4</f>
        <v>0</v>
      </c>
      <c r="BB36" s="33">
        <f t="array" ref="BB36">index(DailyPrices,Match($AI36,PriceDates,0)+1,Match(BB$3,Tickers,0))*BB$4</f>
        <v>0</v>
      </c>
      <c r="BC36" s="33">
        <f t="array" ref="BC36">index(DailyPrices,Match($AI36,PriceDates,0)+1,Match(BC$3,Tickers,0))*BC$4</f>
        <v>0</v>
      </c>
      <c r="BD36" s="33">
        <f t="array" ref="BD36">index(DailyPrices,Match($AI36,PriceDates,0)+1,Match(BD$3,Tickers,0))*BD$4</f>
        <v>0</v>
      </c>
      <c r="BE36" s="33">
        <f t="array" ref="BE36">index(DailyPrices,Match($AI36,PriceDates,0)+1,Match(BE$3,Tickers,0))*BE$4</f>
        <v>0</v>
      </c>
      <c r="BF36" s="33">
        <f t="array" ref="BF36">index(DailyPrices,Match($AI36,PriceDates,0)+1,Match(BF$3,Tickers,0))*BF$4</f>
        <v>0</v>
      </c>
      <c r="BG36" s="33">
        <f t="array" ref="BG36">index(DailyPrices,Match($AI36,PriceDates,0)+1,Match(BG$3,Tickers,0))*BG$4</f>
        <v>0</v>
      </c>
      <c r="BH36" s="33">
        <f t="array" ref="BH36">index(DailyPrices,Match($AI36,PriceDates,0)+1,Match(BH$3,Tickers,0))*BH$4</f>
        <v>0</v>
      </c>
      <c r="BI36" s="33">
        <f t="array" ref="BI36">index(DailyPrices,Match($AI36,PriceDates,0)+1,Match(BI$3,Tickers,0))*BI$4</f>
        <v>0</v>
      </c>
      <c r="BJ36" s="33">
        <f t="array" ref="BJ36">index(DailyPrices,Match($AI36,PriceDates,0)+1,Match(BJ$3,Tickers,0))*BJ$4</f>
        <v>0</v>
      </c>
      <c r="BK36" s="15">
        <f t="shared" si="5"/>
        <v>92864.29462</v>
      </c>
    </row>
    <row r="37">
      <c r="AI37" s="32">
        <f>Prices!B43</f>
        <v>42419</v>
      </c>
      <c r="AJ37" s="33">
        <f t="array" ref="AJ37">index(DailyPrices,Match($AI37,PriceDates,0)+1,Match(AJ$3,Tickers,0))*AJ$4</f>
        <v>11022.27367</v>
      </c>
      <c r="AK37" s="33">
        <f t="array" ref="AK37">index(DailyPrices,Match($AI37,PriceDates,0)+1,Match(AK$3,Tickers,0))*AK$4</f>
        <v>17041.93587</v>
      </c>
      <c r="AL37" s="33">
        <f t="array" ref="AL37">index(DailyPrices,Match($AI37,PriceDates,0)+1,Match(AL$3,Tickers,0))*AL$4</f>
        <v>6760.280611</v>
      </c>
      <c r="AM37" s="33">
        <f t="array" ref="AM37">index(DailyPrices,Match($AI37,PriceDates,0)+1,Match(AM$3,Tickers,0))*AM$4</f>
        <v>10649.18568</v>
      </c>
      <c r="AN37" s="33">
        <f t="array" ref="AN37">index(DailyPrices,Match($AI37,PriceDates,0)+1,Match(AN$3,Tickers,0))*AN$4</f>
        <v>8800.062578</v>
      </c>
      <c r="AO37" s="33">
        <f t="array" ref="AO37">index(DailyPrices,Match($AI37,PriceDates,0)+1,Match(AO$3,Tickers,0))*AO$4</f>
        <v>12626.86391</v>
      </c>
      <c r="AP37" s="33">
        <f t="array" ref="AP37">index(DailyPrices,Match($AI37,PriceDates,0)+1,Match(AP$3,Tickers,0))*AP$4</f>
        <v>3907.08586</v>
      </c>
      <c r="AQ37" s="33">
        <f t="array" ref="AQ37">index(DailyPrices,Match($AI37,PriceDates,0)+1,Match(AQ$3,Tickers,0))*AQ$4</f>
        <v>5890.464933</v>
      </c>
      <c r="AR37" s="33">
        <f t="array" ref="AR37">index(DailyPrices,Match($AI37,PriceDates,0)+1,Match(AR$3,Tickers,0))*AR$4</f>
        <v>3983.082433</v>
      </c>
      <c r="AS37" s="33">
        <f t="array" ref="AS37">index(DailyPrices,Match($AI37,PriceDates,0)+1,Match(AS$3,Tickers,0))*AS$4</f>
        <v>6057.877225</v>
      </c>
      <c r="AT37" s="33">
        <f t="array" ref="AT37">index(DailyPrices,Match($AI37,PriceDates,0)+1,Match(AT$3,Tickers,0))*AT$4</f>
        <v>4025.821189</v>
      </c>
      <c r="AU37" s="33">
        <f t="array" ref="AU37">index(DailyPrices,Match($AI37,PriceDates,0)+1,Match(AU$3,Tickers,0))*AU$4</f>
        <v>2028.85533</v>
      </c>
      <c r="AV37" s="33">
        <f t="array" ref="AV37">index(DailyPrices,Match($AI37,PriceDates,0)+1,Match(AV$3,Tickers,0))*AV$4</f>
        <v>0</v>
      </c>
      <c r="AW37" s="33">
        <f t="array" ref="AW37">index(DailyPrices,Match($AI37,PriceDates,0)+1,Match(AW$3,Tickers,0))*AW$4</f>
        <v>0</v>
      </c>
      <c r="AX37" s="33">
        <f t="array" ref="AX37">index(DailyPrices,Match($AI37,PriceDates,0)+1,Match(AX$3,Tickers,0))*AX$4</f>
        <v>0</v>
      </c>
      <c r="AY37" s="33">
        <f t="array" ref="AY37">index(DailyPrices,Match($AI37,PriceDates,0)+1,Match(AY$3,Tickers,0))*AY$4</f>
        <v>0</v>
      </c>
      <c r="AZ37" s="33">
        <f t="array" ref="AZ37">index(DailyPrices,Match($AI37,PriceDates,0)+1,Match(AZ$3,Tickers,0))*AZ$4</f>
        <v>0</v>
      </c>
      <c r="BA37" s="33">
        <f t="array" ref="BA37">index(DailyPrices,Match($AI37,PriceDates,0)+1,Match(BA$3,Tickers,0))*BA$4</f>
        <v>0</v>
      </c>
      <c r="BB37" s="33">
        <f t="array" ref="BB37">index(DailyPrices,Match($AI37,PriceDates,0)+1,Match(BB$3,Tickers,0))*BB$4</f>
        <v>0</v>
      </c>
      <c r="BC37" s="33">
        <f t="array" ref="BC37">index(DailyPrices,Match($AI37,PriceDates,0)+1,Match(BC$3,Tickers,0))*BC$4</f>
        <v>0</v>
      </c>
      <c r="BD37" s="33">
        <f t="array" ref="BD37">index(DailyPrices,Match($AI37,PriceDates,0)+1,Match(BD$3,Tickers,0))*BD$4</f>
        <v>0</v>
      </c>
      <c r="BE37" s="33">
        <f t="array" ref="BE37">index(DailyPrices,Match($AI37,PriceDates,0)+1,Match(BE$3,Tickers,0))*BE$4</f>
        <v>0</v>
      </c>
      <c r="BF37" s="33">
        <f t="array" ref="BF37">index(DailyPrices,Match($AI37,PriceDates,0)+1,Match(BF$3,Tickers,0))*BF$4</f>
        <v>0</v>
      </c>
      <c r="BG37" s="33">
        <f t="array" ref="BG37">index(DailyPrices,Match($AI37,PriceDates,0)+1,Match(BG$3,Tickers,0))*BG$4</f>
        <v>0</v>
      </c>
      <c r="BH37" s="33">
        <f t="array" ref="BH37">index(DailyPrices,Match($AI37,PriceDates,0)+1,Match(BH$3,Tickers,0))*BH$4</f>
        <v>0</v>
      </c>
      <c r="BI37" s="33">
        <f t="array" ref="BI37">index(DailyPrices,Match($AI37,PriceDates,0)+1,Match(BI$3,Tickers,0))*BI$4</f>
        <v>0</v>
      </c>
      <c r="BJ37" s="33">
        <f t="array" ref="BJ37">index(DailyPrices,Match($AI37,PriceDates,0)+1,Match(BJ$3,Tickers,0))*BJ$4</f>
        <v>0</v>
      </c>
      <c r="BK37" s="15">
        <f t="shared" si="5"/>
        <v>92793.7893</v>
      </c>
    </row>
    <row r="38">
      <c r="AI38" s="32">
        <f>Prices!B44</f>
        <v>42422</v>
      </c>
      <c r="AJ38" s="33">
        <f t="array" ref="AJ38">index(DailyPrices,Match($AI38,PriceDates,0)+1,Match(AJ$3,Tickers,0))*AJ$4</f>
        <v>11180.02984</v>
      </c>
      <c r="AK38" s="33">
        <f t="array" ref="AK38">index(DailyPrices,Match($AI38,PriceDates,0)+1,Match(AK$3,Tickers,0))*AK$4</f>
        <v>17294.88904</v>
      </c>
      <c r="AL38" s="33">
        <f t="array" ref="AL38">index(DailyPrices,Match($AI38,PriceDates,0)+1,Match(AL$3,Tickers,0))*AL$4</f>
        <v>6847.106198</v>
      </c>
      <c r="AM38" s="33">
        <f t="array" ref="AM38">index(DailyPrices,Match($AI38,PriceDates,0)+1,Match(AM$3,Tickers,0))*AM$4</f>
        <v>10771.44672</v>
      </c>
      <c r="AN38" s="33">
        <f t="array" ref="AN38">index(DailyPrices,Match($AI38,PriceDates,0)+1,Match(AN$3,Tickers,0))*AN$4</f>
        <v>8906.967042</v>
      </c>
      <c r="AO38" s="33">
        <f t="array" ref="AO38">index(DailyPrices,Match($AI38,PriceDates,0)+1,Match(AO$3,Tickers,0))*AO$4</f>
        <v>12783.93352</v>
      </c>
      <c r="AP38" s="33">
        <f t="array" ref="AP38">index(DailyPrices,Match($AI38,PriceDates,0)+1,Match(AP$3,Tickers,0))*AP$4</f>
        <v>3958.40445</v>
      </c>
      <c r="AQ38" s="33">
        <f t="array" ref="AQ38">index(DailyPrices,Match($AI38,PriceDates,0)+1,Match(AQ$3,Tickers,0))*AQ$4</f>
        <v>5952.029157</v>
      </c>
      <c r="AR38" s="33">
        <f t="array" ref="AR38">index(DailyPrices,Match($AI38,PriceDates,0)+1,Match(AR$3,Tickers,0))*AR$4</f>
        <v>4079.229527</v>
      </c>
      <c r="AS38" s="33">
        <f t="array" ref="AS38">index(DailyPrices,Match($AI38,PriceDates,0)+1,Match(AS$3,Tickers,0))*AS$4</f>
        <v>6254.769682</v>
      </c>
      <c r="AT38" s="33">
        <f t="array" ref="AT38">index(DailyPrices,Match($AI38,PriceDates,0)+1,Match(AT$3,Tickers,0))*AT$4</f>
        <v>4064.248754</v>
      </c>
      <c r="AU38" s="33">
        <f t="array" ref="AU38">index(DailyPrices,Match($AI38,PriceDates,0)+1,Match(AU$3,Tickers,0))*AU$4</f>
        <v>2046.44548</v>
      </c>
      <c r="AV38" s="33">
        <f t="array" ref="AV38">index(DailyPrices,Match($AI38,PriceDates,0)+1,Match(AV$3,Tickers,0))*AV$4</f>
        <v>0</v>
      </c>
      <c r="AW38" s="33">
        <f t="array" ref="AW38">index(DailyPrices,Match($AI38,PriceDates,0)+1,Match(AW$3,Tickers,0))*AW$4</f>
        <v>0</v>
      </c>
      <c r="AX38" s="33">
        <f t="array" ref="AX38">index(DailyPrices,Match($AI38,PriceDates,0)+1,Match(AX$3,Tickers,0))*AX$4</f>
        <v>0</v>
      </c>
      <c r="AY38" s="33">
        <f t="array" ref="AY38">index(DailyPrices,Match($AI38,PriceDates,0)+1,Match(AY$3,Tickers,0))*AY$4</f>
        <v>0</v>
      </c>
      <c r="AZ38" s="33">
        <f t="array" ref="AZ38">index(DailyPrices,Match($AI38,PriceDates,0)+1,Match(AZ$3,Tickers,0))*AZ$4</f>
        <v>0</v>
      </c>
      <c r="BA38" s="33">
        <f t="array" ref="BA38">index(DailyPrices,Match($AI38,PriceDates,0)+1,Match(BA$3,Tickers,0))*BA$4</f>
        <v>0</v>
      </c>
      <c r="BB38" s="33">
        <f t="array" ref="BB38">index(DailyPrices,Match($AI38,PriceDates,0)+1,Match(BB$3,Tickers,0))*BB$4</f>
        <v>0</v>
      </c>
      <c r="BC38" s="33">
        <f t="array" ref="BC38">index(DailyPrices,Match($AI38,PriceDates,0)+1,Match(BC$3,Tickers,0))*BC$4</f>
        <v>0</v>
      </c>
      <c r="BD38" s="33">
        <f t="array" ref="BD38">index(DailyPrices,Match($AI38,PriceDates,0)+1,Match(BD$3,Tickers,0))*BD$4</f>
        <v>0</v>
      </c>
      <c r="BE38" s="33">
        <f t="array" ref="BE38">index(DailyPrices,Match($AI38,PriceDates,0)+1,Match(BE$3,Tickers,0))*BE$4</f>
        <v>0</v>
      </c>
      <c r="BF38" s="33">
        <f t="array" ref="BF38">index(DailyPrices,Match($AI38,PriceDates,0)+1,Match(BF$3,Tickers,0))*BF$4</f>
        <v>0</v>
      </c>
      <c r="BG38" s="33">
        <f t="array" ref="BG38">index(DailyPrices,Match($AI38,PriceDates,0)+1,Match(BG$3,Tickers,0))*BG$4</f>
        <v>0</v>
      </c>
      <c r="BH38" s="33">
        <f t="array" ref="BH38">index(DailyPrices,Match($AI38,PriceDates,0)+1,Match(BH$3,Tickers,0))*BH$4</f>
        <v>0</v>
      </c>
      <c r="BI38" s="33">
        <f t="array" ref="BI38">index(DailyPrices,Match($AI38,PriceDates,0)+1,Match(BI$3,Tickers,0))*BI$4</f>
        <v>0</v>
      </c>
      <c r="BJ38" s="33">
        <f t="array" ref="BJ38">index(DailyPrices,Match($AI38,PriceDates,0)+1,Match(BJ$3,Tickers,0))*BJ$4</f>
        <v>0</v>
      </c>
      <c r="BK38" s="15">
        <f t="shared" si="5"/>
        <v>94139.49941</v>
      </c>
    </row>
    <row r="39">
      <c r="AI39" s="32">
        <f>Prices!B45</f>
        <v>42423</v>
      </c>
      <c r="AJ39" s="33">
        <f t="array" ref="AJ39">index(DailyPrices,Match($AI39,PriceDates,0)+1,Match(AJ$3,Tickers,0))*AJ$4</f>
        <v>11039.80213</v>
      </c>
      <c r="AK39" s="33">
        <f t="array" ref="AK39">index(DailyPrices,Match($AI39,PriceDates,0)+1,Match(AK$3,Tickers,0))*AK$4</f>
        <v>17085.83684</v>
      </c>
      <c r="AL39" s="33">
        <f t="array" ref="AL39">index(DailyPrices,Match($AI39,PriceDates,0)+1,Match(AL$3,Tickers,0))*AL$4</f>
        <v>6789.89554</v>
      </c>
      <c r="AM39" s="33">
        <f t="array" ref="AM39">index(DailyPrices,Match($AI39,PriceDates,0)+1,Match(AM$3,Tickers,0))*AM$4</f>
        <v>10699.08815</v>
      </c>
      <c r="AN39" s="33">
        <f t="array" ref="AN39">index(DailyPrices,Match($AI39,PriceDates,0)+1,Match(AN$3,Tickers,0))*AN$4</f>
        <v>8758.343763</v>
      </c>
      <c r="AO39" s="33">
        <f t="array" ref="AO39">index(DailyPrices,Match($AI39,PriceDates,0)+1,Match(AO$3,Tickers,0))*AO$4</f>
        <v>12557.90652</v>
      </c>
      <c r="AP39" s="33">
        <f t="array" ref="AP39">index(DailyPrices,Match($AI39,PriceDates,0)+1,Match(AP$3,Tickers,0))*AP$4</f>
        <v>3924.955726</v>
      </c>
      <c r="AQ39" s="33">
        <f t="array" ref="AQ39">index(DailyPrices,Match($AI39,PriceDates,0)+1,Match(AQ$3,Tickers,0))*AQ$4</f>
        <v>5905.240347</v>
      </c>
      <c r="AR39" s="33">
        <f t="array" ref="AR39">index(DailyPrices,Match($AI39,PriceDates,0)+1,Match(AR$3,Tickers,0))*AR$4</f>
        <v>3996.046086</v>
      </c>
      <c r="AS39" s="33">
        <f t="array" ref="AS39">index(DailyPrices,Match($AI39,PriceDates,0)+1,Match(AS$3,Tickers,0))*AS$4</f>
        <v>6117.402851</v>
      </c>
      <c r="AT39" s="33">
        <f t="array" ref="AT39">index(DailyPrices,Match($AI39,PriceDates,0)+1,Match(AT$3,Tickers,0))*AT$4</f>
        <v>4053.574431</v>
      </c>
      <c r="AU39" s="33">
        <f t="array" ref="AU39">index(DailyPrices,Match($AI39,PriceDates,0)+1,Match(AU$3,Tickers,0))*AU$4</f>
        <v>2027.732555</v>
      </c>
      <c r="AV39" s="33">
        <f t="array" ref="AV39">index(DailyPrices,Match($AI39,PriceDates,0)+1,Match(AV$3,Tickers,0))*AV$4</f>
        <v>0</v>
      </c>
      <c r="AW39" s="33">
        <f t="array" ref="AW39">index(DailyPrices,Match($AI39,PriceDates,0)+1,Match(AW$3,Tickers,0))*AW$4</f>
        <v>0</v>
      </c>
      <c r="AX39" s="33">
        <f t="array" ref="AX39">index(DailyPrices,Match($AI39,PriceDates,0)+1,Match(AX$3,Tickers,0))*AX$4</f>
        <v>0</v>
      </c>
      <c r="AY39" s="33">
        <f t="array" ref="AY39">index(DailyPrices,Match($AI39,PriceDates,0)+1,Match(AY$3,Tickers,0))*AY$4</f>
        <v>0</v>
      </c>
      <c r="AZ39" s="33">
        <f t="array" ref="AZ39">index(DailyPrices,Match($AI39,PriceDates,0)+1,Match(AZ$3,Tickers,0))*AZ$4</f>
        <v>0</v>
      </c>
      <c r="BA39" s="33">
        <f t="array" ref="BA39">index(DailyPrices,Match($AI39,PriceDates,0)+1,Match(BA$3,Tickers,0))*BA$4</f>
        <v>0</v>
      </c>
      <c r="BB39" s="33">
        <f t="array" ref="BB39">index(DailyPrices,Match($AI39,PriceDates,0)+1,Match(BB$3,Tickers,0))*BB$4</f>
        <v>0</v>
      </c>
      <c r="BC39" s="33">
        <f t="array" ref="BC39">index(DailyPrices,Match($AI39,PriceDates,0)+1,Match(BC$3,Tickers,0))*BC$4</f>
        <v>0</v>
      </c>
      <c r="BD39" s="33">
        <f t="array" ref="BD39">index(DailyPrices,Match($AI39,PriceDates,0)+1,Match(BD$3,Tickers,0))*BD$4</f>
        <v>0</v>
      </c>
      <c r="BE39" s="33">
        <f t="array" ref="BE39">index(DailyPrices,Match($AI39,PriceDates,0)+1,Match(BE$3,Tickers,0))*BE$4</f>
        <v>0</v>
      </c>
      <c r="BF39" s="33">
        <f t="array" ref="BF39">index(DailyPrices,Match($AI39,PriceDates,0)+1,Match(BF$3,Tickers,0))*BF$4</f>
        <v>0</v>
      </c>
      <c r="BG39" s="33">
        <f t="array" ref="BG39">index(DailyPrices,Match($AI39,PriceDates,0)+1,Match(BG$3,Tickers,0))*BG$4</f>
        <v>0</v>
      </c>
      <c r="BH39" s="33">
        <f t="array" ref="BH39">index(DailyPrices,Match($AI39,PriceDates,0)+1,Match(BH$3,Tickers,0))*BH$4</f>
        <v>0</v>
      </c>
      <c r="BI39" s="33">
        <f t="array" ref="BI39">index(DailyPrices,Match($AI39,PriceDates,0)+1,Match(BI$3,Tickers,0))*BI$4</f>
        <v>0</v>
      </c>
      <c r="BJ39" s="33">
        <f t="array" ref="BJ39">index(DailyPrices,Match($AI39,PriceDates,0)+1,Match(BJ$3,Tickers,0))*BJ$4</f>
        <v>0</v>
      </c>
      <c r="BK39" s="15">
        <f t="shared" si="5"/>
        <v>92955.82494</v>
      </c>
    </row>
    <row r="40">
      <c r="AI40" s="32">
        <f>Prices!B46</f>
        <v>42424</v>
      </c>
      <c r="AJ40" s="33">
        <f t="array" ref="AJ40">index(DailyPrices,Match($AI40,PriceDates,0)+1,Match(AJ$3,Tickers,0))*AJ$4</f>
        <v>11091.76151</v>
      </c>
      <c r="AK40" s="33">
        <f t="array" ref="AK40">index(DailyPrices,Match($AI40,PriceDates,0)+1,Match(AK$3,Tickers,0))*AK$4</f>
        <v>17159.00511</v>
      </c>
      <c r="AL40" s="33">
        <f t="array" ref="AL40">index(DailyPrices,Match($AI40,PriceDates,0)+1,Match(AL$3,Tickers,0))*AL$4</f>
        <v>6846.433132</v>
      </c>
      <c r="AM40" s="33">
        <f t="array" ref="AM40">index(DailyPrices,Match($AI40,PriceDates,0)+1,Match(AM$3,Tickers,0))*AM$4</f>
        <v>10812.61625</v>
      </c>
      <c r="AN40" s="33">
        <f t="array" ref="AN40">index(DailyPrices,Match($AI40,PriceDates,0)+1,Match(AN$3,Tickers,0))*AN$4</f>
        <v>8732.269504</v>
      </c>
      <c r="AO40" s="33">
        <f t="array" ref="AO40">index(DailyPrices,Match($AI40,PriceDates,0)+1,Match(AO$3,Tickers,0))*AO$4</f>
        <v>12500.44203</v>
      </c>
      <c r="AP40" s="33">
        <f t="array" ref="AP40">index(DailyPrices,Match($AI40,PriceDates,0)+1,Match(AP$3,Tickers,0))*AP$4</f>
        <v>3953.364231</v>
      </c>
      <c r="AQ40" s="33">
        <f t="array" ref="AQ40">index(DailyPrices,Match($AI40,PriceDates,0)+1,Match(AQ$3,Tickers,0))*AQ$4</f>
        <v>5915.090623</v>
      </c>
      <c r="AR40" s="33">
        <f t="array" ref="AR40">index(DailyPrices,Match($AI40,PriceDates,0)+1,Match(AR$3,Tickers,0))*AR$4</f>
        <v>3989.564259</v>
      </c>
      <c r="AS40" s="33">
        <f t="array" ref="AS40">index(DailyPrices,Match($AI40,PriceDates,0)+1,Match(AS$3,Tickers,0))*AS$4</f>
        <v>6112.823957</v>
      </c>
      <c r="AT40" s="33">
        <f t="array" ref="AT40">index(DailyPrices,Match($AI40,PriceDates,0)+1,Match(AT$3,Tickers,0))*AT$4</f>
        <v>4048.770985</v>
      </c>
      <c r="AU40" s="33">
        <f t="array" ref="AU40">index(DailyPrices,Match($AI40,PriceDates,0)+1,Match(AU$3,Tickers,0))*AU$4</f>
        <v>2024.364228</v>
      </c>
      <c r="AV40" s="33">
        <f t="array" ref="AV40">index(DailyPrices,Match($AI40,PriceDates,0)+1,Match(AV$3,Tickers,0))*AV$4</f>
        <v>0</v>
      </c>
      <c r="AW40" s="33">
        <f t="array" ref="AW40">index(DailyPrices,Match($AI40,PriceDates,0)+1,Match(AW$3,Tickers,0))*AW$4</f>
        <v>0</v>
      </c>
      <c r="AX40" s="33">
        <f t="array" ref="AX40">index(DailyPrices,Match($AI40,PriceDates,0)+1,Match(AX$3,Tickers,0))*AX$4</f>
        <v>0</v>
      </c>
      <c r="AY40" s="33">
        <f t="array" ref="AY40">index(DailyPrices,Match($AI40,PriceDates,0)+1,Match(AY$3,Tickers,0))*AY$4</f>
        <v>0</v>
      </c>
      <c r="AZ40" s="33">
        <f t="array" ref="AZ40">index(DailyPrices,Match($AI40,PriceDates,0)+1,Match(AZ$3,Tickers,0))*AZ$4</f>
        <v>0</v>
      </c>
      <c r="BA40" s="33">
        <f t="array" ref="BA40">index(DailyPrices,Match($AI40,PriceDates,0)+1,Match(BA$3,Tickers,0))*BA$4</f>
        <v>0</v>
      </c>
      <c r="BB40" s="33">
        <f t="array" ref="BB40">index(DailyPrices,Match($AI40,PriceDates,0)+1,Match(BB$3,Tickers,0))*BB$4</f>
        <v>0</v>
      </c>
      <c r="BC40" s="33">
        <f t="array" ref="BC40">index(DailyPrices,Match($AI40,PriceDates,0)+1,Match(BC$3,Tickers,0))*BC$4</f>
        <v>0</v>
      </c>
      <c r="BD40" s="33">
        <f t="array" ref="BD40">index(DailyPrices,Match($AI40,PriceDates,0)+1,Match(BD$3,Tickers,0))*BD$4</f>
        <v>0</v>
      </c>
      <c r="BE40" s="33">
        <f t="array" ref="BE40">index(DailyPrices,Match($AI40,PriceDates,0)+1,Match(BE$3,Tickers,0))*BE$4</f>
        <v>0</v>
      </c>
      <c r="BF40" s="33">
        <f t="array" ref="BF40">index(DailyPrices,Match($AI40,PriceDates,0)+1,Match(BF$3,Tickers,0))*BF$4</f>
        <v>0</v>
      </c>
      <c r="BG40" s="33">
        <f t="array" ref="BG40">index(DailyPrices,Match($AI40,PriceDates,0)+1,Match(BG$3,Tickers,0))*BG$4</f>
        <v>0</v>
      </c>
      <c r="BH40" s="33">
        <f t="array" ref="BH40">index(DailyPrices,Match($AI40,PriceDates,0)+1,Match(BH$3,Tickers,0))*BH$4</f>
        <v>0</v>
      </c>
      <c r="BI40" s="33">
        <f t="array" ref="BI40">index(DailyPrices,Match($AI40,PriceDates,0)+1,Match(BI$3,Tickers,0))*BI$4</f>
        <v>0</v>
      </c>
      <c r="BJ40" s="33">
        <f t="array" ref="BJ40">index(DailyPrices,Match($AI40,PriceDates,0)+1,Match(BJ$3,Tickers,0))*BJ$4</f>
        <v>0</v>
      </c>
      <c r="BK40" s="15">
        <f t="shared" si="5"/>
        <v>93186.50582</v>
      </c>
    </row>
    <row r="41">
      <c r="AI41" s="32">
        <f>Prices!B47</f>
        <v>42425</v>
      </c>
      <c r="AJ41" s="33">
        <f t="array" ref="AJ41">index(DailyPrices,Match($AI41,PriceDates,0)+1,Match(AJ$3,Tickers,0))*AJ$4</f>
        <v>11225.10304</v>
      </c>
      <c r="AK41" s="33">
        <f t="array" ref="AK41">index(DailyPrices,Match($AI41,PriceDates,0)+1,Match(AK$3,Tickers,0))*AK$4</f>
        <v>17353.42366</v>
      </c>
      <c r="AL41" s="33">
        <f t="array" ref="AL41">index(DailyPrices,Match($AI41,PriceDates,0)+1,Match(AL$3,Tickers,0))*AL$4</f>
        <v>6916.432055</v>
      </c>
      <c r="AM41" s="33">
        <f t="array" ref="AM41">index(DailyPrices,Match($AI41,PriceDates,0)+1,Match(AM$3,Tickers,0))*AM$4</f>
        <v>10909.92605</v>
      </c>
      <c r="AN41" s="33">
        <f t="array" ref="AN41">index(DailyPrices,Match($AI41,PriceDates,0)+1,Match(AN$3,Tickers,0))*AN$4</f>
        <v>8836.566542</v>
      </c>
      <c r="AO41" s="33">
        <f t="array" ref="AO41">index(DailyPrices,Match($AI41,PriceDates,0)+1,Match(AO$3,Tickers,0))*AO$4</f>
        <v>12669.00454</v>
      </c>
      <c r="AP41" s="33">
        <f t="array" ref="AP41">index(DailyPrices,Match($AI41,PriceDates,0)+1,Match(AP$3,Tickers,0))*AP$4</f>
        <v>4004.22462</v>
      </c>
      <c r="AQ41" s="33">
        <f t="array" ref="AQ41">index(DailyPrices,Match($AI41,PriceDates,0)+1,Match(AQ$3,Tickers,0))*AQ$4</f>
        <v>5976.654846</v>
      </c>
      <c r="AR41" s="33">
        <f t="array" ref="AR41">index(DailyPrices,Match($AI41,PriceDates,0)+1,Match(AR$3,Tickers,0))*AR$4</f>
        <v>4002.527912</v>
      </c>
      <c r="AS41" s="33">
        <f t="array" ref="AS41">index(DailyPrices,Match($AI41,PriceDates,0)+1,Match(AS$3,Tickers,0))*AS$4</f>
        <v>6131.139534</v>
      </c>
      <c r="AT41" s="33">
        <f t="array" ref="AT41">index(DailyPrices,Match($AI41,PriceDates,0)+1,Match(AT$3,Tickers,0))*AT$4</f>
        <v>4131.496994</v>
      </c>
      <c r="AU41" s="33">
        <f t="array" ref="AU41">index(DailyPrices,Match($AI41,PriceDates,0)+1,Match(AU$3,Tickers,0))*AU$4</f>
        <v>2055.053425</v>
      </c>
      <c r="AV41" s="33">
        <f t="array" ref="AV41">index(DailyPrices,Match($AI41,PriceDates,0)+1,Match(AV$3,Tickers,0))*AV$4</f>
        <v>0</v>
      </c>
      <c r="AW41" s="33">
        <f t="array" ref="AW41">index(DailyPrices,Match($AI41,PriceDates,0)+1,Match(AW$3,Tickers,0))*AW$4</f>
        <v>0</v>
      </c>
      <c r="AX41" s="33">
        <f t="array" ref="AX41">index(DailyPrices,Match($AI41,PriceDates,0)+1,Match(AX$3,Tickers,0))*AX$4</f>
        <v>0</v>
      </c>
      <c r="AY41" s="33">
        <f t="array" ref="AY41">index(DailyPrices,Match($AI41,PriceDates,0)+1,Match(AY$3,Tickers,0))*AY$4</f>
        <v>0</v>
      </c>
      <c r="AZ41" s="33">
        <f t="array" ref="AZ41">index(DailyPrices,Match($AI41,PriceDates,0)+1,Match(AZ$3,Tickers,0))*AZ$4</f>
        <v>0</v>
      </c>
      <c r="BA41" s="33">
        <f t="array" ref="BA41">index(DailyPrices,Match($AI41,PriceDates,0)+1,Match(BA$3,Tickers,0))*BA$4</f>
        <v>0</v>
      </c>
      <c r="BB41" s="33">
        <f t="array" ref="BB41">index(DailyPrices,Match($AI41,PriceDates,0)+1,Match(BB$3,Tickers,0))*BB$4</f>
        <v>0</v>
      </c>
      <c r="BC41" s="33">
        <f t="array" ref="BC41">index(DailyPrices,Match($AI41,PriceDates,0)+1,Match(BC$3,Tickers,0))*BC$4</f>
        <v>0</v>
      </c>
      <c r="BD41" s="33">
        <f t="array" ref="BD41">index(DailyPrices,Match($AI41,PriceDates,0)+1,Match(BD$3,Tickers,0))*BD$4</f>
        <v>0</v>
      </c>
      <c r="BE41" s="33">
        <f t="array" ref="BE41">index(DailyPrices,Match($AI41,PriceDates,0)+1,Match(BE$3,Tickers,0))*BE$4</f>
        <v>0</v>
      </c>
      <c r="BF41" s="33">
        <f t="array" ref="BF41">index(DailyPrices,Match($AI41,PriceDates,0)+1,Match(BF$3,Tickers,0))*BF$4</f>
        <v>0</v>
      </c>
      <c r="BG41" s="33">
        <f t="array" ref="BG41">index(DailyPrices,Match($AI41,PriceDates,0)+1,Match(BG$3,Tickers,0))*BG$4</f>
        <v>0</v>
      </c>
      <c r="BH41" s="33">
        <f t="array" ref="BH41">index(DailyPrices,Match($AI41,PriceDates,0)+1,Match(BH$3,Tickers,0))*BH$4</f>
        <v>0</v>
      </c>
      <c r="BI41" s="33">
        <f t="array" ref="BI41">index(DailyPrices,Match($AI41,PriceDates,0)+1,Match(BI$3,Tickers,0))*BI$4</f>
        <v>0</v>
      </c>
      <c r="BJ41" s="33">
        <f t="array" ref="BJ41">index(DailyPrices,Match($AI41,PriceDates,0)+1,Match(BJ$3,Tickers,0))*BJ$4</f>
        <v>0</v>
      </c>
      <c r="BK41" s="15">
        <f t="shared" si="5"/>
        <v>94211.55322</v>
      </c>
    </row>
    <row r="42">
      <c r="AI42" s="32">
        <f>Prices!B48</f>
        <v>42426</v>
      </c>
      <c r="AJ42" s="33">
        <f t="array" ref="AJ42">index(DailyPrices,Match($AI42,PriceDates,0)+1,Match(AJ$3,Tickers,0))*AJ$4</f>
        <v>11204.44449</v>
      </c>
      <c r="AK42" s="33">
        <f t="array" ref="AK42">index(DailyPrices,Match($AI42,PriceDates,0)+1,Match(AK$3,Tickers,0))*AK$4</f>
        <v>17330.42792</v>
      </c>
      <c r="AL42" s="33">
        <f t="array" ref="AL42">index(DailyPrices,Match($AI42,PriceDates,0)+1,Match(AL$3,Tickers,0))*AL$4</f>
        <v>6964.892848</v>
      </c>
      <c r="AM42" s="33">
        <f t="array" ref="AM42">index(DailyPrices,Match($AI42,PriceDates,0)+1,Match(AM$3,Tickers,0))*AM$4</f>
        <v>10964.81876</v>
      </c>
      <c r="AN42" s="33">
        <f t="array" ref="AN42">index(DailyPrices,Match($AI42,PriceDates,0)+1,Match(AN$3,Tickers,0))*AN$4</f>
        <v>8805.27743</v>
      </c>
      <c r="AO42" s="33">
        <f t="array" ref="AO42">index(DailyPrices,Match($AI42,PriceDates,0)+1,Match(AO$3,Tickers,0))*AO$4</f>
        <v>12646.01874</v>
      </c>
      <c r="AP42" s="33">
        <f t="array" ref="AP42">index(DailyPrices,Match($AI42,PriceDates,0)+1,Match(AP$3,Tickers,0))*AP$4</f>
        <v>3978.107123</v>
      </c>
      <c r="AQ42" s="33">
        <f t="array" ref="AQ42">index(DailyPrices,Match($AI42,PriceDates,0)+1,Match(AQ$3,Tickers,0))*AQ$4</f>
        <v>5991.43026</v>
      </c>
      <c r="AR42" s="33">
        <f t="array" ref="AR42">index(DailyPrices,Match($AI42,PriceDates,0)+1,Match(AR$3,Tickers,0))*AR$4</f>
        <v>3962.556648</v>
      </c>
      <c r="AS42" s="33">
        <f t="array" ref="AS42">index(DailyPrices,Match($AI42,PriceDates,0)+1,Match(AS$3,Tickers,0))*AS$4</f>
        <v>6076.192802</v>
      </c>
      <c r="AT42" s="33">
        <f t="array" ref="AT42">index(DailyPrices,Match($AI42,PriceDates,0)+1,Match(AT$3,Tickers,0))*AT$4</f>
        <v>4110.148346</v>
      </c>
      <c r="AU42" s="33">
        <f t="array" ref="AU42">index(DailyPrices,Match($AI42,PriceDates,0)+1,Match(AU$3,Tickers,0))*AU$4</f>
        <v>2046.44548</v>
      </c>
      <c r="AV42" s="33">
        <f t="array" ref="AV42">index(DailyPrices,Match($AI42,PriceDates,0)+1,Match(AV$3,Tickers,0))*AV$4</f>
        <v>0</v>
      </c>
      <c r="AW42" s="33">
        <f t="array" ref="AW42">index(DailyPrices,Match($AI42,PriceDates,0)+1,Match(AW$3,Tickers,0))*AW$4</f>
        <v>0</v>
      </c>
      <c r="AX42" s="33">
        <f t="array" ref="AX42">index(DailyPrices,Match($AI42,PriceDates,0)+1,Match(AX$3,Tickers,0))*AX$4</f>
        <v>0</v>
      </c>
      <c r="AY42" s="33">
        <f t="array" ref="AY42">index(DailyPrices,Match($AI42,PriceDates,0)+1,Match(AY$3,Tickers,0))*AY$4</f>
        <v>0</v>
      </c>
      <c r="AZ42" s="33">
        <f t="array" ref="AZ42">index(DailyPrices,Match($AI42,PriceDates,0)+1,Match(AZ$3,Tickers,0))*AZ$4</f>
        <v>0</v>
      </c>
      <c r="BA42" s="33">
        <f t="array" ref="BA42">index(DailyPrices,Match($AI42,PriceDates,0)+1,Match(BA$3,Tickers,0))*BA$4</f>
        <v>0</v>
      </c>
      <c r="BB42" s="33">
        <f t="array" ref="BB42">index(DailyPrices,Match($AI42,PriceDates,0)+1,Match(BB$3,Tickers,0))*BB$4</f>
        <v>0</v>
      </c>
      <c r="BC42" s="33">
        <f t="array" ref="BC42">index(DailyPrices,Match($AI42,PriceDates,0)+1,Match(BC$3,Tickers,0))*BC$4</f>
        <v>0</v>
      </c>
      <c r="BD42" s="33">
        <f t="array" ref="BD42">index(DailyPrices,Match($AI42,PriceDates,0)+1,Match(BD$3,Tickers,0))*BD$4</f>
        <v>0</v>
      </c>
      <c r="BE42" s="33">
        <f t="array" ref="BE42">index(DailyPrices,Match($AI42,PriceDates,0)+1,Match(BE$3,Tickers,0))*BE$4</f>
        <v>0</v>
      </c>
      <c r="BF42" s="33">
        <f t="array" ref="BF42">index(DailyPrices,Match($AI42,PriceDates,0)+1,Match(BF$3,Tickers,0))*BF$4</f>
        <v>0</v>
      </c>
      <c r="BG42" s="33">
        <f t="array" ref="BG42">index(DailyPrices,Match($AI42,PriceDates,0)+1,Match(BG$3,Tickers,0))*BG$4</f>
        <v>0</v>
      </c>
      <c r="BH42" s="33">
        <f t="array" ref="BH42">index(DailyPrices,Match($AI42,PriceDates,0)+1,Match(BH$3,Tickers,0))*BH$4</f>
        <v>0</v>
      </c>
      <c r="BI42" s="33">
        <f t="array" ref="BI42">index(DailyPrices,Match($AI42,PriceDates,0)+1,Match(BI$3,Tickers,0))*BI$4</f>
        <v>0</v>
      </c>
      <c r="BJ42" s="33">
        <f t="array" ref="BJ42">index(DailyPrices,Match($AI42,PriceDates,0)+1,Match(BJ$3,Tickers,0))*BJ$4</f>
        <v>0</v>
      </c>
      <c r="BK42" s="15">
        <f t="shared" si="5"/>
        <v>94080.76085</v>
      </c>
    </row>
    <row r="43">
      <c r="AI43" s="32">
        <f>Prices!B49</f>
        <v>42429</v>
      </c>
      <c r="AJ43" s="33">
        <f t="array" ref="AJ43">index(DailyPrices,Match($AI43,PriceDates,0)+1,Match(AJ$3,Tickers,0))*AJ$4</f>
        <v>11104.28184</v>
      </c>
      <c r="AK43" s="33">
        <f t="array" ref="AK43">index(DailyPrices,Match($AI43,PriceDates,0)+1,Match(AK$3,Tickers,0))*AK$4</f>
        <v>17213.35868</v>
      </c>
      <c r="AL43" s="33">
        <f t="array" ref="AL43">index(DailyPrices,Match($AI43,PriceDates,0)+1,Match(AL$3,Tickers,0))*AL$4</f>
        <v>6937.970185</v>
      </c>
      <c r="AM43" s="33">
        <f t="array" ref="AM43">index(DailyPrices,Match($AI43,PriceDates,0)+1,Match(AM$3,Tickers,0))*AM$4</f>
        <v>10964.81876</v>
      </c>
      <c r="AN43" s="33">
        <f t="array" ref="AN43">index(DailyPrices,Match($AI43,PriceDates,0)+1,Match(AN$3,Tickers,0))*AN$4</f>
        <v>8766.166041</v>
      </c>
      <c r="AO43" s="33">
        <f t="array" ref="AO43">index(DailyPrices,Match($AI43,PriceDates,0)+1,Match(AO$3,Tickers,0))*AO$4</f>
        <v>12607.70908</v>
      </c>
      <c r="AP43" s="33">
        <f t="array" ref="AP43">index(DailyPrices,Match($AI43,PriceDates,0)+1,Match(AP$3,Tickers,0))*AP$4</f>
        <v>3988.645762</v>
      </c>
      <c r="AQ43" s="33">
        <f t="array" ref="AQ43">index(DailyPrices,Match($AI43,PriceDates,0)+1,Match(AQ$3,Tickers,0))*AQ$4</f>
        <v>5998.817967</v>
      </c>
      <c r="AR43" s="33">
        <f t="array" ref="AR43">index(DailyPrices,Match($AI43,PriceDates,0)+1,Match(AR$3,Tickers,0))*AR$4</f>
        <v>3994.965781</v>
      </c>
      <c r="AS43" s="33">
        <f t="array" ref="AS43">index(DailyPrices,Match($AI43,PriceDates,0)+1,Match(AS$3,Tickers,0))*AS$4</f>
        <v>6149.455112</v>
      </c>
      <c r="AT43" s="33">
        <f t="array" ref="AT43">index(DailyPrices,Match($AI43,PriceDates,0)+1,Match(AT$3,Tickers,0))*AT$4</f>
        <v>4094.136861</v>
      </c>
      <c r="AU43" s="33">
        <f t="array" ref="AU43">index(DailyPrices,Match($AI43,PriceDates,0)+1,Match(AU$3,Tickers,0))*AU$4</f>
        <v>2027.358296</v>
      </c>
      <c r="AV43" s="33">
        <f t="array" ref="AV43">index(DailyPrices,Match($AI43,PriceDates,0)+1,Match(AV$3,Tickers,0))*AV$4</f>
        <v>0</v>
      </c>
      <c r="AW43" s="33">
        <f t="array" ref="AW43">index(DailyPrices,Match($AI43,PriceDates,0)+1,Match(AW$3,Tickers,0))*AW$4</f>
        <v>0</v>
      </c>
      <c r="AX43" s="33">
        <f t="array" ref="AX43">index(DailyPrices,Match($AI43,PriceDates,0)+1,Match(AX$3,Tickers,0))*AX$4</f>
        <v>0</v>
      </c>
      <c r="AY43" s="33">
        <f t="array" ref="AY43">index(DailyPrices,Match($AI43,PriceDates,0)+1,Match(AY$3,Tickers,0))*AY$4</f>
        <v>0</v>
      </c>
      <c r="AZ43" s="33">
        <f t="array" ref="AZ43">index(DailyPrices,Match($AI43,PriceDates,0)+1,Match(AZ$3,Tickers,0))*AZ$4</f>
        <v>0</v>
      </c>
      <c r="BA43" s="33">
        <f t="array" ref="BA43">index(DailyPrices,Match($AI43,PriceDates,0)+1,Match(BA$3,Tickers,0))*BA$4</f>
        <v>0</v>
      </c>
      <c r="BB43" s="33">
        <f t="array" ref="BB43">index(DailyPrices,Match($AI43,PriceDates,0)+1,Match(BB$3,Tickers,0))*BB$4</f>
        <v>0</v>
      </c>
      <c r="BC43" s="33">
        <f t="array" ref="BC43">index(DailyPrices,Match($AI43,PriceDates,0)+1,Match(BC$3,Tickers,0))*BC$4</f>
        <v>0</v>
      </c>
      <c r="BD43" s="33">
        <f t="array" ref="BD43">index(DailyPrices,Match($AI43,PriceDates,0)+1,Match(BD$3,Tickers,0))*BD$4</f>
        <v>0</v>
      </c>
      <c r="BE43" s="33">
        <f t="array" ref="BE43">index(DailyPrices,Match($AI43,PriceDates,0)+1,Match(BE$3,Tickers,0))*BE$4</f>
        <v>0</v>
      </c>
      <c r="BF43" s="33">
        <f t="array" ref="BF43">index(DailyPrices,Match($AI43,PriceDates,0)+1,Match(BF$3,Tickers,0))*BF$4</f>
        <v>0</v>
      </c>
      <c r="BG43" s="33">
        <f t="array" ref="BG43">index(DailyPrices,Match($AI43,PriceDates,0)+1,Match(BG$3,Tickers,0))*BG$4</f>
        <v>0</v>
      </c>
      <c r="BH43" s="33">
        <f t="array" ref="BH43">index(DailyPrices,Match($AI43,PriceDates,0)+1,Match(BH$3,Tickers,0))*BH$4</f>
        <v>0</v>
      </c>
      <c r="BI43" s="33">
        <f t="array" ref="BI43">index(DailyPrices,Match($AI43,PriceDates,0)+1,Match(BI$3,Tickers,0))*BI$4</f>
        <v>0</v>
      </c>
      <c r="BJ43" s="33">
        <f t="array" ref="BJ43">index(DailyPrices,Match($AI43,PriceDates,0)+1,Match(BJ$3,Tickers,0))*BJ$4</f>
        <v>0</v>
      </c>
      <c r="BK43" s="15">
        <f t="shared" si="5"/>
        <v>93847.68437</v>
      </c>
    </row>
    <row r="44">
      <c r="AI44" s="32">
        <f>Prices!B50</f>
        <v>42430</v>
      </c>
      <c r="AJ44" s="33">
        <f t="array" ref="AJ44">index(DailyPrices,Match($AI44,PriceDates,0)+1,Match(AJ$3,Tickers,0))*AJ$4</f>
        <v>11377.85108</v>
      </c>
      <c r="AK44" s="33">
        <f t="array" ref="AK44">index(DailyPrices,Match($AI44,PriceDates,0)+1,Match(AK$3,Tickers,0))*AK$4</f>
        <v>17587.56213</v>
      </c>
      <c r="AL44" s="33">
        <f t="array" ref="AL44">index(DailyPrices,Match($AI44,PriceDates,0)+1,Match(AL$3,Tickers,0))*AL$4</f>
        <v>7082.679497</v>
      </c>
      <c r="AM44" s="33">
        <f t="array" ref="AM44">index(DailyPrices,Match($AI44,PriceDates,0)+1,Match(AM$3,Tickers,0))*AM$4</f>
        <v>11158.19081</v>
      </c>
      <c r="AN44" s="33">
        <f t="array" ref="AN44">index(DailyPrices,Match($AI44,PriceDates,0)+1,Match(AN$3,Tickers,0))*AN$4</f>
        <v>8993.012098</v>
      </c>
      <c r="AO44" s="33">
        <f t="array" ref="AO44">index(DailyPrices,Match($AI44,PriceDates,0)+1,Match(AO$3,Tickers,0))*AO$4</f>
        <v>12929.51023</v>
      </c>
      <c r="AP44" s="33">
        <f t="array" ref="AP44">index(DailyPrices,Match($AI44,PriceDates,0)+1,Match(AP$3,Tickers,0))*AP$4</f>
        <v>4081.660706</v>
      </c>
      <c r="AQ44" s="33">
        <f t="array" ref="AQ44">index(DailyPrices,Match($AI44,PriceDates,0)+1,Match(AQ$3,Tickers,0))*AQ$4</f>
        <v>6126.871552</v>
      </c>
      <c r="AR44" s="33">
        <f t="array" ref="AR44">index(DailyPrices,Match($AI44,PriceDates,0)+1,Match(AR$3,Tickers,0))*AR$4</f>
        <v>4137.565966</v>
      </c>
      <c r="AS44" s="33">
        <f t="array" ref="AS44">index(DailyPrices,Match($AI44,PriceDates,0)+1,Match(AS$3,Tickers,0))*AS$4</f>
        <v>6387.557618</v>
      </c>
      <c r="AT44" s="33">
        <f t="array" ref="AT44">index(DailyPrices,Match($AI44,PriceDates,0)+1,Match(AT$3,Tickers,0))*AT$4</f>
        <v>4209.419557</v>
      </c>
      <c r="AU44" s="33">
        <f t="array" ref="AU44">index(DailyPrices,Match($AI44,PriceDates,0)+1,Match(AU$3,Tickers,0))*AU$4</f>
        <v>2081.25152</v>
      </c>
      <c r="AV44" s="33">
        <f t="array" ref="AV44">index(DailyPrices,Match($AI44,PriceDates,0)+1,Match(AV$3,Tickers,0))*AV$4</f>
        <v>0</v>
      </c>
      <c r="AW44" s="33">
        <f t="array" ref="AW44">index(DailyPrices,Match($AI44,PriceDates,0)+1,Match(AW$3,Tickers,0))*AW$4</f>
        <v>0</v>
      </c>
      <c r="AX44" s="33">
        <f t="array" ref="AX44">index(DailyPrices,Match($AI44,PriceDates,0)+1,Match(AX$3,Tickers,0))*AX$4</f>
        <v>0</v>
      </c>
      <c r="AY44" s="33">
        <f t="array" ref="AY44">index(DailyPrices,Match($AI44,PriceDates,0)+1,Match(AY$3,Tickers,0))*AY$4</f>
        <v>0</v>
      </c>
      <c r="AZ44" s="33">
        <f t="array" ref="AZ44">index(DailyPrices,Match($AI44,PriceDates,0)+1,Match(AZ$3,Tickers,0))*AZ$4</f>
        <v>0</v>
      </c>
      <c r="BA44" s="33">
        <f t="array" ref="BA44">index(DailyPrices,Match($AI44,PriceDates,0)+1,Match(BA$3,Tickers,0))*BA$4</f>
        <v>0</v>
      </c>
      <c r="BB44" s="33">
        <f t="array" ref="BB44">index(DailyPrices,Match($AI44,PriceDates,0)+1,Match(BB$3,Tickers,0))*BB$4</f>
        <v>0</v>
      </c>
      <c r="BC44" s="33">
        <f t="array" ref="BC44">index(DailyPrices,Match($AI44,PriceDates,0)+1,Match(BC$3,Tickers,0))*BC$4</f>
        <v>0</v>
      </c>
      <c r="BD44" s="33">
        <f t="array" ref="BD44">index(DailyPrices,Match($AI44,PriceDates,0)+1,Match(BD$3,Tickers,0))*BD$4</f>
        <v>0</v>
      </c>
      <c r="BE44" s="33">
        <f t="array" ref="BE44">index(DailyPrices,Match($AI44,PriceDates,0)+1,Match(BE$3,Tickers,0))*BE$4</f>
        <v>0</v>
      </c>
      <c r="BF44" s="33">
        <f t="array" ref="BF44">index(DailyPrices,Match($AI44,PriceDates,0)+1,Match(BF$3,Tickers,0))*BF$4</f>
        <v>0</v>
      </c>
      <c r="BG44" s="33">
        <f t="array" ref="BG44">index(DailyPrices,Match($AI44,PriceDates,0)+1,Match(BG$3,Tickers,0))*BG$4</f>
        <v>0</v>
      </c>
      <c r="BH44" s="33">
        <f t="array" ref="BH44">index(DailyPrices,Match($AI44,PriceDates,0)+1,Match(BH$3,Tickers,0))*BH$4</f>
        <v>0</v>
      </c>
      <c r="BI44" s="33">
        <f t="array" ref="BI44">index(DailyPrices,Match($AI44,PriceDates,0)+1,Match(BI$3,Tickers,0))*BI$4</f>
        <v>0</v>
      </c>
      <c r="BJ44" s="33">
        <f t="array" ref="BJ44">index(DailyPrices,Match($AI44,PriceDates,0)+1,Match(BJ$3,Tickers,0))*BJ$4</f>
        <v>0</v>
      </c>
      <c r="BK44" s="15">
        <f t="shared" si="5"/>
        <v>96153.13276</v>
      </c>
    </row>
    <row r="45">
      <c r="AI45" s="32">
        <f>Prices!B51</f>
        <v>42431</v>
      </c>
      <c r="AJ45" s="33">
        <f t="array" ref="AJ45">index(DailyPrices,Match($AI45,PriceDates,0)+1,Match(AJ$3,Tickers,0))*AJ$4</f>
        <v>11426.05435</v>
      </c>
      <c r="AK45" s="33">
        <f t="array" ref="AK45">index(DailyPrices,Match($AI45,PriceDates,0)+1,Match(AK$3,Tickers,0))*AK$4</f>
        <v>17727.62711</v>
      </c>
      <c r="AL45" s="33">
        <f t="array" ref="AL45">index(DailyPrices,Match($AI45,PriceDates,0)+1,Match(AL$3,Tickers,0))*AL$4</f>
        <v>7160.755219</v>
      </c>
      <c r="AM45" s="33">
        <f t="array" ref="AM45">index(DailyPrices,Match($AI45,PriceDates,0)+1,Match(AM$3,Tickers,0))*AM$4</f>
        <v>11279.20428</v>
      </c>
      <c r="AN45" s="33">
        <f t="array" ref="AN45">index(DailyPrices,Match($AI45,PriceDates,0)+1,Match(AN$3,Tickers,0))*AN$4</f>
        <v>9055.590321</v>
      </c>
      <c r="AO45" s="33">
        <f t="array" ref="AO45">index(DailyPrices,Match($AI45,PriceDates,0)+1,Match(AO$3,Tickers,0))*AO$4</f>
        <v>13040.60824</v>
      </c>
      <c r="AP45" s="33">
        <f t="array" ref="AP45">index(DailyPrices,Match($AI45,PriceDates,0)+1,Match(AP$3,Tickers,0))*AP$4</f>
        <v>4094.948555</v>
      </c>
      <c r="AQ45" s="33">
        <f t="array" ref="AQ45">index(DailyPrices,Match($AI45,PriceDates,0)+1,Match(AQ$3,Tickers,0))*AQ$4</f>
        <v>6141.646966</v>
      </c>
      <c r="AR45" s="33">
        <f t="array" ref="AR45">index(DailyPrices,Match($AI45,PriceDates,0)+1,Match(AR$3,Tickers,0))*AR$4</f>
        <v>4189.420579</v>
      </c>
      <c r="AS45" s="33">
        <f t="array" ref="AS45">index(DailyPrices,Match($AI45,PriceDates,0)+1,Match(AS$3,Tickers,0))*AS$4</f>
        <v>6497.451082</v>
      </c>
      <c r="AT45" s="33">
        <f t="array" ref="AT45">index(DailyPrices,Match($AI45,PriceDates,0)+1,Match(AT$3,Tickers,0))*AT$4</f>
        <v>4239.84138</v>
      </c>
      <c r="AU45" s="33">
        <f t="array" ref="AU45">index(DailyPrices,Match($AI45,PriceDates,0)+1,Match(AU$3,Tickers,0))*AU$4</f>
        <v>2093.976309</v>
      </c>
      <c r="AV45" s="33">
        <f t="array" ref="AV45">index(DailyPrices,Match($AI45,PriceDates,0)+1,Match(AV$3,Tickers,0))*AV$4</f>
        <v>0</v>
      </c>
      <c r="AW45" s="33">
        <f t="array" ref="AW45">index(DailyPrices,Match($AI45,PriceDates,0)+1,Match(AW$3,Tickers,0))*AW$4</f>
        <v>0</v>
      </c>
      <c r="AX45" s="33">
        <f t="array" ref="AX45">index(DailyPrices,Match($AI45,PriceDates,0)+1,Match(AX$3,Tickers,0))*AX$4</f>
        <v>0</v>
      </c>
      <c r="AY45" s="33">
        <f t="array" ref="AY45">index(DailyPrices,Match($AI45,PriceDates,0)+1,Match(AY$3,Tickers,0))*AY$4</f>
        <v>0</v>
      </c>
      <c r="AZ45" s="33">
        <f t="array" ref="AZ45">index(DailyPrices,Match($AI45,PriceDates,0)+1,Match(AZ$3,Tickers,0))*AZ$4</f>
        <v>0</v>
      </c>
      <c r="BA45" s="33">
        <f t="array" ref="BA45">index(DailyPrices,Match($AI45,PriceDates,0)+1,Match(BA$3,Tickers,0))*BA$4</f>
        <v>0</v>
      </c>
      <c r="BB45" s="33">
        <f t="array" ref="BB45">index(DailyPrices,Match($AI45,PriceDates,0)+1,Match(BB$3,Tickers,0))*BB$4</f>
        <v>0</v>
      </c>
      <c r="BC45" s="33">
        <f t="array" ref="BC45">index(DailyPrices,Match($AI45,PriceDates,0)+1,Match(BC$3,Tickers,0))*BC$4</f>
        <v>0</v>
      </c>
      <c r="BD45" s="33">
        <f t="array" ref="BD45">index(DailyPrices,Match($AI45,PriceDates,0)+1,Match(BD$3,Tickers,0))*BD$4</f>
        <v>0</v>
      </c>
      <c r="BE45" s="33">
        <f t="array" ref="BE45">index(DailyPrices,Match($AI45,PriceDates,0)+1,Match(BE$3,Tickers,0))*BE$4</f>
        <v>0</v>
      </c>
      <c r="BF45" s="33">
        <f t="array" ref="BF45">index(DailyPrices,Match($AI45,PriceDates,0)+1,Match(BF$3,Tickers,0))*BF$4</f>
        <v>0</v>
      </c>
      <c r="BG45" s="33">
        <f t="array" ref="BG45">index(DailyPrices,Match($AI45,PriceDates,0)+1,Match(BG$3,Tickers,0))*BG$4</f>
        <v>0</v>
      </c>
      <c r="BH45" s="33">
        <f t="array" ref="BH45">index(DailyPrices,Match($AI45,PriceDates,0)+1,Match(BH$3,Tickers,0))*BH$4</f>
        <v>0</v>
      </c>
      <c r="BI45" s="33">
        <f t="array" ref="BI45">index(DailyPrices,Match($AI45,PriceDates,0)+1,Match(BI$3,Tickers,0))*BI$4</f>
        <v>0</v>
      </c>
      <c r="BJ45" s="33">
        <f t="array" ref="BJ45">index(DailyPrices,Match($AI45,PriceDates,0)+1,Match(BJ$3,Tickers,0))*BJ$4</f>
        <v>0</v>
      </c>
      <c r="BK45" s="15">
        <f t="shared" si="5"/>
        <v>96947.1244</v>
      </c>
    </row>
    <row r="46">
      <c r="AI46" s="32">
        <f>Prices!B52</f>
        <v>42432</v>
      </c>
      <c r="AJ46" s="33">
        <f t="array" ref="AJ46">index(DailyPrices,Match($AI46,PriceDates,0)+1,Match(AJ$3,Tickers,0))*AJ$4</f>
        <v>11467.99746</v>
      </c>
      <c r="AK46" s="33">
        <f t="array" ref="AK46">index(DailyPrices,Match($AI46,PriceDates,0)+1,Match(AK$3,Tickers,0))*AK$4</f>
        <v>17857.23948</v>
      </c>
      <c r="AL46" s="33">
        <f t="array" ref="AL46">index(DailyPrices,Match($AI46,PriceDates,0)+1,Match(AL$3,Tickers,0))*AL$4</f>
        <v>7242.196274</v>
      </c>
      <c r="AM46" s="33">
        <f t="array" ref="AM46">index(DailyPrices,Match($AI46,PriceDates,0)+1,Match(AM$3,Tickers,0))*AM$4</f>
        <v>11410.19825</v>
      </c>
      <c r="AN46" s="33">
        <f t="array" ref="AN46">index(DailyPrices,Match($AI46,PriceDates,0)+1,Match(AN$3,Tickers,0))*AN$4</f>
        <v>9152.065081</v>
      </c>
      <c r="AO46" s="33">
        <f t="array" ref="AO46">index(DailyPrices,Match($AI46,PriceDates,0)+1,Match(AO$3,Tickers,0))*AO$4</f>
        <v>13228.32557</v>
      </c>
      <c r="AP46" s="33">
        <f t="array" ref="AP46">index(DailyPrices,Match($AI46,PriceDates,0)+1,Match(AP$3,Tickers,0))*AP$4</f>
        <v>4131.604691</v>
      </c>
      <c r="AQ46" s="33">
        <f t="array" ref="AQ46">index(DailyPrices,Match($AI46,PriceDates,0)+1,Match(AQ$3,Tickers,0))*AQ$4</f>
        <v>6188.435776</v>
      </c>
      <c r="AR46" s="33">
        <f t="array" ref="AR46">index(DailyPrices,Match($AI46,PriceDates,0)+1,Match(AR$3,Tickers,0))*AR$4</f>
        <v>4230.472147</v>
      </c>
      <c r="AS46" s="33">
        <f t="array" ref="AS46">index(DailyPrices,Match($AI46,PriceDates,0)+1,Match(AS$3,Tickers,0))*AS$4</f>
        <v>6666.870173</v>
      </c>
      <c r="AT46" s="33">
        <f t="array" ref="AT46">index(DailyPrices,Match($AI46,PriceDates,0)+1,Match(AT$3,Tickers,0))*AT$4</f>
        <v>4262.257459</v>
      </c>
      <c r="AU46" s="33">
        <f t="array" ref="AU46">index(DailyPrices,Match($AI46,PriceDates,0)+1,Match(AU$3,Tickers,0))*AU$4</f>
        <v>2107.075357</v>
      </c>
      <c r="AV46" s="33">
        <f t="array" ref="AV46">index(DailyPrices,Match($AI46,PriceDates,0)+1,Match(AV$3,Tickers,0))*AV$4</f>
        <v>0</v>
      </c>
      <c r="AW46" s="33">
        <f t="array" ref="AW46">index(DailyPrices,Match($AI46,PriceDates,0)+1,Match(AW$3,Tickers,0))*AW$4</f>
        <v>0</v>
      </c>
      <c r="AX46" s="33">
        <f t="array" ref="AX46">index(DailyPrices,Match($AI46,PriceDates,0)+1,Match(AX$3,Tickers,0))*AX$4</f>
        <v>0</v>
      </c>
      <c r="AY46" s="33">
        <f t="array" ref="AY46">index(DailyPrices,Match($AI46,PriceDates,0)+1,Match(AY$3,Tickers,0))*AY$4</f>
        <v>0</v>
      </c>
      <c r="AZ46" s="33">
        <f t="array" ref="AZ46">index(DailyPrices,Match($AI46,PriceDates,0)+1,Match(AZ$3,Tickers,0))*AZ$4</f>
        <v>0</v>
      </c>
      <c r="BA46" s="33">
        <f t="array" ref="BA46">index(DailyPrices,Match($AI46,PriceDates,0)+1,Match(BA$3,Tickers,0))*BA$4</f>
        <v>0</v>
      </c>
      <c r="BB46" s="33">
        <f t="array" ref="BB46">index(DailyPrices,Match($AI46,PriceDates,0)+1,Match(BB$3,Tickers,0))*BB$4</f>
        <v>0</v>
      </c>
      <c r="BC46" s="33">
        <f t="array" ref="BC46">index(DailyPrices,Match($AI46,PriceDates,0)+1,Match(BC$3,Tickers,0))*BC$4</f>
        <v>0</v>
      </c>
      <c r="BD46" s="33">
        <f t="array" ref="BD46">index(DailyPrices,Match($AI46,PriceDates,0)+1,Match(BD$3,Tickers,0))*BD$4</f>
        <v>0</v>
      </c>
      <c r="BE46" s="33">
        <f t="array" ref="BE46">index(DailyPrices,Match($AI46,PriceDates,0)+1,Match(BE$3,Tickers,0))*BE$4</f>
        <v>0</v>
      </c>
      <c r="BF46" s="33">
        <f t="array" ref="BF46">index(DailyPrices,Match($AI46,PriceDates,0)+1,Match(BF$3,Tickers,0))*BF$4</f>
        <v>0</v>
      </c>
      <c r="BG46" s="33">
        <f t="array" ref="BG46">index(DailyPrices,Match($AI46,PriceDates,0)+1,Match(BG$3,Tickers,0))*BG$4</f>
        <v>0</v>
      </c>
      <c r="BH46" s="33">
        <f t="array" ref="BH46">index(DailyPrices,Match($AI46,PriceDates,0)+1,Match(BH$3,Tickers,0))*BH$4</f>
        <v>0</v>
      </c>
      <c r="BI46" s="33">
        <f t="array" ref="BI46">index(DailyPrices,Match($AI46,PriceDates,0)+1,Match(BI$3,Tickers,0))*BI$4</f>
        <v>0</v>
      </c>
      <c r="BJ46" s="33">
        <f t="array" ref="BJ46">index(DailyPrices,Match($AI46,PriceDates,0)+1,Match(BJ$3,Tickers,0))*BJ$4</f>
        <v>0</v>
      </c>
      <c r="BK46" s="15">
        <f t="shared" si="5"/>
        <v>97944.73772</v>
      </c>
    </row>
    <row r="47">
      <c r="AI47" s="32">
        <f>Prices!B53</f>
        <v>42433</v>
      </c>
      <c r="AJ47" s="33">
        <f t="array" ref="AJ47">index(DailyPrices,Match($AI47,PriceDates,0)+1,Match(AJ$3,Tickers,0))*AJ$4</f>
        <v>11504.93244</v>
      </c>
      <c r="AK47" s="33">
        <f t="array" ref="AK47">index(DailyPrices,Match($AI47,PriceDates,0)+1,Match(AK$3,Tickers,0))*AK$4</f>
        <v>17924.13618</v>
      </c>
      <c r="AL47" s="33">
        <f t="array" ref="AL47">index(DailyPrices,Match($AI47,PriceDates,0)+1,Match(AL$3,Tickers,0))*AL$4</f>
        <v>7287.964801</v>
      </c>
      <c r="AM47" s="33">
        <f t="array" ref="AM47">index(DailyPrices,Match($AI47,PriceDates,0)+1,Match(AM$3,Tickers,0))*AM$4</f>
        <v>11476.31901</v>
      </c>
      <c r="AN47" s="33">
        <f t="array" ref="AN47">index(DailyPrices,Match($AI47,PriceDates,0)+1,Match(AN$3,Tickers,0))*AN$4</f>
        <v>9222.465582</v>
      </c>
      <c r="AO47" s="33">
        <f t="array" ref="AO47">index(DailyPrices,Match($AI47,PriceDates,0)+1,Match(AO$3,Tickers,0))*AO$4</f>
        <v>13358.57842</v>
      </c>
      <c r="AP47" s="33">
        <f t="array" ref="AP47">index(DailyPrices,Match($AI47,PriceDates,0)+1,Match(AP$3,Tickers,0))*AP$4</f>
        <v>4182.006878</v>
      </c>
      <c r="AQ47" s="33">
        <f t="array" ref="AQ47">index(DailyPrices,Match($AI47,PriceDates,0)+1,Match(AQ$3,Tickers,0))*AQ$4</f>
        <v>6262.312845</v>
      </c>
      <c r="AR47" s="33">
        <f t="array" ref="AR47">index(DailyPrices,Match($AI47,PriceDates,0)+1,Match(AR$3,Tickers,0))*AR$4</f>
        <v>4314.735893</v>
      </c>
      <c r="AS47" s="33">
        <f t="array" ref="AS47">index(DailyPrices,Match($AI47,PriceDates,0)+1,Match(AS$3,Tickers,0))*AS$4</f>
        <v>6882.078208</v>
      </c>
      <c r="AT47" s="33">
        <f t="array" ref="AT47">index(DailyPrices,Match($AI47,PriceDates,0)+1,Match(AT$3,Tickers,0))*AT$4</f>
        <v>4262.791176</v>
      </c>
      <c r="AU47" s="33">
        <f t="array" ref="AU47">index(DailyPrices,Match($AI47,PriceDates,0)+1,Match(AU$3,Tickers,0))*AU$4</f>
        <v>2114.934785</v>
      </c>
      <c r="AV47" s="33">
        <f t="array" ref="AV47">index(DailyPrices,Match($AI47,PriceDates,0)+1,Match(AV$3,Tickers,0))*AV$4</f>
        <v>0</v>
      </c>
      <c r="AW47" s="33">
        <f t="array" ref="AW47">index(DailyPrices,Match($AI47,PriceDates,0)+1,Match(AW$3,Tickers,0))*AW$4</f>
        <v>0</v>
      </c>
      <c r="AX47" s="33">
        <f t="array" ref="AX47">index(DailyPrices,Match($AI47,PriceDates,0)+1,Match(AX$3,Tickers,0))*AX$4</f>
        <v>0</v>
      </c>
      <c r="AY47" s="33">
        <f t="array" ref="AY47">index(DailyPrices,Match($AI47,PriceDates,0)+1,Match(AY$3,Tickers,0))*AY$4</f>
        <v>0</v>
      </c>
      <c r="AZ47" s="33">
        <f t="array" ref="AZ47">index(DailyPrices,Match($AI47,PriceDates,0)+1,Match(AZ$3,Tickers,0))*AZ$4</f>
        <v>0</v>
      </c>
      <c r="BA47" s="33">
        <f t="array" ref="BA47">index(DailyPrices,Match($AI47,PriceDates,0)+1,Match(BA$3,Tickers,0))*BA$4</f>
        <v>0</v>
      </c>
      <c r="BB47" s="33">
        <f t="array" ref="BB47">index(DailyPrices,Match($AI47,PriceDates,0)+1,Match(BB$3,Tickers,0))*BB$4</f>
        <v>0</v>
      </c>
      <c r="BC47" s="33">
        <f t="array" ref="BC47">index(DailyPrices,Match($AI47,PriceDates,0)+1,Match(BC$3,Tickers,0))*BC$4</f>
        <v>0</v>
      </c>
      <c r="BD47" s="33">
        <f t="array" ref="BD47">index(DailyPrices,Match($AI47,PriceDates,0)+1,Match(BD$3,Tickers,0))*BD$4</f>
        <v>0</v>
      </c>
      <c r="BE47" s="33">
        <f t="array" ref="BE47">index(DailyPrices,Match($AI47,PriceDates,0)+1,Match(BE$3,Tickers,0))*BE$4</f>
        <v>0</v>
      </c>
      <c r="BF47" s="33">
        <f t="array" ref="BF47">index(DailyPrices,Match($AI47,PriceDates,0)+1,Match(BF$3,Tickers,0))*BF$4</f>
        <v>0</v>
      </c>
      <c r="BG47" s="33">
        <f t="array" ref="BG47">index(DailyPrices,Match($AI47,PriceDates,0)+1,Match(BG$3,Tickers,0))*BG$4</f>
        <v>0</v>
      </c>
      <c r="BH47" s="33">
        <f t="array" ref="BH47">index(DailyPrices,Match($AI47,PriceDates,0)+1,Match(BH$3,Tickers,0))*BH$4</f>
        <v>0</v>
      </c>
      <c r="BI47" s="33">
        <f t="array" ref="BI47">index(DailyPrices,Match($AI47,PriceDates,0)+1,Match(BI$3,Tickers,0))*BI$4</f>
        <v>0</v>
      </c>
      <c r="BJ47" s="33">
        <f t="array" ref="BJ47">index(DailyPrices,Match($AI47,PriceDates,0)+1,Match(BJ$3,Tickers,0))*BJ$4</f>
        <v>0</v>
      </c>
      <c r="BK47" s="15">
        <f t="shared" si="5"/>
        <v>98793.25622</v>
      </c>
    </row>
    <row r="48">
      <c r="AI48" s="32">
        <f>Prices!B54</f>
        <v>42436</v>
      </c>
      <c r="AJ48" s="33">
        <f t="array" ref="AJ48">index(DailyPrices,Match($AI48,PriceDates,0)+1,Match(AJ$3,Tickers,0))*AJ$4</f>
        <v>11517.45277</v>
      </c>
      <c r="AK48" s="33">
        <f t="array" ref="AK48">index(DailyPrices,Match($AI48,PriceDates,0)+1,Match(AK$3,Tickers,0))*AK$4</f>
        <v>18020.3002</v>
      </c>
      <c r="AL48" s="33">
        <f t="array" ref="AL48">index(DailyPrices,Match($AI48,PriceDates,0)+1,Match(AL$3,Tickers,0))*AL$4</f>
        <v>7347.194659</v>
      </c>
      <c r="AM48" s="33">
        <f t="array" ref="AM48">index(DailyPrices,Match($AI48,PriceDates,0)+1,Match(AM$3,Tickers,0))*AM$4</f>
        <v>11609.8081</v>
      </c>
      <c r="AN48" s="33">
        <f t="array" ref="AN48">index(DailyPrices,Match($AI48,PriceDates,0)+1,Match(AN$3,Tickers,0))*AN$4</f>
        <v>9214.643304</v>
      </c>
      <c r="AO48" s="33">
        <f t="array" ref="AO48">index(DailyPrices,Match($AI48,PriceDates,0)+1,Match(AO$3,Tickers,0))*AO$4</f>
        <v>13370.07131</v>
      </c>
      <c r="AP48" s="33">
        <f t="array" ref="AP48">index(DailyPrices,Match($AI48,PriceDates,0)+1,Match(AP$3,Tickers,0))*AP$4</f>
        <v>4185.214289</v>
      </c>
      <c r="AQ48" s="33">
        <f t="array" ref="AQ48">index(DailyPrices,Match($AI48,PriceDates,0)+1,Match(AQ$3,Tickers,0))*AQ$4</f>
        <v>6267.237983</v>
      </c>
      <c r="AR48" s="33">
        <f t="array" ref="AR48">index(DailyPrices,Match($AI48,PriceDates,0)+1,Match(AR$3,Tickers,0))*AR$4</f>
        <v>4305.013153</v>
      </c>
      <c r="AS48" s="33">
        <f t="array" ref="AS48">index(DailyPrices,Match($AI48,PriceDates,0)+1,Match(AS$3,Tickers,0))*AS$4</f>
        <v>6900.393785</v>
      </c>
      <c r="AT48" s="33">
        <f t="array" ref="AT48">index(DailyPrices,Match($AI48,PriceDates,0)+1,Match(AT$3,Tickers,0))*AT$4</f>
        <v>4273.999215</v>
      </c>
      <c r="AU48" s="33">
        <f t="array" ref="AU48">index(DailyPrices,Match($AI48,PriceDates,0)+1,Match(AU$3,Tickers,0))*AU$4</f>
        <v>2107.075357</v>
      </c>
      <c r="AV48" s="33">
        <f t="array" ref="AV48">index(DailyPrices,Match($AI48,PriceDates,0)+1,Match(AV$3,Tickers,0))*AV$4</f>
        <v>0</v>
      </c>
      <c r="AW48" s="33">
        <f t="array" ref="AW48">index(DailyPrices,Match($AI48,PriceDates,0)+1,Match(AW$3,Tickers,0))*AW$4</f>
        <v>0</v>
      </c>
      <c r="AX48" s="33">
        <f t="array" ref="AX48">index(DailyPrices,Match($AI48,PriceDates,0)+1,Match(AX$3,Tickers,0))*AX$4</f>
        <v>0</v>
      </c>
      <c r="AY48" s="33">
        <f t="array" ref="AY48">index(DailyPrices,Match($AI48,PriceDates,0)+1,Match(AY$3,Tickers,0))*AY$4</f>
        <v>0</v>
      </c>
      <c r="AZ48" s="33">
        <f t="array" ref="AZ48">index(DailyPrices,Match($AI48,PriceDates,0)+1,Match(AZ$3,Tickers,0))*AZ$4</f>
        <v>0</v>
      </c>
      <c r="BA48" s="33">
        <f t="array" ref="BA48">index(DailyPrices,Match($AI48,PriceDates,0)+1,Match(BA$3,Tickers,0))*BA$4</f>
        <v>0</v>
      </c>
      <c r="BB48" s="33">
        <f t="array" ref="BB48">index(DailyPrices,Match($AI48,PriceDates,0)+1,Match(BB$3,Tickers,0))*BB$4</f>
        <v>0</v>
      </c>
      <c r="BC48" s="33">
        <f t="array" ref="BC48">index(DailyPrices,Match($AI48,PriceDates,0)+1,Match(BC$3,Tickers,0))*BC$4</f>
        <v>0</v>
      </c>
      <c r="BD48" s="33">
        <f t="array" ref="BD48">index(DailyPrices,Match($AI48,PriceDates,0)+1,Match(BD$3,Tickers,0))*BD$4</f>
        <v>0</v>
      </c>
      <c r="BE48" s="33">
        <f t="array" ref="BE48">index(DailyPrices,Match($AI48,PriceDates,0)+1,Match(BE$3,Tickers,0))*BE$4</f>
        <v>0</v>
      </c>
      <c r="BF48" s="33">
        <f t="array" ref="BF48">index(DailyPrices,Match($AI48,PriceDates,0)+1,Match(BF$3,Tickers,0))*BF$4</f>
        <v>0</v>
      </c>
      <c r="BG48" s="33">
        <f t="array" ref="BG48">index(DailyPrices,Match($AI48,PriceDates,0)+1,Match(BG$3,Tickers,0))*BG$4</f>
        <v>0</v>
      </c>
      <c r="BH48" s="33">
        <f t="array" ref="BH48">index(DailyPrices,Match($AI48,PriceDates,0)+1,Match(BH$3,Tickers,0))*BH$4</f>
        <v>0</v>
      </c>
      <c r="BI48" s="33">
        <f t="array" ref="BI48">index(DailyPrices,Match($AI48,PriceDates,0)+1,Match(BI$3,Tickers,0))*BI$4</f>
        <v>0</v>
      </c>
      <c r="BJ48" s="33">
        <f t="array" ref="BJ48">index(DailyPrices,Match($AI48,PriceDates,0)+1,Match(BJ$3,Tickers,0))*BJ$4</f>
        <v>0</v>
      </c>
      <c r="BK48" s="15">
        <f t="shared" si="5"/>
        <v>99118.40413</v>
      </c>
    </row>
    <row r="49">
      <c r="AI49" s="32">
        <f>Prices!B55</f>
        <v>42437</v>
      </c>
      <c r="AJ49" s="33">
        <f t="array" ref="AJ49">index(DailyPrices,Match($AI49,PriceDates,0)+1,Match(AJ$3,Tickers,0))*AJ$4</f>
        <v>11387.86734</v>
      </c>
      <c r="AK49" s="33">
        <f t="array" ref="AK49">index(DailyPrices,Match($AI49,PriceDates,0)+1,Match(AK$3,Tickers,0))*AK$4</f>
        <v>17771.52807</v>
      </c>
      <c r="AL49" s="33">
        <f t="array" ref="AL49">index(DailyPrices,Match($AI49,PriceDates,0)+1,Match(AL$3,Tickers,0))*AL$4</f>
        <v>7184.985616</v>
      </c>
      <c r="AM49" s="33">
        <f t="array" ref="AM49">index(DailyPrices,Match($AI49,PriceDates,0)+1,Match(AM$3,Tickers,0))*AM$4</f>
        <v>11365.28603</v>
      </c>
      <c r="AN49" s="33">
        <f t="array" ref="AN49">index(DailyPrices,Match($AI49,PriceDates,0)+1,Match(AN$3,Tickers,0))*AN$4</f>
        <v>9112.953692</v>
      </c>
      <c r="AO49" s="33">
        <f t="array" ref="AO49">index(DailyPrices,Match($AI49,PriceDates,0)+1,Match(AO$3,Tickers,0))*AO$4</f>
        <v>13190.01591</v>
      </c>
      <c r="AP49" s="33">
        <f t="array" ref="AP49">index(DailyPrices,Match($AI49,PriceDates,0)+1,Match(AP$3,Tickers,0))*AP$4</f>
        <v>4121.066052</v>
      </c>
      <c r="AQ49" s="33">
        <f t="array" ref="AQ49">index(DailyPrices,Match($AI49,PriceDates,0)+1,Match(AQ$3,Tickers,0))*AQ$4</f>
        <v>6173.660362</v>
      </c>
      <c r="AR49" s="33">
        <f t="array" ref="AR49">index(DailyPrices,Match($AI49,PriceDates,0)+1,Match(AR$3,Tickers,0))*AR$4</f>
        <v>4236.953974</v>
      </c>
      <c r="AS49" s="33">
        <f t="array" ref="AS49">index(DailyPrices,Match($AI49,PriceDates,0)+1,Match(AS$3,Tickers,0))*AS$4</f>
        <v>6790.500321</v>
      </c>
      <c r="AT49" s="33">
        <f t="array" ref="AT49">index(DailyPrices,Match($AI49,PriceDates,0)+1,Match(AT$3,Tickers,0))*AT$4</f>
        <v>4230.234488</v>
      </c>
      <c r="AU49" s="33">
        <f t="array" ref="AU49">index(DailyPrices,Match($AI49,PriceDates,0)+1,Match(AU$3,Tickers,0))*AU$4</f>
        <v>2095.847602</v>
      </c>
      <c r="AV49" s="33">
        <f t="array" ref="AV49">index(DailyPrices,Match($AI49,PriceDates,0)+1,Match(AV$3,Tickers,0))*AV$4</f>
        <v>0</v>
      </c>
      <c r="AW49" s="33">
        <f t="array" ref="AW49">index(DailyPrices,Match($AI49,PriceDates,0)+1,Match(AW$3,Tickers,0))*AW$4</f>
        <v>0</v>
      </c>
      <c r="AX49" s="33">
        <f t="array" ref="AX49">index(DailyPrices,Match($AI49,PriceDates,0)+1,Match(AX$3,Tickers,0))*AX$4</f>
        <v>0</v>
      </c>
      <c r="AY49" s="33">
        <f t="array" ref="AY49">index(DailyPrices,Match($AI49,PriceDates,0)+1,Match(AY$3,Tickers,0))*AY$4</f>
        <v>0</v>
      </c>
      <c r="AZ49" s="33">
        <f t="array" ref="AZ49">index(DailyPrices,Match($AI49,PriceDates,0)+1,Match(AZ$3,Tickers,0))*AZ$4</f>
        <v>0</v>
      </c>
      <c r="BA49" s="33">
        <f t="array" ref="BA49">index(DailyPrices,Match($AI49,PriceDates,0)+1,Match(BA$3,Tickers,0))*BA$4</f>
        <v>0</v>
      </c>
      <c r="BB49" s="33">
        <f t="array" ref="BB49">index(DailyPrices,Match($AI49,PriceDates,0)+1,Match(BB$3,Tickers,0))*BB$4</f>
        <v>0</v>
      </c>
      <c r="BC49" s="33">
        <f t="array" ref="BC49">index(DailyPrices,Match($AI49,PriceDates,0)+1,Match(BC$3,Tickers,0))*BC$4</f>
        <v>0</v>
      </c>
      <c r="BD49" s="33">
        <f t="array" ref="BD49">index(DailyPrices,Match($AI49,PriceDates,0)+1,Match(BD$3,Tickers,0))*BD$4</f>
        <v>0</v>
      </c>
      <c r="BE49" s="33">
        <f t="array" ref="BE49">index(DailyPrices,Match($AI49,PriceDates,0)+1,Match(BE$3,Tickers,0))*BE$4</f>
        <v>0</v>
      </c>
      <c r="BF49" s="33">
        <f t="array" ref="BF49">index(DailyPrices,Match($AI49,PriceDates,0)+1,Match(BF$3,Tickers,0))*BF$4</f>
        <v>0</v>
      </c>
      <c r="BG49" s="33">
        <f t="array" ref="BG49">index(DailyPrices,Match($AI49,PriceDates,0)+1,Match(BG$3,Tickers,0))*BG$4</f>
        <v>0</v>
      </c>
      <c r="BH49" s="33">
        <f t="array" ref="BH49">index(DailyPrices,Match($AI49,PriceDates,0)+1,Match(BH$3,Tickers,0))*BH$4</f>
        <v>0</v>
      </c>
      <c r="BI49" s="33">
        <f t="array" ref="BI49">index(DailyPrices,Match($AI49,PriceDates,0)+1,Match(BI$3,Tickers,0))*BI$4</f>
        <v>0</v>
      </c>
      <c r="BJ49" s="33">
        <f t="array" ref="BJ49">index(DailyPrices,Match($AI49,PriceDates,0)+1,Match(BJ$3,Tickers,0))*BJ$4</f>
        <v>0</v>
      </c>
      <c r="BK49" s="15">
        <f t="shared" si="5"/>
        <v>97660.89947</v>
      </c>
    </row>
    <row r="50">
      <c r="AI50" s="32">
        <f>Prices!B56</f>
        <v>42438</v>
      </c>
      <c r="AJ50" s="33">
        <f t="array" ref="AJ50">index(DailyPrices,Match($AI50,PriceDates,0)+1,Match(AJ$3,Tickers,0))*AJ$4</f>
        <v>11450.469</v>
      </c>
      <c r="AK50" s="33">
        <f t="array" ref="AK50">index(DailyPrices,Match($AI50,PriceDates,0)+1,Match(AK$3,Tickers,0))*AK$4</f>
        <v>17865.60157</v>
      </c>
      <c r="AL50" s="33">
        <f t="array" ref="AL50">index(DailyPrices,Match($AI50,PriceDates,0)+1,Match(AL$3,Tickers,0))*AL$4</f>
        <v>7219.985077</v>
      </c>
      <c r="AM50" s="33">
        <f t="array" ref="AM50">index(DailyPrices,Match($AI50,PriceDates,0)+1,Match(AM$3,Tickers,0))*AM$4</f>
        <v>11428.91167</v>
      </c>
      <c r="AN50" s="33">
        <f t="array" ref="AN50">index(DailyPrices,Match($AI50,PriceDates,0)+1,Match(AN$3,Tickers,0))*AN$4</f>
        <v>9152.065081</v>
      </c>
      <c r="AO50" s="33">
        <f t="array" ref="AO50">index(DailyPrices,Match($AI50,PriceDates,0)+1,Match(AO$3,Tickers,0))*AO$4</f>
        <v>13247.4804</v>
      </c>
      <c r="AP50" s="33">
        <f t="array" ref="AP50">index(DailyPrices,Match($AI50,PriceDates,0)+1,Match(AP$3,Tickers,0))*AP$4</f>
        <v>4134.812103</v>
      </c>
      <c r="AQ50" s="33">
        <f t="array" ref="AQ50">index(DailyPrices,Match($AI50,PriceDates,0)+1,Match(AQ$3,Tickers,0))*AQ$4</f>
        <v>6190.898345</v>
      </c>
      <c r="AR50" s="33">
        <f t="array" ref="AR50">index(DailyPrices,Match($AI50,PriceDates,0)+1,Match(AR$3,Tickers,0))*AR$4</f>
        <v>4259.640367</v>
      </c>
      <c r="AS50" s="33">
        <f t="array" ref="AS50">index(DailyPrices,Match($AI50,PriceDates,0)+1,Match(AS$3,Tickers,0))*AS$4</f>
        <v>6850.025947</v>
      </c>
      <c r="AT50" s="33">
        <f t="array" ref="AT50">index(DailyPrices,Match($AI50,PriceDates,0)+1,Match(AT$3,Tickers,0))*AT$4</f>
        <v>4253.718</v>
      </c>
      <c r="AU50" s="33">
        <f t="array" ref="AU50">index(DailyPrices,Match($AI50,PriceDates,0)+1,Match(AU$3,Tickers,0))*AU$4</f>
        <v>2098.84167</v>
      </c>
      <c r="AV50" s="33">
        <f t="array" ref="AV50">index(DailyPrices,Match($AI50,PriceDates,0)+1,Match(AV$3,Tickers,0))*AV$4</f>
        <v>0</v>
      </c>
      <c r="AW50" s="33">
        <f t="array" ref="AW50">index(DailyPrices,Match($AI50,PriceDates,0)+1,Match(AW$3,Tickers,0))*AW$4</f>
        <v>0</v>
      </c>
      <c r="AX50" s="33">
        <f t="array" ref="AX50">index(DailyPrices,Match($AI50,PriceDates,0)+1,Match(AX$3,Tickers,0))*AX$4</f>
        <v>0</v>
      </c>
      <c r="AY50" s="33">
        <f t="array" ref="AY50">index(DailyPrices,Match($AI50,PriceDates,0)+1,Match(AY$3,Tickers,0))*AY$4</f>
        <v>0</v>
      </c>
      <c r="AZ50" s="33">
        <f t="array" ref="AZ50">index(DailyPrices,Match($AI50,PriceDates,0)+1,Match(AZ$3,Tickers,0))*AZ$4</f>
        <v>0</v>
      </c>
      <c r="BA50" s="33">
        <f t="array" ref="BA50">index(DailyPrices,Match($AI50,PriceDates,0)+1,Match(BA$3,Tickers,0))*BA$4</f>
        <v>0</v>
      </c>
      <c r="BB50" s="33">
        <f t="array" ref="BB50">index(DailyPrices,Match($AI50,PriceDates,0)+1,Match(BB$3,Tickers,0))*BB$4</f>
        <v>0</v>
      </c>
      <c r="BC50" s="33">
        <f t="array" ref="BC50">index(DailyPrices,Match($AI50,PriceDates,0)+1,Match(BC$3,Tickers,0))*BC$4</f>
        <v>0</v>
      </c>
      <c r="BD50" s="33">
        <f t="array" ref="BD50">index(DailyPrices,Match($AI50,PriceDates,0)+1,Match(BD$3,Tickers,0))*BD$4</f>
        <v>0</v>
      </c>
      <c r="BE50" s="33">
        <f t="array" ref="BE50">index(DailyPrices,Match($AI50,PriceDates,0)+1,Match(BE$3,Tickers,0))*BE$4</f>
        <v>0</v>
      </c>
      <c r="BF50" s="33">
        <f t="array" ref="BF50">index(DailyPrices,Match($AI50,PriceDates,0)+1,Match(BF$3,Tickers,0))*BF$4</f>
        <v>0</v>
      </c>
      <c r="BG50" s="33">
        <f t="array" ref="BG50">index(DailyPrices,Match($AI50,PriceDates,0)+1,Match(BG$3,Tickers,0))*BG$4</f>
        <v>0</v>
      </c>
      <c r="BH50" s="33">
        <f t="array" ref="BH50">index(DailyPrices,Match($AI50,PriceDates,0)+1,Match(BH$3,Tickers,0))*BH$4</f>
        <v>0</v>
      </c>
      <c r="BI50" s="33">
        <f t="array" ref="BI50">index(DailyPrices,Match($AI50,PriceDates,0)+1,Match(BI$3,Tickers,0))*BI$4</f>
        <v>0</v>
      </c>
      <c r="BJ50" s="33">
        <f t="array" ref="BJ50">index(DailyPrices,Match($AI50,PriceDates,0)+1,Match(BJ$3,Tickers,0))*BJ$4</f>
        <v>0</v>
      </c>
      <c r="BK50" s="15">
        <f t="shared" si="5"/>
        <v>98152.44923</v>
      </c>
    </row>
    <row r="51">
      <c r="AI51" s="32">
        <f>Prices!B57</f>
        <v>42439</v>
      </c>
      <c r="AJ51" s="33">
        <f t="array" ref="AJ51">index(DailyPrices,Match($AI51,PriceDates,0)+1,Match(AJ$3,Tickers,0))*AJ$4</f>
        <v>11456.72917</v>
      </c>
      <c r="AK51" s="33">
        <f t="array" ref="AK51">index(DailyPrices,Match($AI51,PriceDates,0)+1,Match(AK$3,Tickers,0))*AK$4</f>
        <v>17876.05418</v>
      </c>
      <c r="AL51" s="33">
        <f t="array" ref="AL51">index(DailyPrices,Match($AI51,PriceDates,0)+1,Match(AL$3,Tickers,0))*AL$4</f>
        <v>7186.331749</v>
      </c>
      <c r="AM51" s="33">
        <f t="array" ref="AM51">index(DailyPrices,Match($AI51,PriceDates,0)+1,Match(AM$3,Tickers,0))*AM$4</f>
        <v>11335.34455</v>
      </c>
      <c r="AN51" s="33">
        <f t="array" ref="AN51">index(DailyPrices,Match($AI51,PriceDates,0)+1,Match(AN$3,Tickers,0))*AN$4</f>
        <v>9144.242804</v>
      </c>
      <c r="AO51" s="33">
        <f t="array" ref="AO51">index(DailyPrices,Match($AI51,PriceDates,0)+1,Match(AO$3,Tickers,0))*AO$4</f>
        <v>13228.32557</v>
      </c>
      <c r="AP51" s="33">
        <f t="array" ref="AP51">index(DailyPrices,Match($AI51,PriceDates,0)+1,Match(AP$3,Tickers,0))*AP$4</f>
        <v>4144.89254</v>
      </c>
      <c r="AQ51" s="33">
        <f t="array" ref="AQ51">index(DailyPrices,Match($AI51,PriceDates,0)+1,Match(AQ$3,Tickers,0))*AQ$4</f>
        <v>6217.986604</v>
      </c>
      <c r="AR51" s="33">
        <f t="array" ref="AR51">index(DailyPrices,Match($AI51,PriceDates,0)+1,Match(AR$3,Tickers,0))*AR$4</f>
        <v>4269.363107</v>
      </c>
      <c r="AS51" s="33">
        <f t="array" ref="AS51">index(DailyPrices,Match($AI51,PriceDates,0)+1,Match(AS$3,Tickers,0))*AS$4</f>
        <v>6840.868158</v>
      </c>
      <c r="AT51" s="33">
        <f t="array" ref="AT51">index(DailyPrices,Match($AI51,PriceDates,0)+1,Match(AT$3,Tickers,0))*AT$4</f>
        <v>4238.240231</v>
      </c>
      <c r="AU51" s="33">
        <f t="array" ref="AU51">index(DailyPrices,Match($AI51,PriceDates,0)+1,Match(AU$3,Tickers,0))*AU$4</f>
        <v>2101.835738</v>
      </c>
      <c r="AV51" s="33">
        <f t="array" ref="AV51">index(DailyPrices,Match($AI51,PriceDates,0)+1,Match(AV$3,Tickers,0))*AV$4</f>
        <v>0</v>
      </c>
      <c r="AW51" s="33">
        <f t="array" ref="AW51">index(DailyPrices,Match($AI51,PriceDates,0)+1,Match(AW$3,Tickers,0))*AW$4</f>
        <v>0</v>
      </c>
      <c r="AX51" s="33">
        <f t="array" ref="AX51">index(DailyPrices,Match($AI51,PriceDates,0)+1,Match(AX$3,Tickers,0))*AX$4</f>
        <v>0</v>
      </c>
      <c r="AY51" s="33">
        <f t="array" ref="AY51">index(DailyPrices,Match($AI51,PriceDates,0)+1,Match(AY$3,Tickers,0))*AY$4</f>
        <v>0</v>
      </c>
      <c r="AZ51" s="33">
        <f t="array" ref="AZ51">index(DailyPrices,Match($AI51,PriceDates,0)+1,Match(AZ$3,Tickers,0))*AZ$4</f>
        <v>0</v>
      </c>
      <c r="BA51" s="33">
        <f t="array" ref="BA51">index(DailyPrices,Match($AI51,PriceDates,0)+1,Match(BA$3,Tickers,0))*BA$4</f>
        <v>0</v>
      </c>
      <c r="BB51" s="33">
        <f t="array" ref="BB51">index(DailyPrices,Match($AI51,PriceDates,0)+1,Match(BB$3,Tickers,0))*BB$4</f>
        <v>0</v>
      </c>
      <c r="BC51" s="33">
        <f t="array" ref="BC51">index(DailyPrices,Match($AI51,PriceDates,0)+1,Match(BC$3,Tickers,0))*BC$4</f>
        <v>0</v>
      </c>
      <c r="BD51" s="33">
        <f t="array" ref="BD51">index(DailyPrices,Match($AI51,PriceDates,0)+1,Match(BD$3,Tickers,0))*BD$4</f>
        <v>0</v>
      </c>
      <c r="BE51" s="33">
        <f t="array" ref="BE51">index(DailyPrices,Match($AI51,PriceDates,0)+1,Match(BE$3,Tickers,0))*BE$4</f>
        <v>0</v>
      </c>
      <c r="BF51" s="33">
        <f t="array" ref="BF51">index(DailyPrices,Match($AI51,PriceDates,0)+1,Match(BF$3,Tickers,0))*BF$4</f>
        <v>0</v>
      </c>
      <c r="BG51" s="33">
        <f t="array" ref="BG51">index(DailyPrices,Match($AI51,PriceDates,0)+1,Match(BG$3,Tickers,0))*BG$4</f>
        <v>0</v>
      </c>
      <c r="BH51" s="33">
        <f t="array" ref="BH51">index(DailyPrices,Match($AI51,PriceDates,0)+1,Match(BH$3,Tickers,0))*BH$4</f>
        <v>0</v>
      </c>
      <c r="BI51" s="33">
        <f t="array" ref="BI51">index(DailyPrices,Match($AI51,PriceDates,0)+1,Match(BI$3,Tickers,0))*BI$4</f>
        <v>0</v>
      </c>
      <c r="BJ51" s="33">
        <f t="array" ref="BJ51">index(DailyPrices,Match($AI51,PriceDates,0)+1,Match(BJ$3,Tickers,0))*BJ$4</f>
        <v>0</v>
      </c>
      <c r="BK51" s="15">
        <f t="shared" si="5"/>
        <v>98040.2144</v>
      </c>
    </row>
    <row r="52">
      <c r="AI52" s="32">
        <f>Prices!B58</f>
        <v>42440</v>
      </c>
      <c r="AJ52" s="33">
        <f t="array" ref="AJ52">index(DailyPrices,Match($AI52,PriceDates,0)+1,Match(AJ$3,Tickers,0))*AJ$4</f>
        <v>11642.65609</v>
      </c>
      <c r="AK52" s="33">
        <f t="array" ref="AK52">index(DailyPrices,Match($AI52,PriceDates,0)+1,Match(AK$3,Tickers,0))*AK$4</f>
        <v>18170.81779</v>
      </c>
      <c r="AL52" s="33">
        <f t="array" ref="AL52">index(DailyPrices,Match($AI52,PriceDates,0)+1,Match(AL$3,Tickers,0))*AL$4</f>
        <v>7333.733327</v>
      </c>
      <c r="AM52" s="33">
        <f t="array" ref="AM52">index(DailyPrices,Match($AI52,PriceDates,0)+1,Match(AM$3,Tickers,0))*AM$4</f>
        <v>11578.61906</v>
      </c>
      <c r="AN52" s="33">
        <f t="array" ref="AN52">index(DailyPrices,Match($AI52,PriceDates,0)+1,Match(AN$3,Tickers,0))*AN$4</f>
        <v>9381.518565</v>
      </c>
      <c r="AO52" s="33">
        <f t="array" ref="AO52">index(DailyPrices,Match($AI52,PriceDates,0)+1,Match(AO$3,Tickers,0))*AO$4</f>
        <v>13603.76024</v>
      </c>
      <c r="AP52" s="33">
        <f t="array" ref="AP52">index(DailyPrices,Match($AI52,PriceDates,0)+1,Match(AP$3,Tickers,0))*AP$4</f>
        <v>4226.452442</v>
      </c>
      <c r="AQ52" s="33">
        <f t="array" ref="AQ52">index(DailyPrices,Match($AI52,PriceDates,0)+1,Match(AQ$3,Tickers,0))*AQ$4</f>
        <v>6368.20331</v>
      </c>
      <c r="AR52" s="33">
        <f t="array" ref="AR52">index(DailyPrices,Match($AI52,PriceDates,0)+1,Match(AR$3,Tickers,0))*AR$4</f>
        <v>4362.269287</v>
      </c>
      <c r="AS52" s="33">
        <f t="array" ref="AS52">index(DailyPrices,Match($AI52,PriceDates,0)+1,Match(AS$3,Tickers,0))*AS$4</f>
        <v>7001.129461</v>
      </c>
      <c r="AT52" s="33">
        <f t="array" ref="AT52">index(DailyPrices,Match($AI52,PriceDates,0)+1,Match(AT$3,Tickers,0))*AT$4</f>
        <v>4333.241712</v>
      </c>
      <c r="AU52" s="33">
        <f t="array" ref="AU52">index(DailyPrices,Match($AI52,PriceDates,0)+1,Match(AU$3,Tickers,0))*AU$4</f>
        <v>2143.004173</v>
      </c>
      <c r="AV52" s="33">
        <f t="array" ref="AV52">index(DailyPrices,Match($AI52,PriceDates,0)+1,Match(AV$3,Tickers,0))*AV$4</f>
        <v>0</v>
      </c>
      <c r="AW52" s="33">
        <f t="array" ref="AW52">index(DailyPrices,Match($AI52,PriceDates,0)+1,Match(AW$3,Tickers,0))*AW$4</f>
        <v>0</v>
      </c>
      <c r="AX52" s="33">
        <f t="array" ref="AX52">index(DailyPrices,Match($AI52,PriceDates,0)+1,Match(AX$3,Tickers,0))*AX$4</f>
        <v>0</v>
      </c>
      <c r="AY52" s="33">
        <f t="array" ref="AY52">index(DailyPrices,Match($AI52,PriceDates,0)+1,Match(AY$3,Tickers,0))*AY$4</f>
        <v>0</v>
      </c>
      <c r="AZ52" s="33">
        <f t="array" ref="AZ52">index(DailyPrices,Match($AI52,PriceDates,0)+1,Match(AZ$3,Tickers,0))*AZ$4</f>
        <v>0</v>
      </c>
      <c r="BA52" s="33">
        <f t="array" ref="BA52">index(DailyPrices,Match($AI52,PriceDates,0)+1,Match(BA$3,Tickers,0))*BA$4</f>
        <v>0</v>
      </c>
      <c r="BB52" s="33">
        <f t="array" ref="BB52">index(DailyPrices,Match($AI52,PriceDates,0)+1,Match(BB$3,Tickers,0))*BB$4</f>
        <v>0</v>
      </c>
      <c r="BC52" s="33">
        <f t="array" ref="BC52">index(DailyPrices,Match($AI52,PriceDates,0)+1,Match(BC$3,Tickers,0))*BC$4</f>
        <v>0</v>
      </c>
      <c r="BD52" s="33">
        <f t="array" ref="BD52">index(DailyPrices,Match($AI52,PriceDates,0)+1,Match(BD$3,Tickers,0))*BD$4</f>
        <v>0</v>
      </c>
      <c r="BE52" s="33">
        <f t="array" ref="BE52">index(DailyPrices,Match($AI52,PriceDates,0)+1,Match(BE$3,Tickers,0))*BE$4</f>
        <v>0</v>
      </c>
      <c r="BF52" s="33">
        <f t="array" ref="BF52">index(DailyPrices,Match($AI52,PriceDates,0)+1,Match(BF$3,Tickers,0))*BF$4</f>
        <v>0</v>
      </c>
      <c r="BG52" s="33">
        <f t="array" ref="BG52">index(DailyPrices,Match($AI52,PriceDates,0)+1,Match(BG$3,Tickers,0))*BG$4</f>
        <v>0</v>
      </c>
      <c r="BH52" s="33">
        <f t="array" ref="BH52">index(DailyPrices,Match($AI52,PriceDates,0)+1,Match(BH$3,Tickers,0))*BH$4</f>
        <v>0</v>
      </c>
      <c r="BI52" s="33">
        <f t="array" ref="BI52">index(DailyPrices,Match($AI52,PriceDates,0)+1,Match(BI$3,Tickers,0))*BI$4</f>
        <v>0</v>
      </c>
      <c r="BJ52" s="33">
        <f t="array" ref="BJ52">index(DailyPrices,Match($AI52,PriceDates,0)+1,Match(BJ$3,Tickers,0))*BJ$4</f>
        <v>0</v>
      </c>
      <c r="BK52" s="15">
        <f t="shared" si="5"/>
        <v>100145.4055</v>
      </c>
    </row>
    <row r="53">
      <c r="AI53" s="32">
        <f>Prices!B59</f>
        <v>42443</v>
      </c>
      <c r="AJ53" s="33">
        <f t="array" ref="AJ53">index(DailyPrices,Match($AI53,PriceDates,0)+1,Match(AJ$3,Tickers,0))*AJ$4</f>
        <v>11625.12762</v>
      </c>
      <c r="AK53" s="33">
        <f t="array" ref="AK53">index(DailyPrices,Match($AI53,PriceDates,0)+1,Match(AK$3,Tickers,0))*AK$4</f>
        <v>18126.91682</v>
      </c>
      <c r="AL53" s="33">
        <f t="array" ref="AL53">index(DailyPrices,Match($AI53,PriceDates,0)+1,Match(AL$3,Tickers,0))*AL$4</f>
        <v>7309.502931</v>
      </c>
      <c r="AM53" s="33">
        <f t="array" ref="AM53">index(DailyPrices,Match($AI53,PriceDates,0)+1,Match(AM$3,Tickers,0))*AM$4</f>
        <v>11541.19222</v>
      </c>
      <c r="AN53" s="33">
        <f t="array" ref="AN53">index(DailyPrices,Match($AI53,PriceDates,0)+1,Match(AN$3,Tickers,0))*AN$4</f>
        <v>9360.659157</v>
      </c>
      <c r="AO53" s="33">
        <f t="array" ref="AO53">index(DailyPrices,Match($AI53,PriceDates,0)+1,Match(AO$3,Tickers,0))*AO$4</f>
        <v>13573.11251</v>
      </c>
      <c r="AP53" s="33">
        <f t="array" ref="AP53">index(DailyPrices,Match($AI53,PriceDates,0)+1,Match(AP$3,Tickers,0))*AP$4</f>
        <v>4209.040778</v>
      </c>
      <c r="AQ53" s="33">
        <f t="array" ref="AQ53">index(DailyPrices,Match($AI53,PriceDates,0)+1,Match(AQ$3,Tickers,0))*AQ$4</f>
        <v>6333.727344</v>
      </c>
      <c r="AR53" s="33">
        <f t="array" ref="AR53">index(DailyPrices,Match($AI53,PriceDates,0)+1,Match(AR$3,Tickers,0))*AR$4</f>
        <v>4330.940459</v>
      </c>
      <c r="AS53" s="33">
        <f t="array" ref="AS53">index(DailyPrices,Match($AI53,PriceDates,0)+1,Match(AS$3,Tickers,0))*AS$4</f>
        <v>6927.867151</v>
      </c>
      <c r="AT53" s="33">
        <f t="array" ref="AT53">index(DailyPrices,Match($AI53,PriceDates,0)+1,Match(AT$3,Tickers,0))*AT$4</f>
        <v>4333.775428</v>
      </c>
      <c r="AU53" s="33">
        <f t="array" ref="AU53">index(DailyPrices,Match($AI53,PriceDates,0)+1,Match(AU$3,Tickers,0))*AU$4</f>
        <v>2149.366567</v>
      </c>
      <c r="AV53" s="33">
        <f t="array" ref="AV53">index(DailyPrices,Match($AI53,PriceDates,0)+1,Match(AV$3,Tickers,0))*AV$4</f>
        <v>0</v>
      </c>
      <c r="AW53" s="33">
        <f t="array" ref="AW53">index(DailyPrices,Match($AI53,PriceDates,0)+1,Match(AW$3,Tickers,0))*AW$4</f>
        <v>0</v>
      </c>
      <c r="AX53" s="33">
        <f t="array" ref="AX53">index(DailyPrices,Match($AI53,PriceDates,0)+1,Match(AX$3,Tickers,0))*AX$4</f>
        <v>0</v>
      </c>
      <c r="AY53" s="33">
        <f t="array" ref="AY53">index(DailyPrices,Match($AI53,PriceDates,0)+1,Match(AY$3,Tickers,0))*AY$4</f>
        <v>0</v>
      </c>
      <c r="AZ53" s="33">
        <f t="array" ref="AZ53">index(DailyPrices,Match($AI53,PriceDates,0)+1,Match(AZ$3,Tickers,0))*AZ$4</f>
        <v>0</v>
      </c>
      <c r="BA53" s="33">
        <f t="array" ref="BA53">index(DailyPrices,Match($AI53,PriceDates,0)+1,Match(BA$3,Tickers,0))*BA$4</f>
        <v>0</v>
      </c>
      <c r="BB53" s="33">
        <f t="array" ref="BB53">index(DailyPrices,Match($AI53,PriceDates,0)+1,Match(BB$3,Tickers,0))*BB$4</f>
        <v>0</v>
      </c>
      <c r="BC53" s="33">
        <f t="array" ref="BC53">index(DailyPrices,Match($AI53,PriceDates,0)+1,Match(BC$3,Tickers,0))*BC$4</f>
        <v>0</v>
      </c>
      <c r="BD53" s="33">
        <f t="array" ref="BD53">index(DailyPrices,Match($AI53,PriceDates,0)+1,Match(BD$3,Tickers,0))*BD$4</f>
        <v>0</v>
      </c>
      <c r="BE53" s="33">
        <f t="array" ref="BE53">index(DailyPrices,Match($AI53,PriceDates,0)+1,Match(BE$3,Tickers,0))*BE$4</f>
        <v>0</v>
      </c>
      <c r="BF53" s="33">
        <f t="array" ref="BF53">index(DailyPrices,Match($AI53,PriceDates,0)+1,Match(BF$3,Tickers,0))*BF$4</f>
        <v>0</v>
      </c>
      <c r="BG53" s="33">
        <f t="array" ref="BG53">index(DailyPrices,Match($AI53,PriceDates,0)+1,Match(BG$3,Tickers,0))*BG$4</f>
        <v>0</v>
      </c>
      <c r="BH53" s="33">
        <f t="array" ref="BH53">index(DailyPrices,Match($AI53,PriceDates,0)+1,Match(BH$3,Tickers,0))*BH$4</f>
        <v>0</v>
      </c>
      <c r="BI53" s="33">
        <f t="array" ref="BI53">index(DailyPrices,Match($AI53,PriceDates,0)+1,Match(BI$3,Tickers,0))*BI$4</f>
        <v>0</v>
      </c>
      <c r="BJ53" s="33">
        <f t="array" ref="BJ53">index(DailyPrices,Match($AI53,PriceDates,0)+1,Match(BJ$3,Tickers,0))*BJ$4</f>
        <v>0</v>
      </c>
      <c r="BK53" s="15">
        <f t="shared" si="5"/>
        <v>99821.22899</v>
      </c>
    </row>
    <row r="54">
      <c r="AI54" s="32">
        <f>Prices!B60</f>
        <v>42444</v>
      </c>
      <c r="AJ54" s="33">
        <f t="array" ref="AJ54">index(DailyPrices,Match($AI54,PriceDates,0)+1,Match(AJ$3,Tickers,0))*AJ$4</f>
        <v>11610.10322</v>
      </c>
      <c r="AK54" s="33">
        <f t="array" ref="AK54">index(DailyPrices,Match($AI54,PriceDates,0)+1,Match(AK$3,Tickers,0))*AK$4</f>
        <v>18080.92534</v>
      </c>
      <c r="AL54" s="33">
        <f t="array" ref="AL54">index(DailyPrices,Match($AI54,PriceDates,0)+1,Match(AL$3,Tickers,0))*AL$4</f>
        <v>7207.869879</v>
      </c>
      <c r="AM54" s="33">
        <f t="array" ref="AM54">index(DailyPrices,Match($AI54,PriceDates,0)+1,Match(AM$3,Tickers,0))*AM$4</f>
        <v>11379.00921</v>
      </c>
      <c r="AN54" s="33">
        <f t="array" ref="AN54">index(DailyPrices,Match($AI54,PriceDates,0)+1,Match(AN$3,Tickers,0))*AN$4</f>
        <v>9225.073008</v>
      </c>
      <c r="AO54" s="33">
        <f t="array" ref="AO54">index(DailyPrices,Match($AI54,PriceDates,0)+1,Match(AO$3,Tickers,0))*AO$4</f>
        <v>13431.36677</v>
      </c>
      <c r="AP54" s="33">
        <f t="array" ref="AP54">index(DailyPrices,Match($AI54,PriceDates,0)+1,Match(AP$3,Tickers,0))*AP$4</f>
        <v>4171.010037</v>
      </c>
      <c r="AQ54" s="33">
        <f t="array" ref="AQ54">index(DailyPrices,Match($AI54,PriceDates,0)+1,Match(AQ$3,Tickers,0))*AQ$4</f>
        <v>6299.251379</v>
      </c>
      <c r="AR54" s="33">
        <f t="array" ref="AR54">index(DailyPrices,Match($AI54,PriceDates,0)+1,Match(AR$3,Tickers,0))*AR$4</f>
        <v>4269.363107</v>
      </c>
      <c r="AS54" s="33">
        <f t="array" ref="AS54">index(DailyPrices,Match($AI54,PriceDates,0)+1,Match(AS$3,Tickers,0))*AS$4</f>
        <v>6708.080222</v>
      </c>
      <c r="AT54" s="33">
        <f t="array" ref="AT54">index(DailyPrices,Match($AI54,PriceDates,0)+1,Match(AT$3,Tickers,0))*AT$4</f>
        <v>4335.910293</v>
      </c>
      <c r="AU54" s="33">
        <f t="array" ref="AU54">index(DailyPrices,Match($AI54,PriceDates,0)+1,Match(AU$3,Tickers,0))*AU$4</f>
        <v>2148.992309</v>
      </c>
      <c r="AV54" s="33">
        <f t="array" ref="AV54">index(DailyPrices,Match($AI54,PriceDates,0)+1,Match(AV$3,Tickers,0))*AV$4</f>
        <v>0</v>
      </c>
      <c r="AW54" s="33">
        <f t="array" ref="AW54">index(DailyPrices,Match($AI54,PriceDates,0)+1,Match(AW$3,Tickers,0))*AW$4</f>
        <v>0</v>
      </c>
      <c r="AX54" s="33">
        <f t="array" ref="AX54">index(DailyPrices,Match($AI54,PriceDates,0)+1,Match(AX$3,Tickers,0))*AX$4</f>
        <v>0</v>
      </c>
      <c r="AY54" s="33">
        <f t="array" ref="AY54">index(DailyPrices,Match($AI54,PriceDates,0)+1,Match(AY$3,Tickers,0))*AY$4</f>
        <v>0</v>
      </c>
      <c r="AZ54" s="33">
        <f t="array" ref="AZ54">index(DailyPrices,Match($AI54,PriceDates,0)+1,Match(AZ$3,Tickers,0))*AZ$4</f>
        <v>0</v>
      </c>
      <c r="BA54" s="33">
        <f t="array" ref="BA54">index(DailyPrices,Match($AI54,PriceDates,0)+1,Match(BA$3,Tickers,0))*BA$4</f>
        <v>0</v>
      </c>
      <c r="BB54" s="33">
        <f t="array" ref="BB54">index(DailyPrices,Match($AI54,PriceDates,0)+1,Match(BB$3,Tickers,0))*BB$4</f>
        <v>0</v>
      </c>
      <c r="BC54" s="33">
        <f t="array" ref="BC54">index(DailyPrices,Match($AI54,PriceDates,0)+1,Match(BC$3,Tickers,0))*BC$4</f>
        <v>0</v>
      </c>
      <c r="BD54" s="33">
        <f t="array" ref="BD54">index(DailyPrices,Match($AI54,PriceDates,0)+1,Match(BD$3,Tickers,0))*BD$4</f>
        <v>0</v>
      </c>
      <c r="BE54" s="33">
        <f t="array" ref="BE54">index(DailyPrices,Match($AI54,PriceDates,0)+1,Match(BE$3,Tickers,0))*BE$4</f>
        <v>0</v>
      </c>
      <c r="BF54" s="33">
        <f t="array" ref="BF54">index(DailyPrices,Match($AI54,PriceDates,0)+1,Match(BF$3,Tickers,0))*BF$4</f>
        <v>0</v>
      </c>
      <c r="BG54" s="33">
        <f t="array" ref="BG54">index(DailyPrices,Match($AI54,PriceDates,0)+1,Match(BG$3,Tickers,0))*BG$4</f>
        <v>0</v>
      </c>
      <c r="BH54" s="33">
        <f t="array" ref="BH54">index(DailyPrices,Match($AI54,PriceDates,0)+1,Match(BH$3,Tickers,0))*BH$4</f>
        <v>0</v>
      </c>
      <c r="BI54" s="33">
        <f t="array" ref="BI54">index(DailyPrices,Match($AI54,PriceDates,0)+1,Match(BI$3,Tickers,0))*BI$4</f>
        <v>0</v>
      </c>
      <c r="BJ54" s="33">
        <f t="array" ref="BJ54">index(DailyPrices,Match($AI54,PriceDates,0)+1,Match(BJ$3,Tickers,0))*BJ$4</f>
        <v>0</v>
      </c>
      <c r="BK54" s="15">
        <f t="shared" si="5"/>
        <v>98866.95478</v>
      </c>
    </row>
    <row r="55">
      <c r="AI55" s="32">
        <f>Prices!B61</f>
        <v>42445</v>
      </c>
      <c r="AJ55" s="33">
        <f t="array" ref="AJ55">index(DailyPrices,Match($AI55,PriceDates,0)+1,Match(AJ$3,Tickers,0))*AJ$4</f>
        <v>11679.59106</v>
      </c>
      <c r="AK55" s="33">
        <f t="array" ref="AK55">index(DailyPrices,Match($AI55,PriceDates,0)+1,Match(AK$3,Tickers,0))*AK$4</f>
        <v>18206.35666</v>
      </c>
      <c r="AL55" s="33">
        <f t="array" ref="AL55">index(DailyPrices,Match($AI55,PriceDates,0)+1,Match(AL$3,Tickers,0))*AL$4</f>
        <v>7277.868802</v>
      </c>
      <c r="AM55" s="33">
        <f t="array" ref="AM55">index(DailyPrices,Match($AI55,PriceDates,0)+1,Match(AM$3,Tickers,0))*AM$4</f>
        <v>11472.57633</v>
      </c>
      <c r="AN55" s="33">
        <f t="array" ref="AN55">index(DailyPrices,Match($AI55,PriceDates,0)+1,Match(AN$3,Tickers,0))*AN$4</f>
        <v>9321.547768</v>
      </c>
      <c r="AO55" s="33">
        <f t="array" ref="AO55">index(DailyPrices,Match($AI55,PriceDates,0)+1,Match(AO$3,Tickers,0))*AO$4</f>
        <v>13553.95768</v>
      </c>
      <c r="AP55" s="33">
        <f t="array" ref="AP55">index(DailyPrices,Match($AI55,PriceDates,0)+1,Match(AP$3,Tickers,0))*AP$4</f>
        <v>4240.198493</v>
      </c>
      <c r="AQ55" s="33">
        <f t="array" ref="AQ55">index(DailyPrices,Match($AI55,PriceDates,0)+1,Match(AQ$3,Tickers,0))*AQ$4</f>
        <v>6390.36643</v>
      </c>
      <c r="AR55" s="33">
        <f t="array" ref="AR55">index(DailyPrices,Match($AI55,PriceDates,0)+1,Match(AR$3,Tickers,0))*AR$4</f>
        <v>4353.626852</v>
      </c>
      <c r="AS55" s="33">
        <f t="array" ref="AS55">index(DailyPrices,Match($AI55,PriceDates,0)+1,Match(AS$3,Tickers,0))*AS$4</f>
        <v>6900.393785</v>
      </c>
      <c r="AT55" s="33">
        <f t="array" ref="AT55">index(DailyPrices,Match($AI55,PriceDates,0)+1,Match(AT$3,Tickers,0))*AT$4</f>
        <v>4388.214479</v>
      </c>
      <c r="AU55" s="33">
        <f t="array" ref="AU55">index(DailyPrices,Match($AI55,PriceDates,0)+1,Match(AU$3,Tickers,0))*AU$4</f>
        <v>2176.687438</v>
      </c>
      <c r="AV55" s="33">
        <f t="array" ref="AV55">index(DailyPrices,Match($AI55,PriceDates,0)+1,Match(AV$3,Tickers,0))*AV$4</f>
        <v>0</v>
      </c>
      <c r="AW55" s="33">
        <f t="array" ref="AW55">index(DailyPrices,Match($AI55,PriceDates,0)+1,Match(AW$3,Tickers,0))*AW$4</f>
        <v>0</v>
      </c>
      <c r="AX55" s="33">
        <f t="array" ref="AX55">index(DailyPrices,Match($AI55,PriceDates,0)+1,Match(AX$3,Tickers,0))*AX$4</f>
        <v>0</v>
      </c>
      <c r="AY55" s="33">
        <f t="array" ref="AY55">index(DailyPrices,Match($AI55,PriceDates,0)+1,Match(AY$3,Tickers,0))*AY$4</f>
        <v>0</v>
      </c>
      <c r="AZ55" s="33">
        <f t="array" ref="AZ55">index(DailyPrices,Match($AI55,PriceDates,0)+1,Match(AZ$3,Tickers,0))*AZ$4</f>
        <v>0</v>
      </c>
      <c r="BA55" s="33">
        <f t="array" ref="BA55">index(DailyPrices,Match($AI55,PriceDates,0)+1,Match(BA$3,Tickers,0))*BA$4</f>
        <v>0</v>
      </c>
      <c r="BB55" s="33">
        <f t="array" ref="BB55">index(DailyPrices,Match($AI55,PriceDates,0)+1,Match(BB$3,Tickers,0))*BB$4</f>
        <v>0</v>
      </c>
      <c r="BC55" s="33">
        <f t="array" ref="BC55">index(DailyPrices,Match($AI55,PriceDates,0)+1,Match(BC$3,Tickers,0))*BC$4</f>
        <v>0</v>
      </c>
      <c r="BD55" s="33">
        <f t="array" ref="BD55">index(DailyPrices,Match($AI55,PriceDates,0)+1,Match(BD$3,Tickers,0))*BD$4</f>
        <v>0</v>
      </c>
      <c r="BE55" s="33">
        <f t="array" ref="BE55">index(DailyPrices,Match($AI55,PriceDates,0)+1,Match(BE$3,Tickers,0))*BE$4</f>
        <v>0</v>
      </c>
      <c r="BF55" s="33">
        <f t="array" ref="BF55">index(DailyPrices,Match($AI55,PriceDates,0)+1,Match(BF$3,Tickers,0))*BF$4</f>
        <v>0</v>
      </c>
      <c r="BG55" s="33">
        <f t="array" ref="BG55">index(DailyPrices,Match($AI55,PriceDates,0)+1,Match(BG$3,Tickers,0))*BG$4</f>
        <v>0</v>
      </c>
      <c r="BH55" s="33">
        <f t="array" ref="BH55">index(DailyPrices,Match($AI55,PriceDates,0)+1,Match(BH$3,Tickers,0))*BH$4</f>
        <v>0</v>
      </c>
      <c r="BI55" s="33">
        <f t="array" ref="BI55">index(DailyPrices,Match($AI55,PriceDates,0)+1,Match(BI$3,Tickers,0))*BI$4</f>
        <v>0</v>
      </c>
      <c r="BJ55" s="33">
        <f t="array" ref="BJ55">index(DailyPrices,Match($AI55,PriceDates,0)+1,Match(BJ$3,Tickers,0))*BJ$4</f>
        <v>0</v>
      </c>
      <c r="BK55" s="15">
        <f t="shared" si="5"/>
        <v>99961.38578</v>
      </c>
    </row>
    <row r="56">
      <c r="AI56" s="32">
        <f>Prices!B62</f>
        <v>42446</v>
      </c>
      <c r="AJ56" s="33">
        <f t="array" ref="AJ56">index(DailyPrices,Match($AI56,PriceDates,0)+1,Match(AJ$3,Tickers,0))*AJ$4</f>
        <v>11753.46102</v>
      </c>
      <c r="AK56" s="33">
        <f t="array" ref="AK56">index(DailyPrices,Match($AI56,PriceDates,0)+1,Match(AK$3,Tickers,0))*AK$4</f>
        <v>18375.68895</v>
      </c>
      <c r="AL56" s="33">
        <f t="array" ref="AL56">index(DailyPrices,Match($AI56,PriceDates,0)+1,Match(AL$3,Tickers,0))*AL$4</f>
        <v>7376.809588</v>
      </c>
      <c r="AM56" s="33">
        <f t="array" ref="AM56">index(DailyPrices,Match($AI56,PriceDates,0)+1,Match(AM$3,Tickers,0))*AM$4</f>
        <v>11687.15692</v>
      </c>
      <c r="AN56" s="33">
        <f t="array" ref="AN56">index(DailyPrices,Match($AI56,PriceDates,0)+1,Match(AN$3,Tickers,0))*AN$4</f>
        <v>9407.592824</v>
      </c>
      <c r="AO56" s="33">
        <f t="array" ref="AO56">index(DailyPrices,Match($AI56,PriceDates,0)+1,Match(AO$3,Tickers,0))*AO$4</f>
        <v>13699.53439</v>
      </c>
      <c r="AP56" s="33">
        <f t="array" ref="AP56">index(DailyPrices,Match($AI56,PriceDates,0)+1,Match(AP$3,Tickers,0))*AP$4</f>
        <v>4297.931907</v>
      </c>
      <c r="AQ56" s="33">
        <f t="array" ref="AQ56">index(DailyPrices,Match($AI56,PriceDates,0)+1,Match(AQ$3,Tickers,0))*AQ$4</f>
        <v>6442.080378</v>
      </c>
      <c r="AR56" s="33">
        <f t="array" ref="AR56">index(DailyPrices,Match($AI56,PriceDates,0)+1,Match(AR$3,Tickers,0))*AR$4</f>
        <v>4446.533033</v>
      </c>
      <c r="AS56" s="33">
        <f t="array" ref="AS56">index(DailyPrices,Match($AI56,PriceDates,0)+1,Match(AS$3,Tickers,0))*AS$4</f>
        <v>7129.338502</v>
      </c>
      <c r="AT56" s="33">
        <f t="array" ref="AT56">index(DailyPrices,Match($AI56,PriceDates,0)+1,Match(AT$3,Tickers,0))*AT$4</f>
        <v>4450.125557</v>
      </c>
      <c r="AU56" s="33">
        <f t="array" ref="AU56">index(DailyPrices,Match($AI56,PriceDates,0)+1,Match(AU$3,Tickers,0))*AU$4</f>
        <v>2207.002377</v>
      </c>
      <c r="AV56" s="33">
        <f t="array" ref="AV56">index(DailyPrices,Match($AI56,PriceDates,0)+1,Match(AV$3,Tickers,0))*AV$4</f>
        <v>0</v>
      </c>
      <c r="AW56" s="33">
        <f t="array" ref="AW56">index(DailyPrices,Match($AI56,PriceDates,0)+1,Match(AW$3,Tickers,0))*AW$4</f>
        <v>0</v>
      </c>
      <c r="AX56" s="33">
        <f t="array" ref="AX56">index(DailyPrices,Match($AI56,PriceDates,0)+1,Match(AX$3,Tickers,0))*AX$4</f>
        <v>0</v>
      </c>
      <c r="AY56" s="33">
        <f t="array" ref="AY56">index(DailyPrices,Match($AI56,PriceDates,0)+1,Match(AY$3,Tickers,0))*AY$4</f>
        <v>0</v>
      </c>
      <c r="AZ56" s="33">
        <f t="array" ref="AZ56">index(DailyPrices,Match($AI56,PriceDates,0)+1,Match(AZ$3,Tickers,0))*AZ$4</f>
        <v>0</v>
      </c>
      <c r="BA56" s="33">
        <f t="array" ref="BA56">index(DailyPrices,Match($AI56,PriceDates,0)+1,Match(BA$3,Tickers,0))*BA$4</f>
        <v>0</v>
      </c>
      <c r="BB56" s="33">
        <f t="array" ref="BB56">index(DailyPrices,Match($AI56,PriceDates,0)+1,Match(BB$3,Tickers,0))*BB$4</f>
        <v>0</v>
      </c>
      <c r="BC56" s="33">
        <f t="array" ref="BC56">index(DailyPrices,Match($AI56,PriceDates,0)+1,Match(BC$3,Tickers,0))*BC$4</f>
        <v>0</v>
      </c>
      <c r="BD56" s="33">
        <f t="array" ref="BD56">index(DailyPrices,Match($AI56,PriceDates,0)+1,Match(BD$3,Tickers,0))*BD$4</f>
        <v>0</v>
      </c>
      <c r="BE56" s="33">
        <f t="array" ref="BE56">index(DailyPrices,Match($AI56,PriceDates,0)+1,Match(BE$3,Tickers,0))*BE$4</f>
        <v>0</v>
      </c>
      <c r="BF56" s="33">
        <f t="array" ref="BF56">index(DailyPrices,Match($AI56,PriceDates,0)+1,Match(BF$3,Tickers,0))*BF$4</f>
        <v>0</v>
      </c>
      <c r="BG56" s="33">
        <f t="array" ref="BG56">index(DailyPrices,Match($AI56,PriceDates,0)+1,Match(BG$3,Tickers,0))*BG$4</f>
        <v>0</v>
      </c>
      <c r="BH56" s="33">
        <f t="array" ref="BH56">index(DailyPrices,Match($AI56,PriceDates,0)+1,Match(BH$3,Tickers,0))*BH$4</f>
        <v>0</v>
      </c>
      <c r="BI56" s="33">
        <f t="array" ref="BI56">index(DailyPrices,Match($AI56,PriceDates,0)+1,Match(BI$3,Tickers,0))*BI$4</f>
        <v>0</v>
      </c>
      <c r="BJ56" s="33">
        <f t="array" ref="BJ56">index(DailyPrices,Match($AI56,PriceDates,0)+1,Match(BJ$3,Tickers,0))*BJ$4</f>
        <v>0</v>
      </c>
      <c r="BK56" s="15">
        <f t="shared" si="5"/>
        <v>101273.2554</v>
      </c>
    </row>
    <row r="57">
      <c r="AI57" s="32">
        <f>Prices!B63</f>
        <v>42447</v>
      </c>
      <c r="AJ57" s="33">
        <f t="array" ref="AJ57">index(DailyPrices,Match($AI57,PriceDates,0)+1,Match(AJ$3,Tickers,0))*AJ$4</f>
        <v>11734.0545</v>
      </c>
      <c r="AK57" s="33">
        <f t="array" ref="AK57">index(DailyPrices,Match($AI57,PriceDates,0)+1,Match(AK$3,Tickers,0))*AK$4</f>
        <v>18457.21931</v>
      </c>
      <c r="AL57" s="33">
        <f t="array" ref="AL57">index(DailyPrices,Match($AI57,PriceDates,0)+1,Match(AL$3,Tickers,0))*AL$4</f>
        <v>7427.962647</v>
      </c>
      <c r="AM57" s="33">
        <f t="array" ref="AM57">index(DailyPrices,Match($AI57,PriceDates,0)+1,Match(AM$3,Tickers,0))*AM$4</f>
        <v>11765.7533</v>
      </c>
      <c r="AN57" s="33">
        <f t="array" ref="AN57">index(DailyPrices,Match($AI57,PriceDates,0)+1,Match(AN$3,Tickers,0))*AN$4</f>
        <v>9391.948269</v>
      </c>
      <c r="AO57" s="33">
        <f t="array" ref="AO57">index(DailyPrices,Match($AI57,PriceDates,0)+1,Match(AO$3,Tickers,0))*AO$4</f>
        <v>13672.71763</v>
      </c>
      <c r="AP57" s="33">
        <f t="array" ref="AP57">index(DailyPrices,Match($AI57,PriceDates,0)+1,Match(AP$3,Tickers,0))*AP$4</f>
        <v>4285.102259</v>
      </c>
      <c r="AQ57" s="33">
        <f t="array" ref="AQ57">index(DailyPrices,Match($AI57,PriceDates,0)+1,Match(AQ$3,Tickers,0))*AQ$4</f>
        <v>6437.15524</v>
      </c>
      <c r="AR57" s="33">
        <f t="array" ref="AR57">index(DailyPrices,Match($AI57,PriceDates,0)+1,Match(AR$3,Tickers,0))*AR$4</f>
        <v>4460.576991</v>
      </c>
      <c r="AS57" s="33">
        <f t="array" ref="AS57">index(DailyPrices,Match($AI57,PriceDates,0)+1,Match(AS$3,Tickers,0))*AS$4</f>
        <v>7138.496291</v>
      </c>
      <c r="AT57" s="33">
        <f t="array" ref="AT57">index(DailyPrices,Match($AI57,PriceDates,0)+1,Match(AT$3,Tickers,0))*AT$4</f>
        <v>4430.911774</v>
      </c>
      <c r="AU57" s="33">
        <f t="array" ref="AU57">index(DailyPrices,Match($AI57,PriceDates,0)+1,Match(AU$3,Tickers,0))*AU$4</f>
        <v>2199.142948</v>
      </c>
      <c r="AV57" s="33">
        <f t="array" ref="AV57">index(DailyPrices,Match($AI57,PriceDates,0)+1,Match(AV$3,Tickers,0))*AV$4</f>
        <v>0</v>
      </c>
      <c r="AW57" s="33">
        <f t="array" ref="AW57">index(DailyPrices,Match($AI57,PriceDates,0)+1,Match(AW$3,Tickers,0))*AW$4</f>
        <v>0</v>
      </c>
      <c r="AX57" s="33">
        <f t="array" ref="AX57">index(DailyPrices,Match($AI57,PriceDates,0)+1,Match(AX$3,Tickers,0))*AX$4</f>
        <v>0</v>
      </c>
      <c r="AY57" s="33">
        <f t="array" ref="AY57">index(DailyPrices,Match($AI57,PriceDates,0)+1,Match(AY$3,Tickers,0))*AY$4</f>
        <v>0</v>
      </c>
      <c r="AZ57" s="33">
        <f t="array" ref="AZ57">index(DailyPrices,Match($AI57,PriceDates,0)+1,Match(AZ$3,Tickers,0))*AZ$4</f>
        <v>0</v>
      </c>
      <c r="BA57" s="33">
        <f t="array" ref="BA57">index(DailyPrices,Match($AI57,PriceDates,0)+1,Match(BA$3,Tickers,0))*BA$4</f>
        <v>0</v>
      </c>
      <c r="BB57" s="33">
        <f t="array" ref="BB57">index(DailyPrices,Match($AI57,PriceDates,0)+1,Match(BB$3,Tickers,0))*BB$4</f>
        <v>0</v>
      </c>
      <c r="BC57" s="33">
        <f t="array" ref="BC57">index(DailyPrices,Match($AI57,PriceDates,0)+1,Match(BC$3,Tickers,0))*BC$4</f>
        <v>0</v>
      </c>
      <c r="BD57" s="33">
        <f t="array" ref="BD57">index(DailyPrices,Match($AI57,PriceDates,0)+1,Match(BD$3,Tickers,0))*BD$4</f>
        <v>0</v>
      </c>
      <c r="BE57" s="33">
        <f t="array" ref="BE57">index(DailyPrices,Match($AI57,PriceDates,0)+1,Match(BE$3,Tickers,0))*BE$4</f>
        <v>0</v>
      </c>
      <c r="BF57" s="33">
        <f t="array" ref="BF57">index(DailyPrices,Match($AI57,PriceDates,0)+1,Match(BF$3,Tickers,0))*BF$4</f>
        <v>0</v>
      </c>
      <c r="BG57" s="33">
        <f t="array" ref="BG57">index(DailyPrices,Match($AI57,PriceDates,0)+1,Match(BG$3,Tickers,0))*BG$4</f>
        <v>0</v>
      </c>
      <c r="BH57" s="33">
        <f t="array" ref="BH57">index(DailyPrices,Match($AI57,PriceDates,0)+1,Match(BH$3,Tickers,0))*BH$4</f>
        <v>0</v>
      </c>
      <c r="BI57" s="33">
        <f t="array" ref="BI57">index(DailyPrices,Match($AI57,PriceDates,0)+1,Match(BI$3,Tickers,0))*BI$4</f>
        <v>0</v>
      </c>
      <c r="BJ57" s="33">
        <f t="array" ref="BJ57">index(DailyPrices,Match($AI57,PriceDates,0)+1,Match(BJ$3,Tickers,0))*BJ$4</f>
        <v>0</v>
      </c>
      <c r="BK57" s="15">
        <f t="shared" si="5"/>
        <v>101401.0412</v>
      </c>
    </row>
    <row r="58">
      <c r="AI58" s="32">
        <f>Prices!B64</f>
        <v>42450</v>
      </c>
      <c r="AJ58" s="33">
        <f t="array" ref="AJ58">index(DailyPrices,Match($AI58,PriceDates,0)+1,Match(AJ$3,Tickers,0))*AJ$4</f>
        <v>11752.20898</v>
      </c>
      <c r="AK58" s="33">
        <f t="array" ref="AK58">index(DailyPrices,Match($AI58,PriceDates,0)+1,Match(AK$3,Tickers,0))*AK$4</f>
        <v>18461.40035</v>
      </c>
      <c r="AL58" s="33">
        <f t="array" ref="AL58">index(DailyPrices,Match($AI58,PriceDates,0)+1,Match(AL$3,Tickers,0))*AL$4</f>
        <v>7415.174382</v>
      </c>
      <c r="AM58" s="33">
        <f t="array" ref="AM58">index(DailyPrices,Match($AI58,PriceDates,0)+1,Match(AM$3,Tickers,0))*AM$4</f>
        <v>11728.32645</v>
      </c>
      <c r="AN58" s="33">
        <f t="array" ref="AN58">index(DailyPrices,Match($AI58,PriceDates,0)+1,Match(AN$3,Tickers,0))*AN$4</f>
        <v>9373.696287</v>
      </c>
      <c r="AO58" s="33">
        <f t="array" ref="AO58">index(DailyPrices,Match($AI58,PriceDates,0)+1,Match(AO$3,Tickers,0))*AO$4</f>
        <v>13649.73183</v>
      </c>
      <c r="AP58" s="33">
        <f t="array" ref="AP58">index(DailyPrices,Match($AI58,PriceDates,0)+1,Match(AP$3,Tickers,0))*AP$4</f>
        <v>4283.269452</v>
      </c>
      <c r="AQ58" s="33">
        <f t="array" ref="AQ58">index(DailyPrices,Match($AI58,PriceDates,0)+1,Match(AQ$3,Tickers,0))*AQ$4</f>
        <v>6447.005516</v>
      </c>
      <c r="AR58" s="33">
        <f t="array" ref="AR58">index(DailyPrices,Match($AI58,PriceDates,0)+1,Match(AR$3,Tickers,0))*AR$4</f>
        <v>4477.861861</v>
      </c>
      <c r="AS58" s="33">
        <f t="array" ref="AS58">index(DailyPrices,Match($AI58,PriceDates,0)+1,Match(AS$3,Tickers,0))*AS$4</f>
        <v>7161.390763</v>
      </c>
      <c r="AT58" s="33">
        <f t="array" ref="AT58">index(DailyPrices,Match($AI58,PriceDates,0)+1,Match(AT$3,Tickers,0))*AT$4</f>
        <v>4342.314887</v>
      </c>
      <c r="AU58" s="33">
        <f t="array" ref="AU58">index(DailyPrices,Match($AI58,PriceDates,0)+1,Match(AU$3,Tickers,0))*AU$4</f>
        <v>2173.319112</v>
      </c>
      <c r="AV58" s="33">
        <f t="array" ref="AV58">index(DailyPrices,Match($AI58,PriceDates,0)+1,Match(AV$3,Tickers,0))*AV$4</f>
        <v>0</v>
      </c>
      <c r="AW58" s="33">
        <f t="array" ref="AW58">index(DailyPrices,Match($AI58,PriceDates,0)+1,Match(AW$3,Tickers,0))*AW$4</f>
        <v>0</v>
      </c>
      <c r="AX58" s="33">
        <f t="array" ref="AX58">index(DailyPrices,Match($AI58,PriceDates,0)+1,Match(AX$3,Tickers,0))*AX$4</f>
        <v>0</v>
      </c>
      <c r="AY58" s="33">
        <f t="array" ref="AY58">index(DailyPrices,Match($AI58,PriceDates,0)+1,Match(AY$3,Tickers,0))*AY$4</f>
        <v>0</v>
      </c>
      <c r="AZ58" s="33">
        <f t="array" ref="AZ58">index(DailyPrices,Match($AI58,PriceDates,0)+1,Match(AZ$3,Tickers,0))*AZ$4</f>
        <v>0</v>
      </c>
      <c r="BA58" s="33">
        <f t="array" ref="BA58">index(DailyPrices,Match($AI58,PriceDates,0)+1,Match(BA$3,Tickers,0))*BA$4</f>
        <v>0</v>
      </c>
      <c r="BB58" s="33">
        <f t="array" ref="BB58">index(DailyPrices,Match($AI58,PriceDates,0)+1,Match(BB$3,Tickers,0))*BB$4</f>
        <v>0</v>
      </c>
      <c r="BC58" s="33">
        <f t="array" ref="BC58">index(DailyPrices,Match($AI58,PriceDates,0)+1,Match(BC$3,Tickers,0))*BC$4</f>
        <v>0</v>
      </c>
      <c r="BD58" s="33">
        <f t="array" ref="BD58">index(DailyPrices,Match($AI58,PriceDates,0)+1,Match(BD$3,Tickers,0))*BD$4</f>
        <v>0</v>
      </c>
      <c r="BE58" s="33">
        <f t="array" ref="BE58">index(DailyPrices,Match($AI58,PriceDates,0)+1,Match(BE$3,Tickers,0))*BE$4</f>
        <v>0</v>
      </c>
      <c r="BF58" s="33">
        <f t="array" ref="BF58">index(DailyPrices,Match($AI58,PriceDates,0)+1,Match(BF$3,Tickers,0))*BF$4</f>
        <v>0</v>
      </c>
      <c r="BG58" s="33">
        <f t="array" ref="BG58">index(DailyPrices,Match($AI58,PriceDates,0)+1,Match(BG$3,Tickers,0))*BG$4</f>
        <v>0</v>
      </c>
      <c r="BH58" s="33">
        <f t="array" ref="BH58">index(DailyPrices,Match($AI58,PriceDates,0)+1,Match(BH$3,Tickers,0))*BH$4</f>
        <v>0</v>
      </c>
      <c r="BI58" s="33">
        <f t="array" ref="BI58">index(DailyPrices,Match($AI58,PriceDates,0)+1,Match(BI$3,Tickers,0))*BI$4</f>
        <v>0</v>
      </c>
      <c r="BJ58" s="33">
        <f t="array" ref="BJ58">index(DailyPrices,Match($AI58,PriceDates,0)+1,Match(BJ$3,Tickers,0))*BJ$4</f>
        <v>0</v>
      </c>
      <c r="BK58" s="15">
        <f t="shared" si="5"/>
        <v>101265.6999</v>
      </c>
    </row>
    <row r="59">
      <c r="AI59" s="32">
        <f>Prices!B65</f>
        <v>42451</v>
      </c>
      <c r="AJ59" s="33">
        <f t="array" ref="AJ59">index(DailyPrices,Match($AI59,PriceDates,0)+1,Match(AJ$3,Tickers,0))*AJ$4</f>
        <v>11745.94882</v>
      </c>
      <c r="AK59" s="33">
        <f t="array" ref="AK59">index(DailyPrices,Match($AI59,PriceDates,0)+1,Match(AK$3,Tickers,0))*AK$4</f>
        <v>18425.86148</v>
      </c>
      <c r="AL59" s="33">
        <f t="array" ref="AL59">index(DailyPrices,Match($AI59,PriceDates,0)+1,Match(AL$3,Tickers,0))*AL$4</f>
        <v>7418.539715</v>
      </c>
      <c r="AM59" s="33">
        <f t="array" ref="AM59">index(DailyPrices,Match($AI59,PriceDates,0)+1,Match(AM$3,Tickers,0))*AM$4</f>
        <v>11660.95813</v>
      </c>
      <c r="AN59" s="33">
        <f t="array" ref="AN59">index(DailyPrices,Match($AI59,PriceDates,0)+1,Match(AN$3,Tickers,0))*AN$4</f>
        <v>9363.266583</v>
      </c>
      <c r="AO59" s="33">
        <f t="array" ref="AO59">index(DailyPrices,Match($AI59,PriceDates,0)+1,Match(AO$3,Tickers,0))*AO$4</f>
        <v>13615.25314</v>
      </c>
      <c r="AP59" s="33">
        <f t="array" ref="AP59">index(DailyPrices,Match($AI59,PriceDates,0)+1,Match(AP$3,Tickers,0))*AP$4</f>
        <v>4272.730813</v>
      </c>
      <c r="AQ59" s="33">
        <f t="array" ref="AQ59">index(DailyPrices,Match($AI59,PriceDates,0)+1,Match(AQ$3,Tickers,0))*AQ$4</f>
        <v>6434.692671</v>
      </c>
      <c r="AR59" s="33">
        <f t="array" ref="AR59">index(DailyPrices,Match($AI59,PriceDates,0)+1,Match(AR$3,Tickers,0))*AR$4</f>
        <v>4467.058817</v>
      </c>
      <c r="AS59" s="33">
        <f t="array" ref="AS59">index(DailyPrices,Match($AI59,PriceDates,0)+1,Match(AS$3,Tickers,0))*AS$4</f>
        <v>7143.075185</v>
      </c>
      <c r="AT59" s="33">
        <f t="array" ref="AT59">index(DailyPrices,Match($AI59,PriceDates,0)+1,Match(AT$3,Tickers,0))*AT$4</f>
        <v>4342.314887</v>
      </c>
      <c r="AU59" s="33">
        <f t="array" ref="AU59">index(DailyPrices,Match($AI59,PriceDates,0)+1,Match(AU$3,Tickers,0))*AU$4</f>
        <v>2162.091356</v>
      </c>
      <c r="AV59" s="33">
        <f t="array" ref="AV59">index(DailyPrices,Match($AI59,PriceDates,0)+1,Match(AV$3,Tickers,0))*AV$4</f>
        <v>0</v>
      </c>
      <c r="AW59" s="33">
        <f t="array" ref="AW59">index(DailyPrices,Match($AI59,PriceDates,0)+1,Match(AW$3,Tickers,0))*AW$4</f>
        <v>0</v>
      </c>
      <c r="AX59" s="33">
        <f t="array" ref="AX59">index(DailyPrices,Match($AI59,PriceDates,0)+1,Match(AX$3,Tickers,0))*AX$4</f>
        <v>0</v>
      </c>
      <c r="AY59" s="33">
        <f t="array" ref="AY59">index(DailyPrices,Match($AI59,PriceDates,0)+1,Match(AY$3,Tickers,0))*AY$4</f>
        <v>0</v>
      </c>
      <c r="AZ59" s="33">
        <f t="array" ref="AZ59">index(DailyPrices,Match($AI59,PriceDates,0)+1,Match(AZ$3,Tickers,0))*AZ$4</f>
        <v>0</v>
      </c>
      <c r="BA59" s="33">
        <f t="array" ref="BA59">index(DailyPrices,Match($AI59,PriceDates,0)+1,Match(BA$3,Tickers,0))*BA$4</f>
        <v>0</v>
      </c>
      <c r="BB59" s="33">
        <f t="array" ref="BB59">index(DailyPrices,Match($AI59,PriceDates,0)+1,Match(BB$3,Tickers,0))*BB$4</f>
        <v>0</v>
      </c>
      <c r="BC59" s="33">
        <f t="array" ref="BC59">index(DailyPrices,Match($AI59,PriceDates,0)+1,Match(BC$3,Tickers,0))*BC$4</f>
        <v>0</v>
      </c>
      <c r="BD59" s="33">
        <f t="array" ref="BD59">index(DailyPrices,Match($AI59,PriceDates,0)+1,Match(BD$3,Tickers,0))*BD$4</f>
        <v>0</v>
      </c>
      <c r="BE59" s="33">
        <f t="array" ref="BE59">index(DailyPrices,Match($AI59,PriceDates,0)+1,Match(BE$3,Tickers,0))*BE$4</f>
        <v>0</v>
      </c>
      <c r="BF59" s="33">
        <f t="array" ref="BF59">index(DailyPrices,Match($AI59,PriceDates,0)+1,Match(BF$3,Tickers,0))*BF$4</f>
        <v>0</v>
      </c>
      <c r="BG59" s="33">
        <f t="array" ref="BG59">index(DailyPrices,Match($AI59,PriceDates,0)+1,Match(BG$3,Tickers,0))*BG$4</f>
        <v>0</v>
      </c>
      <c r="BH59" s="33">
        <f t="array" ref="BH59">index(DailyPrices,Match($AI59,PriceDates,0)+1,Match(BH$3,Tickers,0))*BH$4</f>
        <v>0</v>
      </c>
      <c r="BI59" s="33">
        <f t="array" ref="BI59">index(DailyPrices,Match($AI59,PriceDates,0)+1,Match(BI$3,Tickers,0))*BI$4</f>
        <v>0</v>
      </c>
      <c r="BJ59" s="33">
        <f t="array" ref="BJ59">index(DailyPrices,Match($AI59,PriceDates,0)+1,Match(BJ$3,Tickers,0))*BJ$4</f>
        <v>0</v>
      </c>
      <c r="BK59" s="15">
        <f t="shared" si="5"/>
        <v>101051.7916</v>
      </c>
    </row>
    <row r="60">
      <c r="AI60" s="32">
        <f>Prices!B66</f>
        <v>42452</v>
      </c>
      <c r="AJ60" s="33">
        <f t="array" ref="AJ60">index(DailyPrices,Match($AI60,PriceDates,0)+1,Match(AJ$3,Tickers,0))*AJ$4</f>
        <v>11670.82683</v>
      </c>
      <c r="AK60" s="33">
        <f t="array" ref="AK60">index(DailyPrices,Match($AI60,PriceDates,0)+1,Match(AK$3,Tickers,0))*AK$4</f>
        <v>18202.17562</v>
      </c>
      <c r="AL60" s="33">
        <f t="array" ref="AL60">index(DailyPrices,Match($AI60,PriceDates,0)+1,Match(AL$3,Tickers,0))*AL$4</f>
        <v>7296.714666</v>
      </c>
      <c r="AM60" s="33">
        <f t="array" ref="AM60">index(DailyPrices,Match($AI60,PriceDates,0)+1,Match(AM$3,Tickers,0))*AM$4</f>
        <v>11381.50433</v>
      </c>
      <c r="AN60" s="33">
        <f t="array" ref="AN60">index(DailyPrices,Match($AI60,PriceDates,0)+1,Match(AN$3,Tickers,0))*AN$4</f>
        <v>9261.576971</v>
      </c>
      <c r="AO60" s="33">
        <f t="array" ref="AO60">index(DailyPrices,Match($AI60,PriceDates,0)+1,Match(AO$3,Tickers,0))*AO$4</f>
        <v>13419.87387</v>
      </c>
      <c r="AP60" s="33">
        <f t="array" ref="AP60">index(DailyPrices,Match($AI60,PriceDates,0)+1,Match(AP$3,Tickers,0))*AP$4</f>
        <v>4217.288408</v>
      </c>
      <c r="AQ60" s="33">
        <f t="array" ref="AQ60">index(DailyPrices,Match($AI60,PriceDates,0)+1,Match(AQ$3,Tickers,0))*AQ$4</f>
        <v>6375.591017</v>
      </c>
      <c r="AR60" s="33">
        <f t="array" ref="AR60">index(DailyPrices,Match($AI60,PriceDates,0)+1,Match(AR$3,Tickers,0))*AR$4</f>
        <v>4391.437507</v>
      </c>
      <c r="AS60" s="33">
        <f t="array" ref="AS60">index(DailyPrices,Match($AI60,PriceDates,0)+1,Match(AS$3,Tickers,0))*AS$4</f>
        <v>6964.498306</v>
      </c>
      <c r="AT60" s="33">
        <f t="array" ref="AT60">index(DailyPrices,Match($AI60,PriceDates,0)+1,Match(AT$3,Tickers,0))*AT$4</f>
        <v>4318.831375</v>
      </c>
      <c r="AU60" s="33">
        <f t="array" ref="AU60">index(DailyPrices,Match($AI60,PriceDates,0)+1,Match(AU$3,Tickers,0))*AU$4</f>
        <v>2150.489343</v>
      </c>
      <c r="AV60" s="33">
        <f t="array" ref="AV60">index(DailyPrices,Match($AI60,PriceDates,0)+1,Match(AV$3,Tickers,0))*AV$4</f>
        <v>0</v>
      </c>
      <c r="AW60" s="33">
        <f t="array" ref="AW60">index(DailyPrices,Match($AI60,PriceDates,0)+1,Match(AW$3,Tickers,0))*AW$4</f>
        <v>0</v>
      </c>
      <c r="AX60" s="33">
        <f t="array" ref="AX60">index(DailyPrices,Match($AI60,PriceDates,0)+1,Match(AX$3,Tickers,0))*AX$4</f>
        <v>0</v>
      </c>
      <c r="AY60" s="33">
        <f t="array" ref="AY60">index(DailyPrices,Match($AI60,PriceDates,0)+1,Match(AY$3,Tickers,0))*AY$4</f>
        <v>0</v>
      </c>
      <c r="AZ60" s="33">
        <f t="array" ref="AZ60">index(DailyPrices,Match($AI60,PriceDates,0)+1,Match(AZ$3,Tickers,0))*AZ$4</f>
        <v>0</v>
      </c>
      <c r="BA60" s="33">
        <f t="array" ref="BA60">index(DailyPrices,Match($AI60,PriceDates,0)+1,Match(BA$3,Tickers,0))*BA$4</f>
        <v>0</v>
      </c>
      <c r="BB60" s="33">
        <f t="array" ref="BB60">index(DailyPrices,Match($AI60,PriceDates,0)+1,Match(BB$3,Tickers,0))*BB$4</f>
        <v>0</v>
      </c>
      <c r="BC60" s="33">
        <f t="array" ref="BC60">index(DailyPrices,Match($AI60,PriceDates,0)+1,Match(BC$3,Tickers,0))*BC$4</f>
        <v>0</v>
      </c>
      <c r="BD60" s="33">
        <f t="array" ref="BD60">index(DailyPrices,Match($AI60,PriceDates,0)+1,Match(BD$3,Tickers,0))*BD$4</f>
        <v>0</v>
      </c>
      <c r="BE60" s="33">
        <f t="array" ref="BE60">index(DailyPrices,Match($AI60,PriceDates,0)+1,Match(BE$3,Tickers,0))*BE$4</f>
        <v>0</v>
      </c>
      <c r="BF60" s="33">
        <f t="array" ref="BF60">index(DailyPrices,Match($AI60,PriceDates,0)+1,Match(BF$3,Tickers,0))*BF$4</f>
        <v>0</v>
      </c>
      <c r="BG60" s="33">
        <f t="array" ref="BG60">index(DailyPrices,Match($AI60,PriceDates,0)+1,Match(BG$3,Tickers,0))*BG$4</f>
        <v>0</v>
      </c>
      <c r="BH60" s="33">
        <f t="array" ref="BH60">index(DailyPrices,Match($AI60,PriceDates,0)+1,Match(BH$3,Tickers,0))*BH$4</f>
        <v>0</v>
      </c>
      <c r="BI60" s="33">
        <f t="array" ref="BI60">index(DailyPrices,Match($AI60,PriceDates,0)+1,Match(BI$3,Tickers,0))*BI$4</f>
        <v>0</v>
      </c>
      <c r="BJ60" s="33">
        <f t="array" ref="BJ60">index(DailyPrices,Match($AI60,PriceDates,0)+1,Match(BJ$3,Tickers,0))*BJ$4</f>
        <v>0</v>
      </c>
      <c r="BK60" s="15">
        <f t="shared" si="5"/>
        <v>99650.80825</v>
      </c>
    </row>
    <row r="61">
      <c r="AI61" s="32">
        <f>Prices!B67</f>
        <v>42453</v>
      </c>
      <c r="AJ61" s="33">
        <f t="array" ref="AJ61">index(DailyPrices,Match($AI61,PriceDates,0)+1,Match(AJ$3,Tickers,0))*AJ$4</f>
        <v>11662.68862</v>
      </c>
      <c r="AK61" s="33">
        <f t="array" ref="AK61">index(DailyPrices,Match($AI61,PriceDates,0)+1,Match(AK$3,Tickers,0))*AK$4</f>
        <v>18214.71875</v>
      </c>
      <c r="AL61" s="33">
        <f t="array" ref="AL61">index(DailyPrices,Match($AI61,PriceDates,0)+1,Match(AL$3,Tickers,0))*AL$4</f>
        <v>7308.156798</v>
      </c>
      <c r="AM61" s="33">
        <f t="array" ref="AM61">index(DailyPrices,Match($AI61,PriceDates,0)+1,Match(AM$3,Tickers,0))*AM$4</f>
        <v>11448.87266</v>
      </c>
      <c r="AN61" s="33">
        <f t="array" ref="AN61">index(DailyPrices,Match($AI61,PriceDates,0)+1,Match(AN$3,Tickers,0))*AN$4</f>
        <v>9201.606174</v>
      </c>
      <c r="AO61" s="33">
        <f t="array" ref="AO61">index(DailyPrices,Match($AI61,PriceDates,0)+1,Match(AO$3,Tickers,0))*AO$4</f>
        <v>13274.29717</v>
      </c>
      <c r="AP61" s="33">
        <f t="array" ref="AP61">index(DailyPrices,Match($AI61,PriceDates,0)+1,Match(AP$3,Tickers,0))*AP$4</f>
        <v>4200.793147</v>
      </c>
      <c r="AQ61" s="33">
        <f t="array" ref="AQ61">index(DailyPrices,Match($AI61,PriceDates,0)+1,Match(AQ$3,Tickers,0))*AQ$4</f>
        <v>6314.026793</v>
      </c>
      <c r="AR61" s="33">
        <f t="array" ref="AR61">index(DailyPrices,Match($AI61,PriceDates,0)+1,Match(AR$3,Tickers,0))*AR$4</f>
        <v>4382.795072</v>
      </c>
      <c r="AS61" s="33">
        <f t="array" ref="AS61">index(DailyPrices,Match($AI61,PriceDates,0)+1,Match(AS$3,Tickers,0))*AS$4</f>
        <v>6959.919411</v>
      </c>
      <c r="AT61" s="33">
        <f t="array" ref="AT61">index(DailyPrices,Match($AI61,PriceDates,0)+1,Match(AT$3,Tickers,0))*AT$4</f>
        <v>4320.432524</v>
      </c>
      <c r="AU61" s="33">
        <f t="array" ref="AU61">index(DailyPrices,Match($AI61,PriceDates,0)+1,Match(AU$3,Tickers,0))*AU$4</f>
        <v>2145.998241</v>
      </c>
      <c r="AV61" s="33">
        <f t="array" ref="AV61">index(DailyPrices,Match($AI61,PriceDates,0)+1,Match(AV$3,Tickers,0))*AV$4</f>
        <v>0</v>
      </c>
      <c r="AW61" s="33">
        <f t="array" ref="AW61">index(DailyPrices,Match($AI61,PriceDates,0)+1,Match(AW$3,Tickers,0))*AW$4</f>
        <v>0</v>
      </c>
      <c r="AX61" s="33">
        <f t="array" ref="AX61">index(DailyPrices,Match($AI61,PriceDates,0)+1,Match(AX$3,Tickers,0))*AX$4</f>
        <v>0</v>
      </c>
      <c r="AY61" s="33">
        <f t="array" ref="AY61">index(DailyPrices,Match($AI61,PriceDates,0)+1,Match(AY$3,Tickers,0))*AY$4</f>
        <v>0</v>
      </c>
      <c r="AZ61" s="33">
        <f t="array" ref="AZ61">index(DailyPrices,Match($AI61,PriceDates,0)+1,Match(AZ$3,Tickers,0))*AZ$4</f>
        <v>0</v>
      </c>
      <c r="BA61" s="33">
        <f t="array" ref="BA61">index(DailyPrices,Match($AI61,PriceDates,0)+1,Match(BA$3,Tickers,0))*BA$4</f>
        <v>0</v>
      </c>
      <c r="BB61" s="33">
        <f t="array" ref="BB61">index(DailyPrices,Match($AI61,PriceDates,0)+1,Match(BB$3,Tickers,0))*BB$4</f>
        <v>0</v>
      </c>
      <c r="BC61" s="33">
        <f t="array" ref="BC61">index(DailyPrices,Match($AI61,PriceDates,0)+1,Match(BC$3,Tickers,0))*BC$4</f>
        <v>0</v>
      </c>
      <c r="BD61" s="33">
        <f t="array" ref="BD61">index(DailyPrices,Match($AI61,PriceDates,0)+1,Match(BD$3,Tickers,0))*BD$4</f>
        <v>0</v>
      </c>
      <c r="BE61" s="33">
        <f t="array" ref="BE61">index(DailyPrices,Match($AI61,PriceDates,0)+1,Match(BE$3,Tickers,0))*BE$4</f>
        <v>0</v>
      </c>
      <c r="BF61" s="33">
        <f t="array" ref="BF61">index(DailyPrices,Match($AI61,PriceDates,0)+1,Match(BF$3,Tickers,0))*BF$4</f>
        <v>0</v>
      </c>
      <c r="BG61" s="33">
        <f t="array" ref="BG61">index(DailyPrices,Match($AI61,PriceDates,0)+1,Match(BG$3,Tickers,0))*BG$4</f>
        <v>0</v>
      </c>
      <c r="BH61" s="33">
        <f t="array" ref="BH61">index(DailyPrices,Match($AI61,PriceDates,0)+1,Match(BH$3,Tickers,0))*BH$4</f>
        <v>0</v>
      </c>
      <c r="BI61" s="33">
        <f t="array" ref="BI61">index(DailyPrices,Match($AI61,PriceDates,0)+1,Match(BI$3,Tickers,0))*BI$4</f>
        <v>0</v>
      </c>
      <c r="BJ61" s="33">
        <f t="array" ref="BJ61">index(DailyPrices,Match($AI61,PriceDates,0)+1,Match(BJ$3,Tickers,0))*BJ$4</f>
        <v>0</v>
      </c>
      <c r="BK61" s="15">
        <f t="shared" si="5"/>
        <v>99434.30535</v>
      </c>
    </row>
    <row r="62">
      <c r="AI62" s="32">
        <f>Prices!B68</f>
        <v>42457</v>
      </c>
      <c r="AJ62" s="33">
        <f t="array" ref="AJ62">index(DailyPrices,Match($AI62,PriceDates,0)+1,Match(AJ$3,Tickers,0))*AJ$4</f>
        <v>11670.82683</v>
      </c>
      <c r="AK62" s="33">
        <f t="array" ref="AK62">index(DailyPrices,Match($AI62,PriceDates,0)+1,Match(AK$3,Tickers,0))*AK$4</f>
        <v>18223.08084</v>
      </c>
      <c r="AL62" s="33">
        <f t="array" ref="AL62">index(DailyPrices,Match($AI62,PriceDates,0)+1,Match(AL$3,Tickers,0))*AL$4</f>
        <v>7320.945062</v>
      </c>
      <c r="AM62" s="33">
        <f t="array" ref="AM62">index(DailyPrices,Match($AI62,PriceDates,0)+1,Match(AM$3,Tickers,0))*AM$4</f>
        <v>11443.88241</v>
      </c>
      <c r="AN62" s="33">
        <f t="array" ref="AN62">index(DailyPrices,Match($AI62,PriceDates,0)+1,Match(AN$3,Tickers,0))*AN$4</f>
        <v>9258.969545</v>
      </c>
      <c r="AO62" s="33">
        <f t="array" ref="AO62">index(DailyPrices,Match($AI62,PriceDates,0)+1,Match(AO$3,Tickers,0))*AO$4</f>
        <v>13385.39518</v>
      </c>
      <c r="AP62" s="33">
        <f t="array" ref="AP62">index(DailyPrices,Match($AI62,PriceDates,0)+1,Match(AP$3,Tickers,0))*AP$4</f>
        <v>4216.372005</v>
      </c>
      <c r="AQ62" s="33">
        <f t="array" ref="AQ62">index(DailyPrices,Match($AI62,PriceDates,0)+1,Match(AQ$3,Tickers,0))*AQ$4</f>
        <v>6350.965327</v>
      </c>
      <c r="AR62" s="33">
        <f t="array" ref="AR62">index(DailyPrices,Match($AI62,PriceDates,0)+1,Match(AR$3,Tickers,0))*AR$4</f>
        <v>4398.999638</v>
      </c>
      <c r="AS62" s="33">
        <f t="array" ref="AS62">index(DailyPrices,Match($AI62,PriceDates,0)+1,Match(AS$3,Tickers,0))*AS$4</f>
        <v>7010.287249</v>
      </c>
      <c r="AT62" s="33">
        <f t="array" ref="AT62">index(DailyPrices,Match($AI62,PriceDates,0)+1,Match(AT$3,Tickers,0))*AT$4</f>
        <v>4359.393805</v>
      </c>
      <c r="AU62" s="33">
        <f t="array" ref="AU62">index(DailyPrices,Match($AI62,PriceDates,0)+1,Match(AU$3,Tickers,0))*AU$4</f>
        <v>2159.845805</v>
      </c>
      <c r="AV62" s="33">
        <f t="array" ref="AV62">index(DailyPrices,Match($AI62,PriceDates,0)+1,Match(AV$3,Tickers,0))*AV$4</f>
        <v>0</v>
      </c>
      <c r="AW62" s="33">
        <f t="array" ref="AW62">index(DailyPrices,Match($AI62,PriceDates,0)+1,Match(AW$3,Tickers,0))*AW$4</f>
        <v>0</v>
      </c>
      <c r="AX62" s="33">
        <f t="array" ref="AX62">index(DailyPrices,Match($AI62,PriceDates,0)+1,Match(AX$3,Tickers,0))*AX$4</f>
        <v>0</v>
      </c>
      <c r="AY62" s="33">
        <f t="array" ref="AY62">index(DailyPrices,Match($AI62,PriceDates,0)+1,Match(AY$3,Tickers,0))*AY$4</f>
        <v>0</v>
      </c>
      <c r="AZ62" s="33">
        <f t="array" ref="AZ62">index(DailyPrices,Match($AI62,PriceDates,0)+1,Match(AZ$3,Tickers,0))*AZ$4</f>
        <v>0</v>
      </c>
      <c r="BA62" s="33">
        <f t="array" ref="BA62">index(DailyPrices,Match($AI62,PriceDates,0)+1,Match(BA$3,Tickers,0))*BA$4</f>
        <v>0</v>
      </c>
      <c r="BB62" s="33">
        <f t="array" ref="BB62">index(DailyPrices,Match($AI62,PriceDates,0)+1,Match(BB$3,Tickers,0))*BB$4</f>
        <v>0</v>
      </c>
      <c r="BC62" s="33">
        <f t="array" ref="BC62">index(DailyPrices,Match($AI62,PriceDates,0)+1,Match(BC$3,Tickers,0))*BC$4</f>
        <v>0</v>
      </c>
      <c r="BD62" s="33">
        <f t="array" ref="BD62">index(DailyPrices,Match($AI62,PriceDates,0)+1,Match(BD$3,Tickers,0))*BD$4</f>
        <v>0</v>
      </c>
      <c r="BE62" s="33">
        <f t="array" ref="BE62">index(DailyPrices,Match($AI62,PriceDates,0)+1,Match(BE$3,Tickers,0))*BE$4</f>
        <v>0</v>
      </c>
      <c r="BF62" s="33">
        <f t="array" ref="BF62">index(DailyPrices,Match($AI62,PriceDates,0)+1,Match(BF$3,Tickers,0))*BF$4</f>
        <v>0</v>
      </c>
      <c r="BG62" s="33">
        <f t="array" ref="BG62">index(DailyPrices,Match($AI62,PriceDates,0)+1,Match(BG$3,Tickers,0))*BG$4</f>
        <v>0</v>
      </c>
      <c r="BH62" s="33">
        <f t="array" ref="BH62">index(DailyPrices,Match($AI62,PriceDates,0)+1,Match(BH$3,Tickers,0))*BH$4</f>
        <v>0</v>
      </c>
      <c r="BI62" s="33">
        <f t="array" ref="BI62">index(DailyPrices,Match($AI62,PriceDates,0)+1,Match(BI$3,Tickers,0))*BI$4</f>
        <v>0</v>
      </c>
      <c r="BJ62" s="33">
        <f t="array" ref="BJ62">index(DailyPrices,Match($AI62,PriceDates,0)+1,Match(BJ$3,Tickers,0))*BJ$4</f>
        <v>0</v>
      </c>
      <c r="BK62" s="15">
        <f t="shared" si="5"/>
        <v>99798.9637</v>
      </c>
    </row>
    <row r="63">
      <c r="AI63" s="32">
        <f>Prices!B69</f>
        <v>42458</v>
      </c>
      <c r="AJ63" s="33">
        <f t="array" ref="AJ63">index(DailyPrices,Match($AI63,PriceDates,0)+1,Match(AJ$3,Tickers,0))*AJ$4</f>
        <v>11782.8838</v>
      </c>
      <c r="AK63" s="33">
        <f t="array" ref="AK63">index(DailyPrices,Match($AI63,PriceDates,0)+1,Match(AK$3,Tickers,0))*AK$4</f>
        <v>18363.14582</v>
      </c>
      <c r="AL63" s="33">
        <f t="array" ref="AL63">index(DailyPrices,Match($AI63,PriceDates,0)+1,Match(AL$3,Tickers,0))*AL$4</f>
        <v>7477.769573</v>
      </c>
      <c r="AM63" s="33">
        <f t="array" ref="AM63">index(DailyPrices,Match($AI63,PriceDates,0)+1,Match(AM$3,Tickers,0))*AM$4</f>
        <v>11719.59352</v>
      </c>
      <c r="AN63" s="33">
        <f t="array" ref="AN63">index(DailyPrices,Match($AI63,PriceDates,0)+1,Match(AN$3,Tickers,0))*AN$4</f>
        <v>9368.481435</v>
      </c>
      <c r="AO63" s="33">
        <f t="array" ref="AO63">index(DailyPrices,Match($AI63,PriceDates,0)+1,Match(AO$3,Tickers,0))*AO$4</f>
        <v>13527.14092</v>
      </c>
      <c r="AP63" s="33">
        <f t="array" ref="AP63">index(DailyPrices,Match($AI63,PriceDates,0)+1,Match(AP$3,Tickers,0))*AP$4</f>
        <v>4259.442964</v>
      </c>
      <c r="AQ63" s="33">
        <f t="array" ref="AQ63">index(DailyPrices,Match($AI63,PriceDates,0)+1,Match(AQ$3,Tickers,0))*AQ$4</f>
        <v>6429.767533</v>
      </c>
      <c r="AR63" s="33">
        <f t="array" ref="AR63">index(DailyPrices,Match($AI63,PriceDates,0)+1,Match(AR$3,Tickers,0))*AR$4</f>
        <v>4453.01486</v>
      </c>
      <c r="AS63" s="33">
        <f t="array" ref="AS63">index(DailyPrices,Match($AI63,PriceDates,0)+1,Match(AS$3,Tickers,0))*AS$4</f>
        <v>7083.549559</v>
      </c>
      <c r="AT63" s="33">
        <f t="array" ref="AT63">index(DailyPrices,Match($AI63,PriceDates,0)+1,Match(AT$3,Tickers,0))*AT$4</f>
        <v>4453.86157</v>
      </c>
      <c r="AU63" s="33">
        <f t="array" ref="AU63">index(DailyPrices,Match($AI63,PriceDates,0)+1,Match(AU$3,Tickers,0))*AU$4</f>
        <v>2191.657778</v>
      </c>
      <c r="AV63" s="33">
        <f t="array" ref="AV63">index(DailyPrices,Match($AI63,PriceDates,0)+1,Match(AV$3,Tickers,0))*AV$4</f>
        <v>0</v>
      </c>
      <c r="AW63" s="33">
        <f t="array" ref="AW63">index(DailyPrices,Match($AI63,PriceDates,0)+1,Match(AW$3,Tickers,0))*AW$4</f>
        <v>0</v>
      </c>
      <c r="AX63" s="33">
        <f t="array" ref="AX63">index(DailyPrices,Match($AI63,PriceDates,0)+1,Match(AX$3,Tickers,0))*AX$4</f>
        <v>0</v>
      </c>
      <c r="AY63" s="33">
        <f t="array" ref="AY63">index(DailyPrices,Match($AI63,PriceDates,0)+1,Match(AY$3,Tickers,0))*AY$4</f>
        <v>0</v>
      </c>
      <c r="AZ63" s="33">
        <f t="array" ref="AZ63">index(DailyPrices,Match($AI63,PriceDates,0)+1,Match(AZ$3,Tickers,0))*AZ$4</f>
        <v>0</v>
      </c>
      <c r="BA63" s="33">
        <f t="array" ref="BA63">index(DailyPrices,Match($AI63,PriceDates,0)+1,Match(BA$3,Tickers,0))*BA$4</f>
        <v>0</v>
      </c>
      <c r="BB63" s="33">
        <f t="array" ref="BB63">index(DailyPrices,Match($AI63,PriceDates,0)+1,Match(BB$3,Tickers,0))*BB$4</f>
        <v>0</v>
      </c>
      <c r="BC63" s="33">
        <f t="array" ref="BC63">index(DailyPrices,Match($AI63,PriceDates,0)+1,Match(BC$3,Tickers,0))*BC$4</f>
        <v>0</v>
      </c>
      <c r="BD63" s="33">
        <f t="array" ref="BD63">index(DailyPrices,Match($AI63,PriceDates,0)+1,Match(BD$3,Tickers,0))*BD$4</f>
        <v>0</v>
      </c>
      <c r="BE63" s="33">
        <f t="array" ref="BE63">index(DailyPrices,Match($AI63,PriceDates,0)+1,Match(BE$3,Tickers,0))*BE$4</f>
        <v>0</v>
      </c>
      <c r="BF63" s="33">
        <f t="array" ref="BF63">index(DailyPrices,Match($AI63,PriceDates,0)+1,Match(BF$3,Tickers,0))*BF$4</f>
        <v>0</v>
      </c>
      <c r="BG63" s="33">
        <f t="array" ref="BG63">index(DailyPrices,Match($AI63,PriceDates,0)+1,Match(BG$3,Tickers,0))*BG$4</f>
        <v>0</v>
      </c>
      <c r="BH63" s="33">
        <f t="array" ref="BH63">index(DailyPrices,Match($AI63,PriceDates,0)+1,Match(BH$3,Tickers,0))*BH$4</f>
        <v>0</v>
      </c>
      <c r="BI63" s="33">
        <f t="array" ref="BI63">index(DailyPrices,Match($AI63,PriceDates,0)+1,Match(BI$3,Tickers,0))*BI$4</f>
        <v>0</v>
      </c>
      <c r="BJ63" s="33">
        <f t="array" ref="BJ63">index(DailyPrices,Match($AI63,PriceDates,0)+1,Match(BJ$3,Tickers,0))*BJ$4</f>
        <v>0</v>
      </c>
      <c r="BK63" s="15">
        <f t="shared" si="5"/>
        <v>101110.3093</v>
      </c>
    </row>
    <row r="64">
      <c r="AI64" s="32">
        <f>Prices!B70</f>
        <v>42459</v>
      </c>
      <c r="AJ64" s="33">
        <f t="array" ref="AJ64">index(DailyPrices,Match($AI64,PriceDates,0)+1,Match(AJ$3,Tickers,0))*AJ$4</f>
        <v>11832.33911</v>
      </c>
      <c r="AK64" s="33">
        <f t="array" ref="AK64">index(DailyPrices,Match($AI64,PriceDates,0)+1,Match(AK$3,Tickers,0))*AK$4</f>
        <v>18440.49513</v>
      </c>
      <c r="AL64" s="33">
        <f t="array" ref="AL64">index(DailyPrices,Match($AI64,PriceDates,0)+1,Match(AL$3,Tickers,0))*AL$4</f>
        <v>7483.827172</v>
      </c>
      <c r="AM64" s="33">
        <f t="array" ref="AM64">index(DailyPrices,Match($AI64,PriceDates,0)+1,Match(AM$3,Tickers,0))*AM$4</f>
        <v>11737.05938</v>
      </c>
      <c r="AN64" s="33">
        <f t="array" ref="AN64">index(DailyPrices,Match($AI64,PriceDates,0)+1,Match(AN$3,Tickers,0))*AN$4</f>
        <v>9438.881936</v>
      </c>
      <c r="AO64" s="33">
        <f t="array" ref="AO64">index(DailyPrices,Match($AI64,PriceDates,0)+1,Match(AO$3,Tickers,0))*AO$4</f>
        <v>13661.22473</v>
      </c>
      <c r="AP64" s="33">
        <f t="array" ref="AP64">index(DailyPrices,Match($AI64,PriceDates,0)+1,Match(AP$3,Tickers,0))*AP$4</f>
        <v>4304.804932</v>
      </c>
      <c r="AQ64" s="33">
        <f t="array" ref="AQ64">index(DailyPrices,Match($AI64,PriceDates,0)+1,Match(AQ$3,Tickers,0))*AQ$4</f>
        <v>6511.032309</v>
      </c>
      <c r="AR64" s="33">
        <f t="array" ref="AR64">index(DailyPrices,Match($AI64,PriceDates,0)+1,Match(AR$3,Tickers,0))*AR$4</f>
        <v>4502.708863</v>
      </c>
      <c r="AS64" s="33">
        <f t="array" ref="AS64">index(DailyPrices,Match($AI64,PriceDates,0)+1,Match(AS$3,Tickers,0))*AS$4</f>
        <v>7161.390763</v>
      </c>
      <c r="AT64" s="33">
        <f t="array" ref="AT64">index(DailyPrices,Match($AI64,PriceDates,0)+1,Match(AT$3,Tickers,0))*AT$4</f>
        <v>4445.322111</v>
      </c>
      <c r="AU64" s="33">
        <f t="array" ref="AU64">index(DailyPrices,Match($AI64,PriceDates,0)+1,Match(AU$3,Tickers,0))*AU$4</f>
        <v>2207.750894</v>
      </c>
      <c r="AV64" s="33">
        <f t="array" ref="AV64">index(DailyPrices,Match($AI64,PriceDates,0)+1,Match(AV$3,Tickers,0))*AV$4</f>
        <v>0</v>
      </c>
      <c r="AW64" s="33">
        <f t="array" ref="AW64">index(DailyPrices,Match($AI64,PriceDates,0)+1,Match(AW$3,Tickers,0))*AW$4</f>
        <v>0</v>
      </c>
      <c r="AX64" s="33">
        <f t="array" ref="AX64">index(DailyPrices,Match($AI64,PriceDates,0)+1,Match(AX$3,Tickers,0))*AX$4</f>
        <v>0</v>
      </c>
      <c r="AY64" s="33">
        <f t="array" ref="AY64">index(DailyPrices,Match($AI64,PriceDates,0)+1,Match(AY$3,Tickers,0))*AY$4</f>
        <v>0</v>
      </c>
      <c r="AZ64" s="33">
        <f t="array" ref="AZ64">index(DailyPrices,Match($AI64,PriceDates,0)+1,Match(AZ$3,Tickers,0))*AZ$4</f>
        <v>0</v>
      </c>
      <c r="BA64" s="33">
        <f t="array" ref="BA64">index(DailyPrices,Match($AI64,PriceDates,0)+1,Match(BA$3,Tickers,0))*BA$4</f>
        <v>0</v>
      </c>
      <c r="BB64" s="33">
        <f t="array" ref="BB64">index(DailyPrices,Match($AI64,PriceDates,0)+1,Match(BB$3,Tickers,0))*BB$4</f>
        <v>0</v>
      </c>
      <c r="BC64" s="33">
        <f t="array" ref="BC64">index(DailyPrices,Match($AI64,PriceDates,0)+1,Match(BC$3,Tickers,0))*BC$4</f>
        <v>0</v>
      </c>
      <c r="BD64" s="33">
        <f t="array" ref="BD64">index(DailyPrices,Match($AI64,PriceDates,0)+1,Match(BD$3,Tickers,0))*BD$4</f>
        <v>0</v>
      </c>
      <c r="BE64" s="33">
        <f t="array" ref="BE64">index(DailyPrices,Match($AI64,PriceDates,0)+1,Match(BE$3,Tickers,0))*BE$4</f>
        <v>0</v>
      </c>
      <c r="BF64" s="33">
        <f t="array" ref="BF64">index(DailyPrices,Match($AI64,PriceDates,0)+1,Match(BF$3,Tickers,0))*BF$4</f>
        <v>0</v>
      </c>
      <c r="BG64" s="33">
        <f t="array" ref="BG64">index(DailyPrices,Match($AI64,PriceDates,0)+1,Match(BG$3,Tickers,0))*BG$4</f>
        <v>0</v>
      </c>
      <c r="BH64" s="33">
        <f t="array" ref="BH64">index(DailyPrices,Match($AI64,PriceDates,0)+1,Match(BH$3,Tickers,0))*BH$4</f>
        <v>0</v>
      </c>
      <c r="BI64" s="33">
        <f t="array" ref="BI64">index(DailyPrices,Match($AI64,PriceDates,0)+1,Match(BI$3,Tickers,0))*BI$4</f>
        <v>0</v>
      </c>
      <c r="BJ64" s="33">
        <f t="array" ref="BJ64">index(DailyPrices,Match($AI64,PriceDates,0)+1,Match(BJ$3,Tickers,0))*BJ$4</f>
        <v>0</v>
      </c>
      <c r="BK64" s="15">
        <f t="shared" si="5"/>
        <v>101726.8373</v>
      </c>
    </row>
    <row r="65">
      <c r="AI65" s="32">
        <f>Prices!B71</f>
        <v>42460</v>
      </c>
      <c r="AJ65" s="33">
        <f t="array" ref="AJ65">index(DailyPrices,Match($AI65,PriceDates,0)+1,Match(AJ$3,Tickers,0))*AJ$4</f>
        <v>11804.16836</v>
      </c>
      <c r="AK65" s="33">
        <f t="array" ref="AK65">index(DailyPrices,Match($AI65,PriceDates,0)+1,Match(AK$3,Tickers,0))*AK$4</f>
        <v>18427.952</v>
      </c>
      <c r="AL65" s="33">
        <f t="array" ref="AL65">index(DailyPrices,Match($AI65,PriceDates,0)+1,Match(AL$3,Tickers,0))*AL$4</f>
        <v>7504.019169</v>
      </c>
      <c r="AM65" s="33">
        <f t="array" ref="AM65">index(DailyPrices,Match($AI65,PriceDates,0)+1,Match(AM$3,Tickers,0))*AM$4</f>
        <v>11770.74355</v>
      </c>
      <c r="AN65" s="33">
        <f t="array" ref="AN65">index(DailyPrices,Match($AI65,PriceDates,0)+1,Match(AN$3,Tickers,0))*AN$4</f>
        <v>9355.444305</v>
      </c>
      <c r="AO65" s="33">
        <f t="array" ref="AO65">index(DailyPrices,Match($AI65,PriceDates,0)+1,Match(AO$3,Tickers,0))*AO$4</f>
        <v>13546.29575</v>
      </c>
      <c r="AP65" s="33">
        <f t="array" ref="AP65">index(DailyPrices,Match($AI65,PriceDates,0)+1,Match(AP$3,Tickers,0))*AP$4</f>
        <v>4278.687435</v>
      </c>
      <c r="AQ65" s="33">
        <f t="array" ref="AQ65">index(DailyPrices,Match($AI65,PriceDates,0)+1,Match(AQ$3,Tickers,0))*AQ$4</f>
        <v>6442.080378</v>
      </c>
      <c r="AR65" s="33">
        <f t="array" ref="AR65">index(DailyPrices,Match($AI65,PriceDates,0)+1,Match(AR$3,Tickers,0))*AR$4</f>
        <v>4496.227037</v>
      </c>
      <c r="AS65" s="33">
        <f t="array" ref="AS65">index(DailyPrices,Match($AI65,PriceDates,0)+1,Match(AS$3,Tickers,0))*AS$4</f>
        <v>7133.917397</v>
      </c>
      <c r="AT65" s="33">
        <f t="array" ref="AT65">index(DailyPrices,Match($AI65,PriceDates,0)+1,Match(AT$3,Tickers,0))*AT$4</f>
        <v>4472.541637</v>
      </c>
      <c r="AU65" s="33">
        <f t="array" ref="AU65">index(DailyPrices,Match($AI65,PriceDates,0)+1,Match(AU$3,Tickers,0))*AU$4</f>
        <v>2211.11922</v>
      </c>
      <c r="AV65" s="33">
        <f t="array" ref="AV65">index(DailyPrices,Match($AI65,PriceDates,0)+1,Match(AV$3,Tickers,0))*AV$4</f>
        <v>0</v>
      </c>
      <c r="AW65" s="33">
        <f t="array" ref="AW65">index(DailyPrices,Match($AI65,PriceDates,0)+1,Match(AW$3,Tickers,0))*AW$4</f>
        <v>0</v>
      </c>
      <c r="AX65" s="33">
        <f t="array" ref="AX65">index(DailyPrices,Match($AI65,PriceDates,0)+1,Match(AX$3,Tickers,0))*AX$4</f>
        <v>0</v>
      </c>
      <c r="AY65" s="33">
        <f t="array" ref="AY65">index(DailyPrices,Match($AI65,PriceDates,0)+1,Match(AY$3,Tickers,0))*AY$4</f>
        <v>0</v>
      </c>
      <c r="AZ65" s="33">
        <f t="array" ref="AZ65">index(DailyPrices,Match($AI65,PriceDates,0)+1,Match(AZ$3,Tickers,0))*AZ$4</f>
        <v>0</v>
      </c>
      <c r="BA65" s="33">
        <f t="array" ref="BA65">index(DailyPrices,Match($AI65,PriceDates,0)+1,Match(BA$3,Tickers,0))*BA$4</f>
        <v>0</v>
      </c>
      <c r="BB65" s="33">
        <f t="array" ref="BB65">index(DailyPrices,Match($AI65,PriceDates,0)+1,Match(BB$3,Tickers,0))*BB$4</f>
        <v>0</v>
      </c>
      <c r="BC65" s="33">
        <f t="array" ref="BC65">index(DailyPrices,Match($AI65,PriceDates,0)+1,Match(BC$3,Tickers,0))*BC$4</f>
        <v>0</v>
      </c>
      <c r="BD65" s="33">
        <f t="array" ref="BD65">index(DailyPrices,Match($AI65,PriceDates,0)+1,Match(BD$3,Tickers,0))*BD$4</f>
        <v>0</v>
      </c>
      <c r="BE65" s="33">
        <f t="array" ref="BE65">index(DailyPrices,Match($AI65,PriceDates,0)+1,Match(BE$3,Tickers,0))*BE$4</f>
        <v>0</v>
      </c>
      <c r="BF65" s="33">
        <f t="array" ref="BF65">index(DailyPrices,Match($AI65,PriceDates,0)+1,Match(BF$3,Tickers,0))*BF$4</f>
        <v>0</v>
      </c>
      <c r="BG65" s="33">
        <f t="array" ref="BG65">index(DailyPrices,Match($AI65,PriceDates,0)+1,Match(BG$3,Tickers,0))*BG$4</f>
        <v>0</v>
      </c>
      <c r="BH65" s="33">
        <f t="array" ref="BH65">index(DailyPrices,Match($AI65,PriceDates,0)+1,Match(BH$3,Tickers,0))*BH$4</f>
        <v>0</v>
      </c>
      <c r="BI65" s="33">
        <f t="array" ref="BI65">index(DailyPrices,Match($AI65,PriceDates,0)+1,Match(BI$3,Tickers,0))*BI$4</f>
        <v>0</v>
      </c>
      <c r="BJ65" s="33">
        <f t="array" ref="BJ65">index(DailyPrices,Match($AI65,PriceDates,0)+1,Match(BJ$3,Tickers,0))*BJ$4</f>
        <v>0</v>
      </c>
      <c r="BK65" s="15">
        <f t="shared" si="5"/>
        <v>101443.1962</v>
      </c>
    </row>
    <row r="66">
      <c r="AI66" s="32">
        <f>Prices!B72</f>
        <v>42461</v>
      </c>
      <c r="AJ66" s="33">
        <f t="array" ref="AJ66">index(DailyPrices,Match($AI66,PriceDates,0)+1,Match(AJ$3,Tickers,0))*AJ$4</f>
        <v>11879.91636</v>
      </c>
      <c r="AK66" s="33">
        <f t="array" ref="AK66">index(DailyPrices,Match($AI66,PriceDates,0)+1,Match(AK$3,Tickers,0))*AK$4</f>
        <v>18478.12453</v>
      </c>
      <c r="AL66" s="33">
        <f t="array" ref="AL66">index(DailyPrices,Match($AI66,PriceDates,0)+1,Match(AL$3,Tickers,0))*AL$4</f>
        <v>7521.5189</v>
      </c>
      <c r="AM66" s="33">
        <f t="array" ref="AM66">index(DailyPrices,Match($AI66,PriceDates,0)+1,Match(AM$3,Tickers,0))*AM$4</f>
        <v>11765.7533</v>
      </c>
      <c r="AN66" s="33">
        <f t="array" ref="AN66">index(DailyPrices,Match($AI66,PriceDates,0)+1,Match(AN$3,Tickers,0))*AN$4</f>
        <v>9251.147267</v>
      </c>
      <c r="AO66" s="33">
        <f t="array" ref="AO66">index(DailyPrices,Match($AI66,PriceDates,0)+1,Match(AO$3,Tickers,0))*AO$4</f>
        <v>13393.05711</v>
      </c>
      <c r="AP66" s="33">
        <f t="array" ref="AP66">index(DailyPrices,Match($AI66,PriceDates,0)+1,Match(AP$3,Tickers,0))*AP$4</f>
        <v>4272.272612</v>
      </c>
      <c r="AQ66" s="33">
        <f t="array" ref="AQ66">index(DailyPrices,Match($AI66,PriceDates,0)+1,Match(AQ$3,Tickers,0))*AQ$4</f>
        <v>6378.053586</v>
      </c>
      <c r="AR66" s="33">
        <f t="array" ref="AR66">index(DailyPrices,Match($AI66,PriceDates,0)+1,Match(AR$3,Tickers,0))*AR$4</f>
        <v>4487.584601</v>
      </c>
      <c r="AS66" s="33">
        <f t="array" ref="AS66">index(DailyPrices,Match($AI66,PriceDates,0)+1,Match(AS$3,Tickers,0))*AS$4</f>
        <v>7170.548552</v>
      </c>
      <c r="AT66" s="33">
        <f t="array" ref="AT66">index(DailyPrices,Match($AI66,PriceDates,0)+1,Match(AT$3,Tickers,0))*AT$4</f>
        <v>4466.670758</v>
      </c>
      <c r="AU66" s="33">
        <f t="array" ref="AU66">index(DailyPrices,Match($AI66,PriceDates,0)+1,Match(AU$3,Tickers,0))*AU$4</f>
        <v>2204.756826</v>
      </c>
      <c r="AV66" s="33">
        <f t="array" ref="AV66">index(DailyPrices,Match($AI66,PriceDates,0)+1,Match(AV$3,Tickers,0))*AV$4</f>
        <v>0</v>
      </c>
      <c r="AW66" s="33">
        <f t="array" ref="AW66">index(DailyPrices,Match($AI66,PriceDates,0)+1,Match(AW$3,Tickers,0))*AW$4</f>
        <v>0</v>
      </c>
      <c r="AX66" s="33">
        <f t="array" ref="AX66">index(DailyPrices,Match($AI66,PriceDates,0)+1,Match(AX$3,Tickers,0))*AX$4</f>
        <v>0</v>
      </c>
      <c r="AY66" s="33">
        <f t="array" ref="AY66">index(DailyPrices,Match($AI66,PriceDates,0)+1,Match(AY$3,Tickers,0))*AY$4</f>
        <v>0</v>
      </c>
      <c r="AZ66" s="33">
        <f t="array" ref="AZ66">index(DailyPrices,Match($AI66,PriceDates,0)+1,Match(AZ$3,Tickers,0))*AZ$4</f>
        <v>0</v>
      </c>
      <c r="BA66" s="33">
        <f t="array" ref="BA66">index(DailyPrices,Match($AI66,PriceDates,0)+1,Match(BA$3,Tickers,0))*BA$4</f>
        <v>0</v>
      </c>
      <c r="BB66" s="33">
        <f t="array" ref="BB66">index(DailyPrices,Match($AI66,PriceDates,0)+1,Match(BB$3,Tickers,0))*BB$4</f>
        <v>0</v>
      </c>
      <c r="BC66" s="33">
        <f t="array" ref="BC66">index(DailyPrices,Match($AI66,PriceDates,0)+1,Match(BC$3,Tickers,0))*BC$4</f>
        <v>0</v>
      </c>
      <c r="BD66" s="33">
        <f t="array" ref="BD66">index(DailyPrices,Match($AI66,PriceDates,0)+1,Match(BD$3,Tickers,0))*BD$4</f>
        <v>0</v>
      </c>
      <c r="BE66" s="33">
        <f t="array" ref="BE66">index(DailyPrices,Match($AI66,PriceDates,0)+1,Match(BE$3,Tickers,0))*BE$4</f>
        <v>0</v>
      </c>
      <c r="BF66" s="33">
        <f t="array" ref="BF66">index(DailyPrices,Match($AI66,PriceDates,0)+1,Match(BF$3,Tickers,0))*BF$4</f>
        <v>0</v>
      </c>
      <c r="BG66" s="33">
        <f t="array" ref="BG66">index(DailyPrices,Match($AI66,PriceDates,0)+1,Match(BG$3,Tickers,0))*BG$4</f>
        <v>0</v>
      </c>
      <c r="BH66" s="33">
        <f t="array" ref="BH66">index(DailyPrices,Match($AI66,PriceDates,0)+1,Match(BH$3,Tickers,0))*BH$4</f>
        <v>0</v>
      </c>
      <c r="BI66" s="33">
        <f t="array" ref="BI66">index(DailyPrices,Match($AI66,PriceDates,0)+1,Match(BI$3,Tickers,0))*BI$4</f>
        <v>0</v>
      </c>
      <c r="BJ66" s="33">
        <f t="array" ref="BJ66">index(DailyPrices,Match($AI66,PriceDates,0)+1,Match(BJ$3,Tickers,0))*BJ$4</f>
        <v>0</v>
      </c>
      <c r="BK66" s="15">
        <f t="shared" si="5"/>
        <v>101269.4044</v>
      </c>
    </row>
    <row r="67">
      <c r="AI67" s="32">
        <f>Prices!B73</f>
        <v>42464</v>
      </c>
      <c r="AJ67" s="33">
        <f t="array" ref="AJ67">index(DailyPrices,Match($AI67,PriceDates,0)+1,Match(AJ$3,Tickers,0))*AJ$4</f>
        <v>11842.35537</v>
      </c>
      <c r="AK67" s="33">
        <f t="array" ref="AK67">index(DailyPrices,Match($AI67,PriceDates,0)+1,Match(AK$3,Tickers,0))*AK$4</f>
        <v>18367.32686</v>
      </c>
      <c r="AL67" s="33">
        <f t="array" ref="AL67">index(DailyPrices,Match($AI67,PriceDates,0)+1,Match(AL$3,Tickers,0))*AL$4</f>
        <v>7464.981308</v>
      </c>
      <c r="AM67" s="33">
        <f t="array" ref="AM67">index(DailyPrices,Match($AI67,PriceDates,0)+1,Match(AM$3,Tickers,0))*AM$4</f>
        <v>11613.55079</v>
      </c>
      <c r="AN67" s="33">
        <f t="array" ref="AN67">index(DailyPrices,Match($AI67,PriceDates,0)+1,Match(AN$3,Tickers,0))*AN$4</f>
        <v>9230.28786</v>
      </c>
      <c r="AO67" s="33">
        <f t="array" ref="AO67">index(DailyPrices,Match($AI67,PriceDates,0)+1,Match(AO$3,Tickers,0))*AO$4</f>
        <v>13301.11393</v>
      </c>
      <c r="AP67" s="33">
        <f t="array" ref="AP67">index(DailyPrices,Match($AI67,PriceDates,0)+1,Match(AP$3,Tickers,0))*AP$4</f>
        <v>4250.27893</v>
      </c>
      <c r="AQ67" s="33">
        <f t="array" ref="AQ67">index(DailyPrices,Match($AI67,PriceDates,0)+1,Match(AQ$3,Tickers,0))*AQ$4</f>
        <v>6363.278172</v>
      </c>
      <c r="AR67" s="33">
        <f t="array" ref="AR67">index(DailyPrices,Match($AI67,PriceDates,0)+1,Match(AR$3,Tickers,0))*AR$4</f>
        <v>4440.051206</v>
      </c>
      <c r="AS67" s="33">
        <f t="array" ref="AS67">index(DailyPrices,Match($AI67,PriceDates,0)+1,Match(AS$3,Tickers,0))*AS$4</f>
        <v>7005.708355</v>
      </c>
      <c r="AT67" s="33">
        <f t="array" ref="AT67">index(DailyPrices,Match($AI67,PriceDates,0)+1,Match(AT$3,Tickers,0))*AT$4</f>
        <v>4460.266164</v>
      </c>
      <c r="AU67" s="33">
        <f t="array" ref="AU67">index(DailyPrices,Match($AI67,PriceDates,0)+1,Match(AU$3,Tickers,0))*AU$4</f>
        <v>2192.406295</v>
      </c>
      <c r="AV67" s="33">
        <f t="array" ref="AV67">index(DailyPrices,Match($AI67,PriceDates,0)+1,Match(AV$3,Tickers,0))*AV$4</f>
        <v>0</v>
      </c>
      <c r="AW67" s="33">
        <f t="array" ref="AW67">index(DailyPrices,Match($AI67,PriceDates,0)+1,Match(AW$3,Tickers,0))*AW$4</f>
        <v>0</v>
      </c>
      <c r="AX67" s="33">
        <f t="array" ref="AX67">index(DailyPrices,Match($AI67,PriceDates,0)+1,Match(AX$3,Tickers,0))*AX$4</f>
        <v>0</v>
      </c>
      <c r="AY67" s="33">
        <f t="array" ref="AY67">index(DailyPrices,Match($AI67,PriceDates,0)+1,Match(AY$3,Tickers,0))*AY$4</f>
        <v>0</v>
      </c>
      <c r="AZ67" s="33">
        <f t="array" ref="AZ67">index(DailyPrices,Match($AI67,PriceDates,0)+1,Match(AZ$3,Tickers,0))*AZ$4</f>
        <v>0</v>
      </c>
      <c r="BA67" s="33">
        <f t="array" ref="BA67">index(DailyPrices,Match($AI67,PriceDates,0)+1,Match(BA$3,Tickers,0))*BA$4</f>
        <v>0</v>
      </c>
      <c r="BB67" s="33">
        <f t="array" ref="BB67">index(DailyPrices,Match($AI67,PriceDates,0)+1,Match(BB$3,Tickers,0))*BB$4</f>
        <v>0</v>
      </c>
      <c r="BC67" s="33">
        <f t="array" ref="BC67">index(DailyPrices,Match($AI67,PriceDates,0)+1,Match(BC$3,Tickers,0))*BC$4</f>
        <v>0</v>
      </c>
      <c r="BD67" s="33">
        <f t="array" ref="BD67">index(DailyPrices,Match($AI67,PriceDates,0)+1,Match(BD$3,Tickers,0))*BD$4</f>
        <v>0</v>
      </c>
      <c r="BE67" s="33">
        <f t="array" ref="BE67">index(DailyPrices,Match($AI67,PriceDates,0)+1,Match(BE$3,Tickers,0))*BE$4</f>
        <v>0</v>
      </c>
      <c r="BF67" s="33">
        <f t="array" ref="BF67">index(DailyPrices,Match($AI67,PriceDates,0)+1,Match(BF$3,Tickers,0))*BF$4</f>
        <v>0</v>
      </c>
      <c r="BG67" s="33">
        <f t="array" ref="BG67">index(DailyPrices,Match($AI67,PriceDates,0)+1,Match(BG$3,Tickers,0))*BG$4</f>
        <v>0</v>
      </c>
      <c r="BH67" s="33">
        <f t="array" ref="BH67">index(DailyPrices,Match($AI67,PriceDates,0)+1,Match(BH$3,Tickers,0))*BH$4</f>
        <v>0</v>
      </c>
      <c r="BI67" s="33">
        <f t="array" ref="BI67">index(DailyPrices,Match($AI67,PriceDates,0)+1,Match(BI$3,Tickers,0))*BI$4</f>
        <v>0</v>
      </c>
      <c r="BJ67" s="33">
        <f t="array" ref="BJ67">index(DailyPrices,Match($AI67,PriceDates,0)+1,Match(BJ$3,Tickers,0))*BJ$4</f>
        <v>0</v>
      </c>
      <c r="BK67" s="15">
        <f t="shared" si="5"/>
        <v>100531.6052</v>
      </c>
    </row>
    <row r="68">
      <c r="AI68" s="32">
        <f>Prices!B74</f>
        <v>42465</v>
      </c>
      <c r="AJ68" s="33">
        <f t="array" ref="AJ68">index(DailyPrices,Match($AI68,PriceDates,0)+1,Match(AJ$3,Tickers,0))*AJ$4</f>
        <v>11722.16019</v>
      </c>
      <c r="AK68" s="33">
        <f t="array" ref="AK68">index(DailyPrices,Match($AI68,PriceDates,0)+1,Match(AK$3,Tickers,0))*AK$4</f>
        <v>18179.17988</v>
      </c>
      <c r="AL68" s="33">
        <f t="array" ref="AL68">index(DailyPrices,Match($AI68,PriceDates,0)+1,Match(AL$3,Tickers,0))*AL$4</f>
        <v>7378.828787</v>
      </c>
      <c r="AM68" s="33">
        <f t="array" ref="AM68">index(DailyPrices,Match($AI68,PriceDates,0)+1,Match(AM$3,Tickers,0))*AM$4</f>
        <v>11488.79463</v>
      </c>
      <c r="AN68" s="33">
        <f t="array" ref="AN68">index(DailyPrices,Match($AI68,PriceDates,0)+1,Match(AN$3,Tickers,0))*AN$4</f>
        <v>9058.197747</v>
      </c>
      <c r="AO68" s="33">
        <f t="array" ref="AO68">index(DailyPrices,Match($AI68,PriceDates,0)+1,Match(AO$3,Tickers,0))*AO$4</f>
        <v>12994.63665</v>
      </c>
      <c r="AP68" s="33">
        <f t="array" ref="AP68">index(DailyPrices,Match($AI68,PriceDates,0)+1,Match(AP$3,Tickers,0))*AP$4</f>
        <v>4189.338105</v>
      </c>
      <c r="AQ68" s="33">
        <f t="array" ref="AQ68">index(DailyPrices,Match($AI68,PriceDates,0)+1,Match(AQ$3,Tickers,0))*AQ$4</f>
        <v>6222.911742</v>
      </c>
      <c r="AR68" s="33">
        <f t="array" ref="AR68">index(DailyPrices,Match($AI68,PriceDates,0)+1,Match(AR$3,Tickers,0))*AR$4</f>
        <v>4356.867765</v>
      </c>
      <c r="AS68" s="33">
        <f t="array" ref="AS68">index(DailyPrices,Match($AI68,PriceDates,0)+1,Match(AS$3,Tickers,0))*AS$4</f>
        <v>6868.341524</v>
      </c>
      <c r="AT68" s="33">
        <f t="array" ref="AT68">index(DailyPrices,Match($AI68,PriceDates,0)+1,Match(AT$3,Tickers,0))*AT$4</f>
        <v>4430.911774</v>
      </c>
      <c r="AU68" s="33">
        <f t="array" ref="AU68">index(DailyPrices,Match($AI68,PriceDates,0)+1,Match(AU$3,Tickers,0))*AU$4</f>
        <v>2182.301316</v>
      </c>
      <c r="AV68" s="33">
        <f t="array" ref="AV68">index(DailyPrices,Match($AI68,PriceDates,0)+1,Match(AV$3,Tickers,0))*AV$4</f>
        <v>0</v>
      </c>
      <c r="AW68" s="33">
        <f t="array" ref="AW68">index(DailyPrices,Match($AI68,PriceDates,0)+1,Match(AW$3,Tickers,0))*AW$4</f>
        <v>0</v>
      </c>
      <c r="AX68" s="33">
        <f t="array" ref="AX68">index(DailyPrices,Match($AI68,PriceDates,0)+1,Match(AX$3,Tickers,0))*AX$4</f>
        <v>0</v>
      </c>
      <c r="AY68" s="33">
        <f t="array" ref="AY68">index(DailyPrices,Match($AI68,PriceDates,0)+1,Match(AY$3,Tickers,0))*AY$4</f>
        <v>0</v>
      </c>
      <c r="AZ68" s="33">
        <f t="array" ref="AZ68">index(DailyPrices,Match($AI68,PriceDates,0)+1,Match(AZ$3,Tickers,0))*AZ$4</f>
        <v>0</v>
      </c>
      <c r="BA68" s="33">
        <f t="array" ref="BA68">index(DailyPrices,Match($AI68,PriceDates,0)+1,Match(BA$3,Tickers,0))*BA$4</f>
        <v>0</v>
      </c>
      <c r="BB68" s="33">
        <f t="array" ref="BB68">index(DailyPrices,Match($AI68,PriceDates,0)+1,Match(BB$3,Tickers,0))*BB$4</f>
        <v>0</v>
      </c>
      <c r="BC68" s="33">
        <f t="array" ref="BC68">index(DailyPrices,Match($AI68,PriceDates,0)+1,Match(BC$3,Tickers,0))*BC$4</f>
        <v>0</v>
      </c>
      <c r="BD68" s="33">
        <f t="array" ref="BD68">index(DailyPrices,Match($AI68,PriceDates,0)+1,Match(BD$3,Tickers,0))*BD$4</f>
        <v>0</v>
      </c>
      <c r="BE68" s="33">
        <f t="array" ref="BE68">index(DailyPrices,Match($AI68,PriceDates,0)+1,Match(BE$3,Tickers,0))*BE$4</f>
        <v>0</v>
      </c>
      <c r="BF68" s="33">
        <f t="array" ref="BF68">index(DailyPrices,Match($AI68,PriceDates,0)+1,Match(BF$3,Tickers,0))*BF$4</f>
        <v>0</v>
      </c>
      <c r="BG68" s="33">
        <f t="array" ref="BG68">index(DailyPrices,Match($AI68,PriceDates,0)+1,Match(BG$3,Tickers,0))*BG$4</f>
        <v>0</v>
      </c>
      <c r="BH68" s="33">
        <f t="array" ref="BH68">index(DailyPrices,Match($AI68,PriceDates,0)+1,Match(BH$3,Tickers,0))*BH$4</f>
        <v>0</v>
      </c>
      <c r="BI68" s="33">
        <f t="array" ref="BI68">index(DailyPrices,Match($AI68,PriceDates,0)+1,Match(BI$3,Tickers,0))*BI$4</f>
        <v>0</v>
      </c>
      <c r="BJ68" s="33">
        <f t="array" ref="BJ68">index(DailyPrices,Match($AI68,PriceDates,0)+1,Match(BJ$3,Tickers,0))*BJ$4</f>
        <v>0</v>
      </c>
      <c r="BK68" s="15">
        <f t="shared" si="5"/>
        <v>99072.4701</v>
      </c>
    </row>
    <row r="69">
      <c r="AI69" s="32">
        <f>Prices!B75</f>
        <v>42466</v>
      </c>
      <c r="AJ69" s="33">
        <f t="array" ref="AJ69">index(DailyPrices,Match($AI69,PriceDates,0)+1,Match(AJ$3,Tickers,0))*AJ$4</f>
        <v>11849.86757</v>
      </c>
      <c r="AK69" s="33">
        <f t="array" ref="AK69">index(DailyPrices,Match($AI69,PriceDates,0)+1,Match(AK$3,Tickers,0))*AK$4</f>
        <v>18367.32686</v>
      </c>
      <c r="AL69" s="33">
        <f t="array" ref="AL69">index(DailyPrices,Match($AI69,PriceDates,0)+1,Match(AL$3,Tickers,0))*AL$4</f>
        <v>7461.615975</v>
      </c>
      <c r="AM69" s="33">
        <f t="array" ref="AM69">index(DailyPrices,Match($AI69,PriceDates,0)+1,Match(AM$3,Tickers,0))*AM$4</f>
        <v>11631.01665</v>
      </c>
      <c r="AN69" s="33">
        <f t="array" ref="AN69">index(DailyPrices,Match($AI69,PriceDates,0)+1,Match(AN$3,Tickers,0))*AN$4</f>
        <v>9204.2136</v>
      </c>
      <c r="AO69" s="33">
        <f t="array" ref="AO69">index(DailyPrices,Match($AI69,PriceDates,0)+1,Match(AO$3,Tickers,0))*AO$4</f>
        <v>13216.83268</v>
      </c>
      <c r="AP69" s="33">
        <f t="array" ref="AP69">index(DailyPrices,Match($AI69,PriceDates,0)+1,Match(AP$3,Tickers,0))*AP$4</f>
        <v>4251.195334</v>
      </c>
      <c r="AQ69" s="33">
        <f t="array" ref="AQ69">index(DailyPrices,Match($AI69,PriceDates,0)+1,Match(AQ$3,Tickers,0))*AQ$4</f>
        <v>6323.877069</v>
      </c>
      <c r="AR69" s="33">
        <f t="array" ref="AR69">index(DailyPrices,Match($AI69,PriceDates,0)+1,Match(AR$3,Tickers,0))*AR$4</f>
        <v>4413.043596</v>
      </c>
      <c r="AS69" s="33">
        <f t="array" ref="AS69">index(DailyPrices,Match($AI69,PriceDates,0)+1,Match(AS$3,Tickers,0))*AS$4</f>
        <v>6918.709362</v>
      </c>
      <c r="AT69" s="33">
        <f t="array" ref="AT69">index(DailyPrices,Match($AI69,PriceDates,0)+1,Match(AT$3,Tickers,0))*AT$4</f>
        <v>4441.586098</v>
      </c>
      <c r="AU69" s="33">
        <f t="array" ref="AU69">index(DailyPrices,Match($AI69,PriceDates,0)+1,Match(AU$3,Tickers,0))*AU$4</f>
        <v>2198.020173</v>
      </c>
      <c r="AV69" s="33">
        <f t="array" ref="AV69">index(DailyPrices,Match($AI69,PriceDates,0)+1,Match(AV$3,Tickers,0))*AV$4</f>
        <v>0</v>
      </c>
      <c r="AW69" s="33">
        <f t="array" ref="AW69">index(DailyPrices,Match($AI69,PriceDates,0)+1,Match(AW$3,Tickers,0))*AW$4</f>
        <v>0</v>
      </c>
      <c r="AX69" s="33">
        <f t="array" ref="AX69">index(DailyPrices,Match($AI69,PriceDates,0)+1,Match(AX$3,Tickers,0))*AX$4</f>
        <v>0</v>
      </c>
      <c r="AY69" s="33">
        <f t="array" ref="AY69">index(DailyPrices,Match($AI69,PriceDates,0)+1,Match(AY$3,Tickers,0))*AY$4</f>
        <v>0</v>
      </c>
      <c r="AZ69" s="33">
        <f t="array" ref="AZ69">index(DailyPrices,Match($AI69,PriceDates,0)+1,Match(AZ$3,Tickers,0))*AZ$4</f>
        <v>0</v>
      </c>
      <c r="BA69" s="33">
        <f t="array" ref="BA69">index(DailyPrices,Match($AI69,PriceDates,0)+1,Match(BA$3,Tickers,0))*BA$4</f>
        <v>0</v>
      </c>
      <c r="BB69" s="33">
        <f t="array" ref="BB69">index(DailyPrices,Match($AI69,PriceDates,0)+1,Match(BB$3,Tickers,0))*BB$4</f>
        <v>0</v>
      </c>
      <c r="BC69" s="33">
        <f t="array" ref="BC69">index(DailyPrices,Match($AI69,PriceDates,0)+1,Match(BC$3,Tickers,0))*BC$4</f>
        <v>0</v>
      </c>
      <c r="BD69" s="33">
        <f t="array" ref="BD69">index(DailyPrices,Match($AI69,PriceDates,0)+1,Match(BD$3,Tickers,0))*BD$4</f>
        <v>0</v>
      </c>
      <c r="BE69" s="33">
        <f t="array" ref="BE69">index(DailyPrices,Match($AI69,PriceDates,0)+1,Match(BE$3,Tickers,0))*BE$4</f>
        <v>0</v>
      </c>
      <c r="BF69" s="33">
        <f t="array" ref="BF69">index(DailyPrices,Match($AI69,PriceDates,0)+1,Match(BF$3,Tickers,0))*BF$4</f>
        <v>0</v>
      </c>
      <c r="BG69" s="33">
        <f t="array" ref="BG69">index(DailyPrices,Match($AI69,PriceDates,0)+1,Match(BG$3,Tickers,0))*BG$4</f>
        <v>0</v>
      </c>
      <c r="BH69" s="33">
        <f t="array" ref="BH69">index(DailyPrices,Match($AI69,PriceDates,0)+1,Match(BH$3,Tickers,0))*BH$4</f>
        <v>0</v>
      </c>
      <c r="BI69" s="33">
        <f t="array" ref="BI69">index(DailyPrices,Match($AI69,PriceDates,0)+1,Match(BI$3,Tickers,0))*BI$4</f>
        <v>0</v>
      </c>
      <c r="BJ69" s="33">
        <f t="array" ref="BJ69">index(DailyPrices,Match($AI69,PriceDates,0)+1,Match(BJ$3,Tickers,0))*BJ$4</f>
        <v>0</v>
      </c>
      <c r="BK69" s="15">
        <f t="shared" si="5"/>
        <v>100277.305</v>
      </c>
    </row>
    <row r="70">
      <c r="AI70" s="32">
        <f>Prices!B76</f>
        <v>42467</v>
      </c>
      <c r="AJ70" s="33">
        <f t="array" ref="AJ70">index(DailyPrices,Match($AI70,PriceDates,0)+1,Match(AJ$3,Tickers,0))*AJ$4</f>
        <v>11710.26587</v>
      </c>
      <c r="AK70" s="33">
        <f t="array" ref="AK70">index(DailyPrices,Match($AI70,PriceDates,0)+1,Match(AK$3,Tickers,0))*AK$4</f>
        <v>18137.36943</v>
      </c>
      <c r="AL70" s="33">
        <f t="array" ref="AL70">index(DailyPrices,Match($AI70,PriceDates,0)+1,Match(AL$3,Tickers,0))*AL$4</f>
        <v>7366.713589</v>
      </c>
      <c r="AM70" s="33">
        <f t="array" ref="AM70">index(DailyPrices,Match($AI70,PriceDates,0)+1,Match(AM$3,Tickers,0))*AM$4</f>
        <v>11461.34827</v>
      </c>
      <c r="AN70" s="33">
        <f t="array" ref="AN70">index(DailyPrices,Match($AI70,PriceDates,0)+1,Match(AN$3,Tickers,0))*AN$4</f>
        <v>9073.842303</v>
      </c>
      <c r="AO70" s="33">
        <f t="array" ref="AO70">index(DailyPrices,Match($AI70,PriceDates,0)+1,Match(AO$3,Tickers,0))*AO$4</f>
        <v>12986.97472</v>
      </c>
      <c r="AP70" s="33">
        <f t="array" ref="AP70">index(DailyPrices,Match($AI70,PriceDates,0)+1,Match(AP$3,Tickers,0))*AP$4</f>
        <v>4189.338105</v>
      </c>
      <c r="AQ70" s="33">
        <f t="array" ref="AQ70">index(DailyPrices,Match($AI70,PriceDates,0)+1,Match(AQ$3,Tickers,0))*AQ$4</f>
        <v>6259.850276</v>
      </c>
      <c r="AR70" s="33">
        <f t="array" ref="AR70">index(DailyPrices,Match($AI70,PriceDates,0)+1,Match(AR$3,Tickers,0))*AR$4</f>
        <v>4328.77985</v>
      </c>
      <c r="AS70" s="33">
        <f t="array" ref="AS70">index(DailyPrices,Match($AI70,PriceDates,0)+1,Match(AS$3,Tickers,0))*AS$4</f>
        <v>6795.079215</v>
      </c>
      <c r="AT70" s="33">
        <f t="array" ref="AT70">index(DailyPrices,Match($AI70,PriceDates,0)+1,Match(AT$3,Tickers,0))*AT$4</f>
        <v>4413.832856</v>
      </c>
      <c r="AU70" s="33">
        <f t="array" ref="AU70">index(DailyPrices,Match($AI70,PriceDates,0)+1,Match(AU$3,Tickers,0))*AU$4</f>
        <v>2174.816146</v>
      </c>
      <c r="AV70" s="33">
        <f t="array" ref="AV70">index(DailyPrices,Match($AI70,PriceDates,0)+1,Match(AV$3,Tickers,0))*AV$4</f>
        <v>0</v>
      </c>
      <c r="AW70" s="33">
        <f t="array" ref="AW70">index(DailyPrices,Match($AI70,PriceDates,0)+1,Match(AW$3,Tickers,0))*AW$4</f>
        <v>0</v>
      </c>
      <c r="AX70" s="33">
        <f t="array" ref="AX70">index(DailyPrices,Match($AI70,PriceDates,0)+1,Match(AX$3,Tickers,0))*AX$4</f>
        <v>0</v>
      </c>
      <c r="AY70" s="33">
        <f t="array" ref="AY70">index(DailyPrices,Match($AI70,PriceDates,0)+1,Match(AY$3,Tickers,0))*AY$4</f>
        <v>0</v>
      </c>
      <c r="AZ70" s="33">
        <f t="array" ref="AZ70">index(DailyPrices,Match($AI70,PriceDates,0)+1,Match(AZ$3,Tickers,0))*AZ$4</f>
        <v>0</v>
      </c>
      <c r="BA70" s="33">
        <f t="array" ref="BA70">index(DailyPrices,Match($AI70,PriceDates,0)+1,Match(BA$3,Tickers,0))*BA$4</f>
        <v>0</v>
      </c>
      <c r="BB70" s="33">
        <f t="array" ref="BB70">index(DailyPrices,Match($AI70,PriceDates,0)+1,Match(BB$3,Tickers,0))*BB$4</f>
        <v>0</v>
      </c>
      <c r="BC70" s="33">
        <f t="array" ref="BC70">index(DailyPrices,Match($AI70,PriceDates,0)+1,Match(BC$3,Tickers,0))*BC$4</f>
        <v>0</v>
      </c>
      <c r="BD70" s="33">
        <f t="array" ref="BD70">index(DailyPrices,Match($AI70,PriceDates,0)+1,Match(BD$3,Tickers,0))*BD$4</f>
        <v>0</v>
      </c>
      <c r="BE70" s="33">
        <f t="array" ref="BE70">index(DailyPrices,Match($AI70,PriceDates,0)+1,Match(BE$3,Tickers,0))*BE$4</f>
        <v>0</v>
      </c>
      <c r="BF70" s="33">
        <f t="array" ref="BF70">index(DailyPrices,Match($AI70,PriceDates,0)+1,Match(BF$3,Tickers,0))*BF$4</f>
        <v>0</v>
      </c>
      <c r="BG70" s="33">
        <f t="array" ref="BG70">index(DailyPrices,Match($AI70,PriceDates,0)+1,Match(BG$3,Tickers,0))*BG$4</f>
        <v>0</v>
      </c>
      <c r="BH70" s="33">
        <f t="array" ref="BH70">index(DailyPrices,Match($AI70,PriceDates,0)+1,Match(BH$3,Tickers,0))*BH$4</f>
        <v>0</v>
      </c>
      <c r="BI70" s="33">
        <f t="array" ref="BI70">index(DailyPrices,Match($AI70,PriceDates,0)+1,Match(BI$3,Tickers,0))*BI$4</f>
        <v>0</v>
      </c>
      <c r="BJ70" s="33">
        <f t="array" ref="BJ70">index(DailyPrices,Match($AI70,PriceDates,0)+1,Match(BJ$3,Tickers,0))*BJ$4</f>
        <v>0</v>
      </c>
      <c r="BK70" s="15">
        <f t="shared" si="5"/>
        <v>98898.21064</v>
      </c>
    </row>
    <row r="71">
      <c r="AI71" s="32">
        <f>Prices!B77</f>
        <v>42468</v>
      </c>
      <c r="AJ71" s="33">
        <f t="array" ref="AJ71">index(DailyPrices,Match($AI71,PriceDates,0)+1,Match(AJ$3,Tickers,0))*AJ$4</f>
        <v>11742.19272</v>
      </c>
      <c r="AK71" s="33">
        <f t="array" ref="AK71">index(DailyPrices,Match($AI71,PriceDates,0)+1,Match(AK$3,Tickers,0))*AK$4</f>
        <v>18243.98606</v>
      </c>
      <c r="AL71" s="33">
        <f t="array" ref="AL71">index(DailyPrices,Match($AI71,PriceDates,0)+1,Match(AL$3,Tickers,0))*AL$4</f>
        <v>7408.443716</v>
      </c>
      <c r="AM71" s="33">
        <f t="array" ref="AM71">index(DailyPrices,Match($AI71,PriceDates,0)+1,Match(AM$3,Tickers,0))*AM$4</f>
        <v>11558.65808</v>
      </c>
      <c r="AN71" s="33">
        <f t="array" ref="AN71">index(DailyPrices,Match($AI71,PriceDates,0)+1,Match(AN$3,Tickers,0))*AN$4</f>
        <v>9245.932416</v>
      </c>
      <c r="AO71" s="33">
        <f t="array" ref="AO71">index(DailyPrices,Match($AI71,PriceDates,0)+1,Match(AO$3,Tickers,0))*AO$4</f>
        <v>13255.14234</v>
      </c>
      <c r="AP71" s="33">
        <f t="array" ref="AP71">index(DailyPrices,Match($AI71,PriceDates,0)+1,Match(AP$3,Tickers,0))*AP$4</f>
        <v>4266.31599</v>
      </c>
      <c r="AQ71" s="33">
        <f t="array" ref="AQ71">index(DailyPrices,Match($AI71,PriceDates,0)+1,Match(AQ$3,Tickers,0))*AQ$4</f>
        <v>6385.441292</v>
      </c>
      <c r="AR71" s="33">
        <f t="array" ref="AR71">index(DailyPrices,Match($AI71,PriceDates,0)+1,Match(AR$3,Tickers,0))*AR$4</f>
        <v>4397.919334</v>
      </c>
      <c r="AS71" s="33">
        <f t="array" ref="AS71">index(DailyPrices,Match($AI71,PriceDates,0)+1,Match(AS$3,Tickers,0))*AS$4</f>
        <v>7014.866144</v>
      </c>
      <c r="AT71" s="33">
        <f t="array" ref="AT71">index(DailyPrices,Match($AI71,PriceDates,0)+1,Match(AT$3,Tickers,0))*AT$4</f>
        <v>4438.383801</v>
      </c>
      <c r="AU71" s="33">
        <f t="array" ref="AU71">index(DailyPrices,Match($AI71,PriceDates,0)+1,Match(AU$3,Tickers,0))*AU$4</f>
        <v>2201.388499</v>
      </c>
      <c r="AV71" s="33">
        <f t="array" ref="AV71">index(DailyPrices,Match($AI71,PriceDates,0)+1,Match(AV$3,Tickers,0))*AV$4</f>
        <v>0</v>
      </c>
      <c r="AW71" s="33">
        <f t="array" ref="AW71">index(DailyPrices,Match($AI71,PriceDates,0)+1,Match(AW$3,Tickers,0))*AW$4</f>
        <v>0</v>
      </c>
      <c r="AX71" s="33">
        <f t="array" ref="AX71">index(DailyPrices,Match($AI71,PriceDates,0)+1,Match(AX$3,Tickers,0))*AX$4</f>
        <v>0</v>
      </c>
      <c r="AY71" s="33">
        <f t="array" ref="AY71">index(DailyPrices,Match($AI71,PriceDates,0)+1,Match(AY$3,Tickers,0))*AY$4</f>
        <v>0</v>
      </c>
      <c r="AZ71" s="33">
        <f t="array" ref="AZ71">index(DailyPrices,Match($AI71,PriceDates,0)+1,Match(AZ$3,Tickers,0))*AZ$4</f>
        <v>0</v>
      </c>
      <c r="BA71" s="33">
        <f t="array" ref="BA71">index(DailyPrices,Match($AI71,PriceDates,0)+1,Match(BA$3,Tickers,0))*BA$4</f>
        <v>0</v>
      </c>
      <c r="BB71" s="33">
        <f t="array" ref="BB71">index(DailyPrices,Match($AI71,PriceDates,0)+1,Match(BB$3,Tickers,0))*BB$4</f>
        <v>0</v>
      </c>
      <c r="BC71" s="33">
        <f t="array" ref="BC71">index(DailyPrices,Match($AI71,PriceDates,0)+1,Match(BC$3,Tickers,0))*BC$4</f>
        <v>0</v>
      </c>
      <c r="BD71" s="33">
        <f t="array" ref="BD71">index(DailyPrices,Match($AI71,PriceDates,0)+1,Match(BD$3,Tickers,0))*BD$4</f>
        <v>0</v>
      </c>
      <c r="BE71" s="33">
        <f t="array" ref="BE71">index(DailyPrices,Match($AI71,PriceDates,0)+1,Match(BE$3,Tickers,0))*BE$4</f>
        <v>0</v>
      </c>
      <c r="BF71" s="33">
        <f t="array" ref="BF71">index(DailyPrices,Match($AI71,PriceDates,0)+1,Match(BF$3,Tickers,0))*BF$4</f>
        <v>0</v>
      </c>
      <c r="BG71" s="33">
        <f t="array" ref="BG71">index(DailyPrices,Match($AI71,PriceDates,0)+1,Match(BG$3,Tickers,0))*BG$4</f>
        <v>0</v>
      </c>
      <c r="BH71" s="33">
        <f t="array" ref="BH71">index(DailyPrices,Match($AI71,PriceDates,0)+1,Match(BH$3,Tickers,0))*BH$4</f>
        <v>0</v>
      </c>
      <c r="BI71" s="33">
        <f t="array" ref="BI71">index(DailyPrices,Match($AI71,PriceDates,0)+1,Match(BI$3,Tickers,0))*BI$4</f>
        <v>0</v>
      </c>
      <c r="BJ71" s="33">
        <f t="array" ref="BJ71">index(DailyPrices,Match($AI71,PriceDates,0)+1,Match(BJ$3,Tickers,0))*BJ$4</f>
        <v>0</v>
      </c>
      <c r="BK71" s="15">
        <f t="shared" si="5"/>
        <v>100158.6704</v>
      </c>
    </row>
    <row r="72">
      <c r="AI72" s="32">
        <f>Prices!B78</f>
        <v>42471</v>
      </c>
      <c r="AJ72" s="33">
        <f t="array" ref="AJ72">index(DailyPrices,Match($AI72,PriceDates,0)+1,Match(AJ$3,Tickers,0))*AJ$4</f>
        <v>11711.51791</v>
      </c>
      <c r="AK72" s="33">
        <f t="array" ref="AK72">index(DailyPrices,Match($AI72,PriceDates,0)+1,Match(AK$3,Tickers,0))*AK$4</f>
        <v>18233.53345</v>
      </c>
      <c r="AL72" s="33">
        <f t="array" ref="AL72">index(DailyPrices,Match($AI72,PriceDates,0)+1,Match(AL$3,Tickers,0))*AL$4</f>
        <v>7392.290119</v>
      </c>
      <c r="AM72" s="33">
        <f t="array" ref="AM72">index(DailyPrices,Match($AI72,PriceDates,0)+1,Match(AM$3,Tickers,0))*AM$4</f>
        <v>11576.12394</v>
      </c>
      <c r="AN72" s="33">
        <f t="array" ref="AN72">index(DailyPrices,Match($AI72,PriceDates,0)+1,Match(AN$3,Tickers,0))*AN$4</f>
        <v>9253.754693</v>
      </c>
      <c r="AO72" s="33">
        <f t="array" ref="AO72">index(DailyPrices,Match($AI72,PriceDates,0)+1,Match(AO$3,Tickers,0))*AO$4</f>
        <v>13320.26876</v>
      </c>
      <c r="AP72" s="33">
        <f t="array" ref="AP72">index(DailyPrices,Match($AI72,PriceDates,0)+1,Match(AP$3,Tickers,0))*AP$4</f>
        <v>4284.644057</v>
      </c>
      <c r="AQ72" s="33">
        <f t="array" ref="AQ72">index(DailyPrices,Match($AI72,PriceDates,0)+1,Match(AQ$3,Tickers,0))*AQ$4</f>
        <v>6412.529551</v>
      </c>
      <c r="AR72" s="33">
        <f t="array" ref="AR72">index(DailyPrices,Match($AI72,PriceDates,0)+1,Match(AR$3,Tickers,0))*AR$4</f>
        <v>4450.854251</v>
      </c>
      <c r="AS72" s="33">
        <f t="array" ref="AS72">index(DailyPrices,Match($AI72,PriceDates,0)+1,Match(AS$3,Tickers,0))*AS$4</f>
        <v>7161.390763</v>
      </c>
      <c r="AT72" s="33">
        <f t="array" ref="AT72">index(DailyPrices,Match($AI72,PriceDates,0)+1,Match(AT$3,Tickers,0))*AT$4</f>
        <v>4429.310625</v>
      </c>
      <c r="AU72" s="33">
        <f t="array" ref="AU72">index(DailyPrices,Match($AI72,PriceDates,0)+1,Match(AU$3,Tickers,0))*AU$4</f>
        <v>2202.885533</v>
      </c>
      <c r="AV72" s="33">
        <f t="array" ref="AV72">index(DailyPrices,Match($AI72,PriceDates,0)+1,Match(AV$3,Tickers,0))*AV$4</f>
        <v>0</v>
      </c>
      <c r="AW72" s="33">
        <f t="array" ref="AW72">index(DailyPrices,Match($AI72,PriceDates,0)+1,Match(AW$3,Tickers,0))*AW$4</f>
        <v>0</v>
      </c>
      <c r="AX72" s="33">
        <f t="array" ref="AX72">index(DailyPrices,Match($AI72,PriceDates,0)+1,Match(AX$3,Tickers,0))*AX$4</f>
        <v>0</v>
      </c>
      <c r="AY72" s="33">
        <f t="array" ref="AY72">index(DailyPrices,Match($AI72,PriceDates,0)+1,Match(AY$3,Tickers,0))*AY$4</f>
        <v>0</v>
      </c>
      <c r="AZ72" s="33">
        <f t="array" ref="AZ72">index(DailyPrices,Match($AI72,PriceDates,0)+1,Match(AZ$3,Tickers,0))*AZ$4</f>
        <v>0</v>
      </c>
      <c r="BA72" s="33">
        <f t="array" ref="BA72">index(DailyPrices,Match($AI72,PriceDates,0)+1,Match(BA$3,Tickers,0))*BA$4</f>
        <v>0</v>
      </c>
      <c r="BB72" s="33">
        <f t="array" ref="BB72">index(DailyPrices,Match($AI72,PriceDates,0)+1,Match(BB$3,Tickers,0))*BB$4</f>
        <v>0</v>
      </c>
      <c r="BC72" s="33">
        <f t="array" ref="BC72">index(DailyPrices,Match($AI72,PriceDates,0)+1,Match(BC$3,Tickers,0))*BC$4</f>
        <v>0</v>
      </c>
      <c r="BD72" s="33">
        <f t="array" ref="BD72">index(DailyPrices,Match($AI72,PriceDates,0)+1,Match(BD$3,Tickers,0))*BD$4</f>
        <v>0</v>
      </c>
      <c r="BE72" s="33">
        <f t="array" ref="BE72">index(DailyPrices,Match($AI72,PriceDates,0)+1,Match(BE$3,Tickers,0))*BE$4</f>
        <v>0</v>
      </c>
      <c r="BF72" s="33">
        <f t="array" ref="BF72">index(DailyPrices,Match($AI72,PriceDates,0)+1,Match(BF$3,Tickers,0))*BF$4</f>
        <v>0</v>
      </c>
      <c r="BG72" s="33">
        <f t="array" ref="BG72">index(DailyPrices,Match($AI72,PriceDates,0)+1,Match(BG$3,Tickers,0))*BG$4</f>
        <v>0</v>
      </c>
      <c r="BH72" s="33">
        <f t="array" ref="BH72">index(DailyPrices,Match($AI72,PriceDates,0)+1,Match(BH$3,Tickers,0))*BH$4</f>
        <v>0</v>
      </c>
      <c r="BI72" s="33">
        <f t="array" ref="BI72">index(DailyPrices,Match($AI72,PriceDates,0)+1,Match(BI$3,Tickers,0))*BI$4</f>
        <v>0</v>
      </c>
      <c r="BJ72" s="33">
        <f t="array" ref="BJ72">index(DailyPrices,Match($AI72,PriceDates,0)+1,Match(BJ$3,Tickers,0))*BJ$4</f>
        <v>0</v>
      </c>
      <c r="BK72" s="15">
        <f t="shared" si="5"/>
        <v>100429.1036</v>
      </c>
    </row>
    <row r="73">
      <c r="AI73" s="32">
        <f>Prices!B79</f>
        <v>42472</v>
      </c>
      <c r="AJ73" s="33">
        <f t="array" ref="AJ73">index(DailyPrices,Match($AI73,PriceDates,0)+1,Match(AJ$3,Tickers,0))*AJ$4</f>
        <v>11825.45292</v>
      </c>
      <c r="AK73" s="33">
        <f t="array" ref="AK73">index(DailyPrices,Match($AI73,PriceDates,0)+1,Match(AK$3,Tickers,0))*AK$4</f>
        <v>18488.57714</v>
      </c>
      <c r="AL73" s="33">
        <f t="array" ref="AL73">index(DailyPrices,Match($AI73,PriceDates,0)+1,Match(AL$3,Tickers,0))*AL$4</f>
        <v>7465.654375</v>
      </c>
      <c r="AM73" s="33">
        <f t="array" ref="AM73">index(DailyPrices,Match($AI73,PriceDates,0)+1,Match(AM$3,Tickers,0))*AM$4</f>
        <v>11749.535</v>
      </c>
      <c r="AN73" s="33">
        <f t="array" ref="AN73">index(DailyPrices,Match($AI73,PriceDates,0)+1,Match(AN$3,Tickers,0))*AN$4</f>
        <v>9394.555695</v>
      </c>
      <c r="AO73" s="33">
        <f t="array" ref="AO73">index(DailyPrices,Match($AI73,PriceDates,0)+1,Match(AO$3,Tickers,0))*AO$4</f>
        <v>13580.77444</v>
      </c>
      <c r="AP73" s="33">
        <f t="array" ref="AP73">index(DailyPrices,Match($AI73,PriceDates,0)+1,Match(AP$3,Tickers,0))*AP$4</f>
        <v>4337.795454</v>
      </c>
      <c r="AQ73" s="33">
        <f t="array" ref="AQ73">index(DailyPrices,Match($AI73,PriceDates,0)+1,Match(AQ$3,Tickers,0))*AQ$4</f>
        <v>6479.018913</v>
      </c>
      <c r="AR73" s="33">
        <f t="array" ref="AR73">index(DailyPrices,Match($AI73,PriceDates,0)+1,Match(AR$3,Tickers,0))*AR$4</f>
        <v>4518.91343</v>
      </c>
      <c r="AS73" s="33">
        <f t="array" ref="AS73">index(DailyPrices,Match($AI73,PriceDates,0)+1,Match(AS$3,Tickers,0))*AS$4</f>
        <v>7344.546537</v>
      </c>
      <c r="AT73" s="33">
        <f t="array" ref="AT73">index(DailyPrices,Match($AI73,PriceDates,0)+1,Match(AT$3,Tickers,0))*AT$4</f>
        <v>4461.333597</v>
      </c>
      <c r="AU73" s="33">
        <f t="array" ref="AU73">index(DailyPrices,Match($AI73,PriceDates,0)+1,Match(AU$3,Tickers,0))*AU$4</f>
        <v>2219.727166</v>
      </c>
      <c r="AV73" s="33">
        <f t="array" ref="AV73">index(DailyPrices,Match($AI73,PriceDates,0)+1,Match(AV$3,Tickers,0))*AV$4</f>
        <v>0</v>
      </c>
      <c r="AW73" s="33">
        <f t="array" ref="AW73">index(DailyPrices,Match($AI73,PriceDates,0)+1,Match(AW$3,Tickers,0))*AW$4</f>
        <v>0</v>
      </c>
      <c r="AX73" s="33">
        <f t="array" ref="AX73">index(DailyPrices,Match($AI73,PriceDates,0)+1,Match(AX$3,Tickers,0))*AX$4</f>
        <v>0</v>
      </c>
      <c r="AY73" s="33">
        <f t="array" ref="AY73">index(DailyPrices,Match($AI73,PriceDates,0)+1,Match(AY$3,Tickers,0))*AY$4</f>
        <v>0</v>
      </c>
      <c r="AZ73" s="33">
        <f t="array" ref="AZ73">index(DailyPrices,Match($AI73,PriceDates,0)+1,Match(AZ$3,Tickers,0))*AZ$4</f>
        <v>0</v>
      </c>
      <c r="BA73" s="33">
        <f t="array" ref="BA73">index(DailyPrices,Match($AI73,PriceDates,0)+1,Match(BA$3,Tickers,0))*BA$4</f>
        <v>0</v>
      </c>
      <c r="BB73" s="33">
        <f t="array" ref="BB73">index(DailyPrices,Match($AI73,PriceDates,0)+1,Match(BB$3,Tickers,0))*BB$4</f>
        <v>0</v>
      </c>
      <c r="BC73" s="33">
        <f t="array" ref="BC73">index(DailyPrices,Match($AI73,PriceDates,0)+1,Match(BC$3,Tickers,0))*BC$4</f>
        <v>0</v>
      </c>
      <c r="BD73" s="33">
        <f t="array" ref="BD73">index(DailyPrices,Match($AI73,PriceDates,0)+1,Match(BD$3,Tickers,0))*BD$4</f>
        <v>0</v>
      </c>
      <c r="BE73" s="33">
        <f t="array" ref="BE73">index(DailyPrices,Match($AI73,PriceDates,0)+1,Match(BE$3,Tickers,0))*BE$4</f>
        <v>0</v>
      </c>
      <c r="BF73" s="33">
        <f t="array" ref="BF73">index(DailyPrices,Match($AI73,PriceDates,0)+1,Match(BF$3,Tickers,0))*BF$4</f>
        <v>0</v>
      </c>
      <c r="BG73" s="33">
        <f t="array" ref="BG73">index(DailyPrices,Match($AI73,PriceDates,0)+1,Match(BG$3,Tickers,0))*BG$4</f>
        <v>0</v>
      </c>
      <c r="BH73" s="33">
        <f t="array" ref="BH73">index(DailyPrices,Match($AI73,PriceDates,0)+1,Match(BH$3,Tickers,0))*BH$4</f>
        <v>0</v>
      </c>
      <c r="BI73" s="33">
        <f t="array" ref="BI73">index(DailyPrices,Match($AI73,PriceDates,0)+1,Match(BI$3,Tickers,0))*BI$4</f>
        <v>0</v>
      </c>
      <c r="BJ73" s="33">
        <f t="array" ref="BJ73">index(DailyPrices,Match($AI73,PriceDates,0)+1,Match(BJ$3,Tickers,0))*BJ$4</f>
        <v>0</v>
      </c>
      <c r="BK73" s="15">
        <f t="shared" si="5"/>
        <v>101865.8847</v>
      </c>
    </row>
    <row r="74">
      <c r="AI74" s="32">
        <f>Prices!B80</f>
        <v>42473</v>
      </c>
      <c r="AJ74" s="33">
        <f t="array" ref="AJ74">index(DailyPrices,Match($AI74,PriceDates,0)+1,Match(AJ$3,Tickers,0))*AJ$4</f>
        <v>11943.77005</v>
      </c>
      <c r="AK74" s="33">
        <f t="array" ref="AK74">index(DailyPrices,Match($AI74,PriceDates,0)+1,Match(AK$3,Tickers,0))*AK$4</f>
        <v>18720.62509</v>
      </c>
      <c r="AL74" s="33">
        <f t="array" ref="AL74">index(DailyPrices,Match($AI74,PriceDates,0)+1,Match(AL$3,Tickers,0))*AL$4</f>
        <v>7606.998354</v>
      </c>
      <c r="AM74" s="33">
        <f t="array" ref="AM74">index(DailyPrices,Match($AI74,PriceDates,0)+1,Match(AM$3,Tickers,0))*AM$4</f>
        <v>11989.06682</v>
      </c>
      <c r="AN74" s="33">
        <f t="array" ref="AN74">index(DailyPrices,Match($AI74,PriceDates,0)+1,Match(AN$3,Tickers,0))*AN$4</f>
        <v>9543.178974</v>
      </c>
      <c r="AO74" s="33">
        <f t="array" ref="AO74">index(DailyPrices,Match($AI74,PriceDates,0)+1,Match(AO$3,Tickers,0))*AO$4</f>
        <v>13875.75883</v>
      </c>
      <c r="AP74" s="33">
        <f t="array" ref="AP74">index(DailyPrices,Match($AI74,PriceDates,0)+1,Match(AP$3,Tickers,0))*AP$4</f>
        <v>4372.160581</v>
      </c>
      <c r="AQ74" s="33">
        <f t="array" ref="AQ74">index(DailyPrices,Match($AI74,PriceDates,0)+1,Match(AQ$3,Tickers,0))*AQ$4</f>
        <v>6547.970843</v>
      </c>
      <c r="AR74" s="33">
        <f t="array" ref="AR74">index(DailyPrices,Match($AI74,PriceDates,0)+1,Match(AR$3,Tickers,0))*AR$4</f>
        <v>4593.454435</v>
      </c>
      <c r="AS74" s="33">
        <f t="array" ref="AS74">index(DailyPrices,Match($AI74,PriceDates,0)+1,Match(AS$3,Tickers,0))*AS$4</f>
        <v>7513.965628</v>
      </c>
      <c r="AT74" s="33">
        <f t="array" ref="AT74">index(DailyPrices,Match($AI74,PriceDates,0)+1,Match(AT$3,Tickers,0))*AT$4</f>
        <v>4441.586098</v>
      </c>
      <c r="AU74" s="33">
        <f t="array" ref="AU74">index(DailyPrices,Match($AI74,PriceDates,0)+1,Match(AU$3,Tickers,0))*AU$4</f>
        <v>2212.241996</v>
      </c>
      <c r="AV74" s="33">
        <f t="array" ref="AV74">index(DailyPrices,Match($AI74,PriceDates,0)+1,Match(AV$3,Tickers,0))*AV$4</f>
        <v>0</v>
      </c>
      <c r="AW74" s="33">
        <f t="array" ref="AW74">index(DailyPrices,Match($AI74,PriceDates,0)+1,Match(AW$3,Tickers,0))*AW$4</f>
        <v>0</v>
      </c>
      <c r="AX74" s="33">
        <f t="array" ref="AX74">index(DailyPrices,Match($AI74,PriceDates,0)+1,Match(AX$3,Tickers,0))*AX$4</f>
        <v>0</v>
      </c>
      <c r="AY74" s="33">
        <f t="array" ref="AY74">index(DailyPrices,Match($AI74,PriceDates,0)+1,Match(AY$3,Tickers,0))*AY$4</f>
        <v>0</v>
      </c>
      <c r="AZ74" s="33">
        <f t="array" ref="AZ74">index(DailyPrices,Match($AI74,PriceDates,0)+1,Match(AZ$3,Tickers,0))*AZ$4</f>
        <v>0</v>
      </c>
      <c r="BA74" s="33">
        <f t="array" ref="BA74">index(DailyPrices,Match($AI74,PriceDates,0)+1,Match(BA$3,Tickers,0))*BA$4</f>
        <v>0</v>
      </c>
      <c r="BB74" s="33">
        <f t="array" ref="BB74">index(DailyPrices,Match($AI74,PriceDates,0)+1,Match(BB$3,Tickers,0))*BB$4</f>
        <v>0</v>
      </c>
      <c r="BC74" s="33">
        <f t="array" ref="BC74">index(DailyPrices,Match($AI74,PriceDates,0)+1,Match(BC$3,Tickers,0))*BC$4</f>
        <v>0</v>
      </c>
      <c r="BD74" s="33">
        <f t="array" ref="BD74">index(DailyPrices,Match($AI74,PriceDates,0)+1,Match(BD$3,Tickers,0))*BD$4</f>
        <v>0</v>
      </c>
      <c r="BE74" s="33">
        <f t="array" ref="BE74">index(DailyPrices,Match($AI74,PriceDates,0)+1,Match(BE$3,Tickers,0))*BE$4</f>
        <v>0</v>
      </c>
      <c r="BF74" s="33">
        <f t="array" ref="BF74">index(DailyPrices,Match($AI74,PriceDates,0)+1,Match(BF$3,Tickers,0))*BF$4</f>
        <v>0</v>
      </c>
      <c r="BG74" s="33">
        <f t="array" ref="BG74">index(DailyPrices,Match($AI74,PriceDates,0)+1,Match(BG$3,Tickers,0))*BG$4</f>
        <v>0</v>
      </c>
      <c r="BH74" s="33">
        <f t="array" ref="BH74">index(DailyPrices,Match($AI74,PriceDates,0)+1,Match(BH$3,Tickers,0))*BH$4</f>
        <v>0</v>
      </c>
      <c r="BI74" s="33">
        <f t="array" ref="BI74">index(DailyPrices,Match($AI74,PriceDates,0)+1,Match(BI$3,Tickers,0))*BI$4</f>
        <v>0</v>
      </c>
      <c r="BJ74" s="33">
        <f t="array" ref="BJ74">index(DailyPrices,Match($AI74,PriceDates,0)+1,Match(BJ$3,Tickers,0))*BJ$4</f>
        <v>0</v>
      </c>
      <c r="BK74" s="15">
        <f t="shared" si="5"/>
        <v>103360.7777</v>
      </c>
    </row>
    <row r="75">
      <c r="AI75" s="65">
        <f>Prices!B81</f>
        <v>42474</v>
      </c>
      <c r="AJ75" s="50">
        <f t="array" ref="AJ75">index(DailyPrices,Match($AI75,PriceDates,0)+1,Match(AJ$3,Tickers,0))*AJ$4</f>
        <v>11942.51802</v>
      </c>
      <c r="AK75" s="50">
        <f t="array" ref="AK75">index(DailyPrices,Match($AI75,PriceDates,0)+1,Match(AK$3,Tickers,0))*AK$4</f>
        <v>18722.71561</v>
      </c>
      <c r="AL75" s="50">
        <f t="array" ref="AL75">index(DailyPrices,Match($AI75,PriceDates,0)+1,Match(AL$3,Tickers,0))*AL$4</f>
        <v>7592.190889</v>
      </c>
      <c r="AM75" s="50">
        <f t="array" ref="AM75">index(DailyPrices,Match($AI75,PriceDates,0)+1,Match(AM$3,Tickers,0))*AM$4</f>
        <v>11949.14485</v>
      </c>
      <c r="AN75" s="50">
        <f t="array" ref="AN75">index(DailyPrices,Match($AI75,PriceDates,0)+1,Match(AN$3,Tickers,0))*AN$4</f>
        <v>9553.608678</v>
      </c>
      <c r="AO75" s="50">
        <f t="array" ref="AO75">index(DailyPrices,Match($AI75,PriceDates,0)+1,Match(AO$3,Tickers,0))*AO$4</f>
        <v>13906.40655</v>
      </c>
      <c r="AP75" s="50">
        <f t="array" ref="AP75">index(DailyPrices,Match($AI75,PriceDates,0)+1,Match(AP$3,Tickers,0))*AP$4</f>
        <v>4354.290715</v>
      </c>
      <c r="AQ75" s="50">
        <f t="array" ref="AQ75">index(DailyPrices,Match($AI75,PriceDates,0)+1,Match(AQ$3,Tickers,0))*AQ$4</f>
        <v>6560.283688</v>
      </c>
      <c r="AR75" s="50">
        <f t="array" ref="AR75">index(DailyPrices,Match($AI75,PriceDates,0)+1,Match(AR$3,Tickers,0))*AR$4</f>
        <v>4574.008956</v>
      </c>
      <c r="AS75" s="50">
        <f t="array" ref="AS75">index(DailyPrices,Match($AI75,PriceDates,0)+1,Match(AS$3,Tickers,0))*AS$4</f>
        <v>7426.966635</v>
      </c>
      <c r="AT75" s="50">
        <f t="array" ref="AT75">index(DailyPrices,Match($AI75,PriceDates,0)+1,Match(AT$3,Tickers,0))*AT$4</f>
        <v>4417.035153</v>
      </c>
      <c r="AU75" s="50">
        <f t="array" ref="AU75">index(DailyPrices,Match($AI75,PriceDates,0)+1,Match(AU$3,Tickers,0))*AU$4</f>
        <v>2197.271656</v>
      </c>
      <c r="AV75" s="50">
        <f t="array" ref="AV75">index(DailyPrices,Match($AI75,PriceDates,0)+1,Match(AV$3,Tickers,0))*AV$4</f>
        <v>0</v>
      </c>
      <c r="AW75" s="50">
        <f t="array" ref="AW75">index(DailyPrices,Match($AI75,PriceDates,0)+1,Match(AW$3,Tickers,0))*AW$4</f>
        <v>0</v>
      </c>
      <c r="AX75" s="50">
        <f t="array" ref="AX75">index(DailyPrices,Match($AI75,PriceDates,0)+1,Match(AX$3,Tickers,0))*AX$4</f>
        <v>0</v>
      </c>
      <c r="AY75" s="50">
        <f t="array" ref="AY75">index(DailyPrices,Match($AI75,PriceDates,0)+1,Match(AY$3,Tickers,0))*AY$4</f>
        <v>0</v>
      </c>
      <c r="AZ75" s="50">
        <f t="array" ref="AZ75">index(DailyPrices,Match($AI75,PriceDates,0)+1,Match(AZ$3,Tickers,0))*AZ$4</f>
        <v>0</v>
      </c>
      <c r="BA75" s="50">
        <f t="array" ref="BA75">index(DailyPrices,Match($AI75,PriceDates,0)+1,Match(BA$3,Tickers,0))*BA$4</f>
        <v>0</v>
      </c>
      <c r="BB75" s="50">
        <f t="array" ref="BB75">index(DailyPrices,Match($AI75,PriceDates,0)+1,Match(BB$3,Tickers,0))*BB$4</f>
        <v>0</v>
      </c>
      <c r="BC75" s="50">
        <f t="array" ref="BC75">index(DailyPrices,Match($AI75,PriceDates,0)+1,Match(BC$3,Tickers,0))*BC$4</f>
        <v>0</v>
      </c>
      <c r="BD75" s="50">
        <f t="array" ref="BD75">index(DailyPrices,Match($AI75,PriceDates,0)+1,Match(BD$3,Tickers,0))*BD$4</f>
        <v>0</v>
      </c>
      <c r="BE75" s="50">
        <f t="array" ref="BE75">index(DailyPrices,Match($AI75,PriceDates,0)+1,Match(BE$3,Tickers,0))*BE$4</f>
        <v>0</v>
      </c>
      <c r="BF75" s="50">
        <f t="array" ref="BF75">index(DailyPrices,Match($AI75,PriceDates,0)+1,Match(BF$3,Tickers,0))*BF$4</f>
        <v>0</v>
      </c>
      <c r="BG75" s="50">
        <f t="array" ref="BG75">index(DailyPrices,Match($AI75,PriceDates,0)+1,Match(BG$3,Tickers,0))*BG$4</f>
        <v>0</v>
      </c>
      <c r="BH75" s="50">
        <f t="array" ref="BH75">index(DailyPrices,Match($AI75,PriceDates,0)+1,Match(BH$3,Tickers,0))*BH$4</f>
        <v>0</v>
      </c>
      <c r="BI75" s="50">
        <f t="array" ref="BI75">index(DailyPrices,Match($AI75,PriceDates,0)+1,Match(BI$3,Tickers,0))*BI$4</f>
        <v>0</v>
      </c>
      <c r="BJ75" s="50">
        <f t="array" ref="BJ75">index(DailyPrices,Match($AI75,PriceDates,0)+1,Match(BJ$3,Tickers,0))*BJ$4</f>
        <v>0</v>
      </c>
      <c r="BK75" s="51">
        <f t="shared" si="5"/>
        <v>103196.4414</v>
      </c>
    </row>
    <row r="76">
      <c r="AI76" s="65">
        <f>Prices!B82</f>
        <v>42475</v>
      </c>
      <c r="AJ76" s="50">
        <f t="array" ref="AJ76">index(DailyPrices,Match($AI76,PriceDates,0)+1,Match(AJ$3,Tickers,0))*AJ$4</f>
        <v>11929.37167</v>
      </c>
      <c r="AK76" s="50">
        <f t="array" ref="AK76">index(DailyPrices,Match($AI76,PriceDates,0)+1,Match(AK$3,Tickers,0))*AK$4</f>
        <v>18693.4483</v>
      </c>
      <c r="AL76" s="50">
        <f t="array" ref="AL76">index(DailyPrices,Match($AI76,PriceDates,0)+1,Match(AL$3,Tickers,0))*AL$4</f>
        <v>7613.055953</v>
      </c>
      <c r="AM76" s="50">
        <f t="array" ref="AM76">index(DailyPrices,Match($AI76,PriceDates,0)+1,Match(AM$3,Tickers,0))*AM$4</f>
        <v>11977.83877</v>
      </c>
      <c r="AN76" s="50">
        <f t="array" ref="AN76">index(DailyPrices,Match($AI76,PriceDates,0)+1,Match(AN$3,Tickers,0))*AN$4</f>
        <v>9527.534418</v>
      </c>
      <c r="AO76" s="50">
        <f t="array" ref="AO76">index(DailyPrices,Match($AI76,PriceDates,0)+1,Match(AO$3,Tickers,0))*AO$4</f>
        <v>13856.604</v>
      </c>
      <c r="AP76" s="50">
        <f t="array" ref="AP76">index(DailyPrices,Match($AI76,PriceDates,0)+1,Match(AP$3,Tickers,0))*AP$4</f>
        <v>4341.461068</v>
      </c>
      <c r="AQ76" s="50">
        <f t="array" ref="AQ76">index(DailyPrices,Match($AI76,PriceDates,0)+1,Match(AQ$3,Tickers,0))*AQ$4</f>
        <v>6545.508274</v>
      </c>
      <c r="AR76" s="50">
        <f t="array" ref="AR76">index(DailyPrices,Match($AI76,PriceDates,0)+1,Match(AR$3,Tickers,0))*AR$4</f>
        <v>4550.242258</v>
      </c>
      <c r="AS76" s="50">
        <f t="array" ref="AS76">index(DailyPrices,Match($AI76,PriceDates,0)+1,Match(AS$3,Tickers,0))*AS$4</f>
        <v>7394.914375</v>
      </c>
      <c r="AT76" s="50">
        <f t="array" ref="AT76">index(DailyPrices,Match($AI76,PriceDates,0)+1,Match(AT$3,Tickers,0))*AT$4</f>
        <v>4450.125557</v>
      </c>
      <c r="AU76" s="50">
        <f t="array" ref="AU76">index(DailyPrices,Match($AI76,PriceDates,0)+1,Match(AU$3,Tickers,0))*AU$4</f>
        <v>2207.002377</v>
      </c>
      <c r="AV76" s="50">
        <f t="array" ref="AV76">index(DailyPrices,Match($AI76,PriceDates,0)+1,Match(AV$3,Tickers,0))*AV$4</f>
        <v>0</v>
      </c>
      <c r="AW76" s="50">
        <f t="array" ref="AW76">index(DailyPrices,Match($AI76,PriceDates,0)+1,Match(AW$3,Tickers,0))*AW$4</f>
        <v>0</v>
      </c>
      <c r="AX76" s="50">
        <f t="array" ref="AX76">index(DailyPrices,Match($AI76,PriceDates,0)+1,Match(AX$3,Tickers,0))*AX$4</f>
        <v>0</v>
      </c>
      <c r="AY76" s="50">
        <f t="array" ref="AY76">index(DailyPrices,Match($AI76,PriceDates,0)+1,Match(AY$3,Tickers,0))*AY$4</f>
        <v>0</v>
      </c>
      <c r="AZ76" s="50">
        <f t="array" ref="AZ76">index(DailyPrices,Match($AI76,PriceDates,0)+1,Match(AZ$3,Tickers,0))*AZ$4</f>
        <v>0</v>
      </c>
      <c r="BA76" s="50">
        <f t="array" ref="BA76">index(DailyPrices,Match($AI76,PriceDates,0)+1,Match(BA$3,Tickers,0))*BA$4</f>
        <v>0</v>
      </c>
      <c r="BB76" s="50">
        <f t="array" ref="BB76">index(DailyPrices,Match($AI76,PriceDates,0)+1,Match(BB$3,Tickers,0))*BB$4</f>
        <v>0</v>
      </c>
      <c r="BC76" s="50">
        <f t="array" ref="BC76">index(DailyPrices,Match($AI76,PriceDates,0)+1,Match(BC$3,Tickers,0))*BC$4</f>
        <v>0</v>
      </c>
      <c r="BD76" s="50">
        <f t="array" ref="BD76">index(DailyPrices,Match($AI76,PriceDates,0)+1,Match(BD$3,Tickers,0))*BD$4</f>
        <v>0</v>
      </c>
      <c r="BE76" s="50">
        <f t="array" ref="BE76">index(DailyPrices,Match($AI76,PriceDates,0)+1,Match(BE$3,Tickers,0))*BE$4</f>
        <v>0</v>
      </c>
      <c r="BF76" s="50">
        <f t="array" ref="BF76">index(DailyPrices,Match($AI76,PriceDates,0)+1,Match(BF$3,Tickers,0))*BF$4</f>
        <v>0</v>
      </c>
      <c r="BG76" s="50">
        <f t="array" ref="BG76">index(DailyPrices,Match($AI76,PriceDates,0)+1,Match(BG$3,Tickers,0))*BG$4</f>
        <v>0</v>
      </c>
      <c r="BH76" s="50">
        <f t="array" ref="BH76">index(DailyPrices,Match($AI76,PriceDates,0)+1,Match(BH$3,Tickers,0))*BH$4</f>
        <v>0</v>
      </c>
      <c r="BI76" s="50">
        <f t="array" ref="BI76">index(DailyPrices,Match($AI76,PriceDates,0)+1,Match(BI$3,Tickers,0))*BI$4</f>
        <v>0</v>
      </c>
      <c r="BJ76" s="50">
        <f t="array" ref="BJ76">index(DailyPrices,Match($AI76,PriceDates,0)+1,Match(BJ$3,Tickers,0))*BJ$4</f>
        <v>0</v>
      </c>
      <c r="BK76" s="51">
        <f t="shared" si="5"/>
        <v>103087.107</v>
      </c>
    </row>
    <row r="77">
      <c r="AI77" s="65">
        <f>Prices!B83</f>
        <v>42478</v>
      </c>
      <c r="AJ77" s="50">
        <f t="array" ref="AJ77">index(DailyPrices,Match($AI77,PriceDates,0)+1,Match(AJ$3,Tickers,0))*AJ$4</f>
        <v>12015.76196</v>
      </c>
      <c r="AK77" s="50">
        <f t="array" ref="AK77">index(DailyPrices,Match($AI77,PriceDates,0)+1,Match(AK$3,Tickers,0))*AK$4</f>
        <v>18816.78911</v>
      </c>
      <c r="AL77" s="50">
        <f t="array" ref="AL77">index(DailyPrices,Match($AI77,PriceDates,0)+1,Match(AL$3,Tickers,0))*AL$4</f>
        <v>7650.747681</v>
      </c>
      <c r="AM77" s="50">
        <f t="array" ref="AM77">index(DailyPrices,Match($AI77,PriceDates,0)+1,Match(AM$3,Tickers,0))*AM$4</f>
        <v>12045.2071</v>
      </c>
      <c r="AN77" s="50">
        <f t="array" ref="AN77">index(DailyPrices,Match($AI77,PriceDates,0)+1,Match(AN$3,Tickers,0))*AN$4</f>
        <v>9613.579474</v>
      </c>
      <c r="AO77" s="50">
        <f t="array" ref="AO77">index(DailyPrices,Match($AI77,PriceDates,0)+1,Match(AO$3,Tickers,0))*AO$4</f>
        <v>13967.70201</v>
      </c>
      <c r="AP77" s="50">
        <f t="array" ref="AP77">index(DailyPrices,Match($AI77,PriceDates,0)+1,Match(AP$3,Tickers,0))*AP$4</f>
        <v>4383.157422</v>
      </c>
      <c r="AQ77" s="50">
        <f t="array" ref="AQ77">index(DailyPrices,Match($AI77,PriceDates,0)+1,Match(AQ$3,Tickers,0))*AQ$4</f>
        <v>6587.371946</v>
      </c>
      <c r="AR77" s="50">
        <f t="array" ref="AR77">index(DailyPrices,Match($AI77,PriceDates,0)+1,Match(AR$3,Tickers,0))*AR$4</f>
        <v>4571.848347</v>
      </c>
      <c r="AS77" s="50">
        <f t="array" ref="AS77">index(DailyPrices,Match($AI77,PriceDates,0)+1,Match(AS$3,Tickers,0))*AS$4</f>
        <v>7367.441009</v>
      </c>
      <c r="AT77" s="50">
        <f t="array" ref="AT77">index(DailyPrices,Match($AI77,PriceDates,0)+1,Match(AT$3,Tickers,0))*AT$4</f>
        <v>4471.474204</v>
      </c>
      <c r="AU77" s="50">
        <f t="array" ref="AU77">index(DailyPrices,Match($AI77,PriceDates,0)+1,Match(AU$3,Tickers,0))*AU$4</f>
        <v>2219.352907</v>
      </c>
      <c r="AV77" s="50">
        <f t="array" ref="AV77">index(DailyPrices,Match($AI77,PriceDates,0)+1,Match(AV$3,Tickers,0))*AV$4</f>
        <v>0</v>
      </c>
      <c r="AW77" s="50">
        <f t="array" ref="AW77">index(DailyPrices,Match($AI77,PriceDates,0)+1,Match(AW$3,Tickers,0))*AW$4</f>
        <v>0</v>
      </c>
      <c r="AX77" s="50">
        <f t="array" ref="AX77">index(DailyPrices,Match($AI77,PriceDates,0)+1,Match(AX$3,Tickers,0))*AX$4</f>
        <v>0</v>
      </c>
      <c r="AY77" s="50">
        <f t="array" ref="AY77">index(DailyPrices,Match($AI77,PriceDates,0)+1,Match(AY$3,Tickers,0))*AY$4</f>
        <v>0</v>
      </c>
      <c r="AZ77" s="50">
        <f t="array" ref="AZ77">index(DailyPrices,Match($AI77,PriceDates,0)+1,Match(AZ$3,Tickers,0))*AZ$4</f>
        <v>0</v>
      </c>
      <c r="BA77" s="50">
        <f t="array" ref="BA77">index(DailyPrices,Match($AI77,PriceDates,0)+1,Match(BA$3,Tickers,0))*BA$4</f>
        <v>0</v>
      </c>
      <c r="BB77" s="50">
        <f t="array" ref="BB77">index(DailyPrices,Match($AI77,PriceDates,0)+1,Match(BB$3,Tickers,0))*BB$4</f>
        <v>0</v>
      </c>
      <c r="BC77" s="50">
        <f t="array" ref="BC77">index(DailyPrices,Match($AI77,PriceDates,0)+1,Match(BC$3,Tickers,0))*BC$4</f>
        <v>0</v>
      </c>
      <c r="BD77" s="50">
        <f t="array" ref="BD77">index(DailyPrices,Match($AI77,PriceDates,0)+1,Match(BD$3,Tickers,0))*BD$4</f>
        <v>0</v>
      </c>
      <c r="BE77" s="50">
        <f t="array" ref="BE77">index(DailyPrices,Match($AI77,PriceDates,0)+1,Match(BE$3,Tickers,0))*BE$4</f>
        <v>0</v>
      </c>
      <c r="BF77" s="50">
        <f t="array" ref="BF77">index(DailyPrices,Match($AI77,PriceDates,0)+1,Match(BF$3,Tickers,0))*BF$4</f>
        <v>0</v>
      </c>
      <c r="BG77" s="50">
        <f t="array" ref="BG77">index(DailyPrices,Match($AI77,PriceDates,0)+1,Match(BG$3,Tickers,0))*BG$4</f>
        <v>0</v>
      </c>
      <c r="BH77" s="50">
        <f t="array" ref="BH77">index(DailyPrices,Match($AI77,PriceDates,0)+1,Match(BH$3,Tickers,0))*BH$4</f>
        <v>0</v>
      </c>
      <c r="BI77" s="50">
        <f t="array" ref="BI77">index(DailyPrices,Match($AI77,PriceDates,0)+1,Match(BI$3,Tickers,0))*BI$4</f>
        <v>0</v>
      </c>
      <c r="BJ77" s="50">
        <f t="array" ref="BJ77">index(DailyPrices,Match($AI77,PriceDates,0)+1,Match(BJ$3,Tickers,0))*BJ$4</f>
        <v>0</v>
      </c>
      <c r="BK77" s="51">
        <f t="shared" si="5"/>
        <v>103710.4332</v>
      </c>
    </row>
    <row r="78">
      <c r="AI78" s="65">
        <f>Prices!B84</f>
        <v>42479</v>
      </c>
      <c r="AJ78" s="50">
        <f t="array" ref="AJ78">index(DailyPrices,Match($AI78,PriceDates,0)+1,Match(AJ$3,Tickers,0))*AJ$4</f>
        <v>12052.07092</v>
      </c>
      <c r="AK78" s="50">
        <f t="array" ref="AK78">index(DailyPrices,Match($AI78,PriceDates,0)+1,Match(AK$3,Tickers,0))*AK$4</f>
        <v>18967.30669</v>
      </c>
      <c r="AL78" s="50">
        <f t="array" ref="AL78">index(DailyPrices,Match($AI78,PriceDates,0)+1,Match(AL$3,Tickers,0))*AL$4</f>
        <v>7681.708743</v>
      </c>
      <c r="AM78" s="50">
        <f t="array" ref="AM78">index(DailyPrices,Match($AI78,PriceDates,0)+1,Match(AM$3,Tickers,0))*AM$4</f>
        <v>12132.53641</v>
      </c>
      <c r="AN78" s="50">
        <f t="array" ref="AN78">index(DailyPrices,Match($AI78,PriceDates,0)+1,Match(AN$3,Tickers,0))*AN$4</f>
        <v>9780.454735</v>
      </c>
      <c r="AO78" s="50">
        <f t="array" ref="AO78">index(DailyPrices,Match($AI78,PriceDates,0)+1,Match(AO$3,Tickers,0))*AO$4</f>
        <v>14247.36253</v>
      </c>
      <c r="AP78" s="50">
        <f t="array" ref="AP78">index(DailyPrices,Match($AI78,PriceDates,0)+1,Match(AP$3,Tickers,0))*AP$4</f>
        <v>4451.887676</v>
      </c>
      <c r="AQ78" s="50">
        <f t="array" ref="AQ78">index(DailyPrices,Match($AI78,PriceDates,0)+1,Match(AQ$3,Tickers,0))*AQ$4</f>
        <v>6690.799842</v>
      </c>
      <c r="AR78" s="50">
        <f t="array" ref="AR78">index(DailyPrices,Match($AI78,PriceDates,0)+1,Match(AR$3,Tickers,0))*AR$4</f>
        <v>4642.068135</v>
      </c>
      <c r="AS78" s="50">
        <f t="array" ref="AS78">index(DailyPrices,Match($AI78,PriceDates,0)+1,Match(AS$3,Tickers,0))*AS$4</f>
        <v>7555.175677</v>
      </c>
      <c r="AT78" s="50">
        <f t="array" ref="AT78">index(DailyPrices,Match($AI78,PriceDates,0)+1,Match(AT$3,Tickers,0))*AT$4</f>
        <v>4473.609069</v>
      </c>
      <c r="AU78" s="50">
        <f t="array" ref="AU78">index(DailyPrices,Match($AI78,PriceDates,0)+1,Match(AU$3,Tickers,0))*AU$4</f>
        <v>2224.966785</v>
      </c>
      <c r="AV78" s="50">
        <f t="array" ref="AV78">index(DailyPrices,Match($AI78,PriceDates,0)+1,Match(AV$3,Tickers,0))*AV$4</f>
        <v>0</v>
      </c>
      <c r="AW78" s="50">
        <f t="array" ref="AW78">index(DailyPrices,Match($AI78,PriceDates,0)+1,Match(AW$3,Tickers,0))*AW$4</f>
        <v>0</v>
      </c>
      <c r="AX78" s="50">
        <f t="array" ref="AX78">index(DailyPrices,Match($AI78,PriceDates,0)+1,Match(AX$3,Tickers,0))*AX$4</f>
        <v>0</v>
      </c>
      <c r="AY78" s="50">
        <f t="array" ref="AY78">index(DailyPrices,Match($AI78,PriceDates,0)+1,Match(AY$3,Tickers,0))*AY$4</f>
        <v>0</v>
      </c>
      <c r="AZ78" s="50">
        <f t="array" ref="AZ78">index(DailyPrices,Match($AI78,PriceDates,0)+1,Match(AZ$3,Tickers,0))*AZ$4</f>
        <v>0</v>
      </c>
      <c r="BA78" s="50">
        <f t="array" ref="BA78">index(DailyPrices,Match($AI78,PriceDates,0)+1,Match(BA$3,Tickers,0))*BA$4</f>
        <v>0</v>
      </c>
      <c r="BB78" s="50">
        <f t="array" ref="BB78">index(DailyPrices,Match($AI78,PriceDates,0)+1,Match(BB$3,Tickers,0))*BB$4</f>
        <v>0</v>
      </c>
      <c r="BC78" s="50">
        <f t="array" ref="BC78">index(DailyPrices,Match($AI78,PriceDates,0)+1,Match(BC$3,Tickers,0))*BC$4</f>
        <v>0</v>
      </c>
      <c r="BD78" s="50">
        <f t="array" ref="BD78">index(DailyPrices,Match($AI78,PriceDates,0)+1,Match(BD$3,Tickers,0))*BD$4</f>
        <v>0</v>
      </c>
      <c r="BE78" s="50">
        <f t="array" ref="BE78">index(DailyPrices,Match($AI78,PriceDates,0)+1,Match(BE$3,Tickers,0))*BE$4</f>
        <v>0</v>
      </c>
      <c r="BF78" s="50">
        <f t="array" ref="BF78">index(DailyPrices,Match($AI78,PriceDates,0)+1,Match(BF$3,Tickers,0))*BF$4</f>
        <v>0</v>
      </c>
      <c r="BG78" s="50">
        <f t="array" ref="BG78">index(DailyPrices,Match($AI78,PriceDates,0)+1,Match(BG$3,Tickers,0))*BG$4</f>
        <v>0</v>
      </c>
      <c r="BH78" s="50">
        <f t="array" ref="BH78">index(DailyPrices,Match($AI78,PriceDates,0)+1,Match(BH$3,Tickers,0))*BH$4</f>
        <v>0</v>
      </c>
      <c r="BI78" s="50">
        <f t="array" ref="BI78">index(DailyPrices,Match($AI78,PriceDates,0)+1,Match(BI$3,Tickers,0))*BI$4</f>
        <v>0</v>
      </c>
      <c r="BJ78" s="50">
        <f t="array" ref="BJ78">index(DailyPrices,Match($AI78,PriceDates,0)+1,Match(BJ$3,Tickers,0))*BJ$4</f>
        <v>0</v>
      </c>
      <c r="BK78" s="51">
        <f t="shared" si="5"/>
        <v>104899.9472</v>
      </c>
    </row>
    <row r="79">
      <c r="AI79" s="65">
        <f>Prices!B85</f>
        <v>42480</v>
      </c>
      <c r="AJ79" s="50">
        <f t="array" ref="AJ79">index(DailyPrices,Match($AI79,PriceDates,0)+1,Match(AJ$3,Tickers,0))*AJ$4</f>
        <v>12062.08718</v>
      </c>
      <c r="AK79" s="50">
        <f t="array" ref="AK79">index(DailyPrices,Match($AI79,PriceDates,0)+1,Match(AK$3,Tickers,0))*AK$4</f>
        <v>19025.84131</v>
      </c>
      <c r="AL79" s="50">
        <f t="array" ref="AL79">index(DailyPrices,Match($AI79,PriceDates,0)+1,Match(AL$3,Tickers,0))*AL$4</f>
        <v>7686.420209</v>
      </c>
      <c r="AM79" s="50">
        <f t="array" ref="AM79">index(DailyPrices,Match($AI79,PriceDates,0)+1,Match(AM$3,Tickers,0))*AM$4</f>
        <v>12188.67668</v>
      </c>
      <c r="AN79" s="50">
        <f t="array" ref="AN79">index(DailyPrices,Match($AI79,PriceDates,0)+1,Match(AN$3,Tickers,0))*AN$4</f>
        <v>9783.062161</v>
      </c>
      <c r="AO79" s="50">
        <f t="array" ref="AO79">index(DailyPrices,Match($AI79,PriceDates,0)+1,Match(AO$3,Tickers,0))*AO$4</f>
        <v>14300.99605</v>
      </c>
      <c r="AP79" s="50">
        <f t="array" ref="AP79">index(DailyPrices,Match($AI79,PriceDates,0)+1,Match(AP$3,Tickers,0))*AP$4</f>
        <v>4434.476012</v>
      </c>
      <c r="AQ79" s="50">
        <f t="array" ref="AQ79">index(DailyPrices,Match($AI79,PriceDates,0)+1,Match(AQ$3,Tickers,0))*AQ$4</f>
        <v>6661.249015</v>
      </c>
      <c r="AR79" s="50">
        <f t="array" ref="AR79">index(DailyPrices,Match($AI79,PriceDates,0)+1,Match(AR$3,Tickers,0))*AR$4</f>
        <v>4617.221133</v>
      </c>
      <c r="AS79" s="50">
        <f t="array" ref="AS79">index(DailyPrices,Match($AI79,PriceDates,0)+1,Match(AS$3,Tickers,0))*AS$4</f>
        <v>7573.491254</v>
      </c>
      <c r="AT79" s="50">
        <f t="array" ref="AT79">index(DailyPrices,Match($AI79,PriceDates,0)+1,Match(AT$3,Tickers,0))*AT$4</f>
        <v>4397.821371</v>
      </c>
      <c r="AU79" s="50">
        <f t="array" ref="AU79">index(DailyPrices,Match($AI79,PriceDates,0)+1,Match(AU$3,Tickers,0))*AU$4</f>
        <v>2207.750894</v>
      </c>
      <c r="AV79" s="50">
        <f t="array" ref="AV79">index(DailyPrices,Match($AI79,PriceDates,0)+1,Match(AV$3,Tickers,0))*AV$4</f>
        <v>0</v>
      </c>
      <c r="AW79" s="50">
        <f t="array" ref="AW79">index(DailyPrices,Match($AI79,PriceDates,0)+1,Match(AW$3,Tickers,0))*AW$4</f>
        <v>0</v>
      </c>
      <c r="AX79" s="50">
        <f t="array" ref="AX79">index(DailyPrices,Match($AI79,PriceDates,0)+1,Match(AX$3,Tickers,0))*AX$4</f>
        <v>0</v>
      </c>
      <c r="AY79" s="50">
        <f t="array" ref="AY79">index(DailyPrices,Match($AI79,PriceDates,0)+1,Match(AY$3,Tickers,0))*AY$4</f>
        <v>0</v>
      </c>
      <c r="AZ79" s="50">
        <f t="array" ref="AZ79">index(DailyPrices,Match($AI79,PriceDates,0)+1,Match(AZ$3,Tickers,0))*AZ$4</f>
        <v>0</v>
      </c>
      <c r="BA79" s="50">
        <f t="array" ref="BA79">index(DailyPrices,Match($AI79,PriceDates,0)+1,Match(BA$3,Tickers,0))*BA$4</f>
        <v>0</v>
      </c>
      <c r="BB79" s="50">
        <f t="array" ref="BB79">index(DailyPrices,Match($AI79,PriceDates,0)+1,Match(BB$3,Tickers,0))*BB$4</f>
        <v>0</v>
      </c>
      <c r="BC79" s="50">
        <f t="array" ref="BC79">index(DailyPrices,Match($AI79,PriceDates,0)+1,Match(BC$3,Tickers,0))*BC$4</f>
        <v>0</v>
      </c>
      <c r="BD79" s="50">
        <f t="array" ref="BD79">index(DailyPrices,Match($AI79,PriceDates,0)+1,Match(BD$3,Tickers,0))*BD$4</f>
        <v>0</v>
      </c>
      <c r="BE79" s="50">
        <f t="array" ref="BE79">index(DailyPrices,Match($AI79,PriceDates,0)+1,Match(BE$3,Tickers,0))*BE$4</f>
        <v>0</v>
      </c>
      <c r="BF79" s="50">
        <f t="array" ref="BF79">index(DailyPrices,Match($AI79,PriceDates,0)+1,Match(BF$3,Tickers,0))*BF$4</f>
        <v>0</v>
      </c>
      <c r="BG79" s="50">
        <f t="array" ref="BG79">index(DailyPrices,Match($AI79,PriceDates,0)+1,Match(BG$3,Tickers,0))*BG$4</f>
        <v>0</v>
      </c>
      <c r="BH79" s="50">
        <f t="array" ref="BH79">index(DailyPrices,Match($AI79,PriceDates,0)+1,Match(BH$3,Tickers,0))*BH$4</f>
        <v>0</v>
      </c>
      <c r="BI79" s="50">
        <f t="array" ref="BI79">index(DailyPrices,Match($AI79,PriceDates,0)+1,Match(BI$3,Tickers,0))*BI$4</f>
        <v>0</v>
      </c>
      <c r="BJ79" s="50">
        <f t="array" ref="BJ79">index(DailyPrices,Match($AI79,PriceDates,0)+1,Match(BJ$3,Tickers,0))*BJ$4</f>
        <v>0</v>
      </c>
      <c r="BK79" s="51">
        <f t="shared" si="5"/>
        <v>104939.0933</v>
      </c>
    </row>
    <row r="80">
      <c r="AI80" s="65">
        <f>Prices!B86</f>
        <v>42481</v>
      </c>
      <c r="AJ80" s="50">
        <f t="array" ref="AJ80">index(DailyPrices,Match($AI80,PriceDates,0)+1,Match(AJ$3,Tickers,0))*AJ$4</f>
        <v>11995.10341</v>
      </c>
      <c r="AK80" s="50">
        <f t="array" ref="AK80">index(DailyPrices,Match($AI80,PriceDates,0)+1,Match(AK$3,Tickers,0))*AK$4</f>
        <v>18898.31947</v>
      </c>
      <c r="AL80" s="50">
        <f t="array" ref="AL80">index(DailyPrices,Match($AI80,PriceDates,0)+1,Match(AL$3,Tickers,0))*AL$4</f>
        <v>7631.901817</v>
      </c>
      <c r="AM80" s="50">
        <f t="array" ref="AM80">index(DailyPrices,Match($AI80,PriceDates,0)+1,Match(AM$3,Tickers,0))*AM$4</f>
        <v>12121.30835</v>
      </c>
      <c r="AN80" s="50">
        <f t="array" ref="AN80">index(DailyPrices,Match($AI80,PriceDates,0)+1,Match(AN$3,Tickers,0))*AN$4</f>
        <v>9725.69879</v>
      </c>
      <c r="AO80" s="50">
        <f t="array" ref="AO80">index(DailyPrices,Match($AI80,PriceDates,0)+1,Match(AO$3,Tickers,0))*AO$4</f>
        <v>14258.85543</v>
      </c>
      <c r="AP80" s="50">
        <f t="array" ref="AP80">index(DailyPrices,Match($AI80,PriceDates,0)+1,Match(AP$3,Tickers,0))*AP$4</f>
        <v>4401.027288</v>
      </c>
      <c r="AQ80" s="50">
        <f t="array" ref="AQ80">index(DailyPrices,Match($AI80,PriceDates,0)+1,Match(AQ$3,Tickers,0))*AQ$4</f>
        <v>6616.922774</v>
      </c>
      <c r="AR80" s="50">
        <f t="array" ref="AR80">index(DailyPrices,Match($AI80,PriceDates,0)+1,Match(AR$3,Tickers,0))*AR$4</f>
        <v>4569.687738</v>
      </c>
      <c r="AS80" s="50">
        <f t="array" ref="AS80">index(DailyPrices,Match($AI80,PriceDates,0)+1,Match(AS$3,Tickers,0))*AS$4</f>
        <v>7468.176684</v>
      </c>
      <c r="AT80" s="50">
        <f t="array" ref="AT80">index(DailyPrices,Match($AI80,PriceDates,0)+1,Match(AT$3,Tickers,0))*AT$4</f>
        <v>4319.365091</v>
      </c>
      <c r="AU80" s="50">
        <f t="array" ref="AU80">index(DailyPrices,Match($AI80,PriceDates,0)+1,Match(AU$3,Tickers,0))*AU$4</f>
        <v>2178.932989</v>
      </c>
      <c r="AV80" s="50">
        <f t="array" ref="AV80">index(DailyPrices,Match($AI80,PriceDates,0)+1,Match(AV$3,Tickers,0))*AV$4</f>
        <v>0</v>
      </c>
      <c r="AW80" s="50">
        <f t="array" ref="AW80">index(DailyPrices,Match($AI80,PriceDates,0)+1,Match(AW$3,Tickers,0))*AW$4</f>
        <v>0</v>
      </c>
      <c r="AX80" s="50">
        <f t="array" ref="AX80">index(DailyPrices,Match($AI80,PriceDates,0)+1,Match(AX$3,Tickers,0))*AX$4</f>
        <v>0</v>
      </c>
      <c r="AY80" s="50">
        <f t="array" ref="AY80">index(DailyPrices,Match($AI80,PriceDates,0)+1,Match(AY$3,Tickers,0))*AY$4</f>
        <v>0</v>
      </c>
      <c r="AZ80" s="50">
        <f t="array" ref="AZ80">index(DailyPrices,Match($AI80,PriceDates,0)+1,Match(AZ$3,Tickers,0))*AZ$4</f>
        <v>0</v>
      </c>
      <c r="BA80" s="50">
        <f t="array" ref="BA80">index(DailyPrices,Match($AI80,PriceDates,0)+1,Match(BA$3,Tickers,0))*BA$4</f>
        <v>0</v>
      </c>
      <c r="BB80" s="50">
        <f t="array" ref="BB80">index(DailyPrices,Match($AI80,PriceDates,0)+1,Match(BB$3,Tickers,0))*BB$4</f>
        <v>0</v>
      </c>
      <c r="BC80" s="50">
        <f t="array" ref="BC80">index(DailyPrices,Match($AI80,PriceDates,0)+1,Match(BC$3,Tickers,0))*BC$4</f>
        <v>0</v>
      </c>
      <c r="BD80" s="50">
        <f t="array" ref="BD80">index(DailyPrices,Match($AI80,PriceDates,0)+1,Match(BD$3,Tickers,0))*BD$4</f>
        <v>0</v>
      </c>
      <c r="BE80" s="50">
        <f t="array" ref="BE80">index(DailyPrices,Match($AI80,PriceDates,0)+1,Match(BE$3,Tickers,0))*BE$4</f>
        <v>0</v>
      </c>
      <c r="BF80" s="50">
        <f t="array" ref="BF80">index(DailyPrices,Match($AI80,PriceDates,0)+1,Match(BF$3,Tickers,0))*BF$4</f>
        <v>0</v>
      </c>
      <c r="BG80" s="50">
        <f t="array" ref="BG80">index(DailyPrices,Match($AI80,PriceDates,0)+1,Match(BG$3,Tickers,0))*BG$4</f>
        <v>0</v>
      </c>
      <c r="BH80" s="50">
        <f t="array" ref="BH80">index(DailyPrices,Match($AI80,PriceDates,0)+1,Match(BH$3,Tickers,0))*BH$4</f>
        <v>0</v>
      </c>
      <c r="BI80" s="50">
        <f t="array" ref="BI80">index(DailyPrices,Match($AI80,PriceDates,0)+1,Match(BI$3,Tickers,0))*BI$4</f>
        <v>0</v>
      </c>
      <c r="BJ80" s="50">
        <f t="array" ref="BJ80">index(DailyPrices,Match($AI80,PriceDates,0)+1,Match(BJ$3,Tickers,0))*BJ$4</f>
        <v>0</v>
      </c>
      <c r="BK80" s="51">
        <f t="shared" si="5"/>
        <v>104185.2998</v>
      </c>
    </row>
    <row r="81">
      <c r="AI81" s="65">
        <f>Prices!B87</f>
        <v>42482</v>
      </c>
      <c r="AJ81" s="50">
        <f t="array" ref="AJ81">index(DailyPrices,Match($AI81,PriceDates,0)+1,Match(AJ$3,Tickers,0))*AJ$4</f>
        <v>11998.2335</v>
      </c>
      <c r="AK81" s="50">
        <f t="array" ref="AK81">index(DailyPrices,Match($AI81,PriceDates,0)+1,Match(AK$3,Tickers,0))*AK$4</f>
        <v>19009.11714</v>
      </c>
      <c r="AL81" s="50">
        <f t="array" ref="AL81">index(DailyPrices,Match($AI81,PriceDates,0)+1,Match(AL$3,Tickers,0))*AL$4</f>
        <v>7703.91994</v>
      </c>
      <c r="AM81" s="50">
        <f t="array" ref="AM81">index(DailyPrices,Match($AI81,PriceDates,0)+1,Match(AM$3,Tickers,0))*AM$4</f>
        <v>12249.8072</v>
      </c>
      <c r="AN81" s="50">
        <f t="array" ref="AN81">index(DailyPrices,Match($AI81,PriceDates,0)+1,Match(AN$3,Tickers,0))*AN$4</f>
        <v>9717.876512</v>
      </c>
      <c r="AO81" s="50">
        <f t="array" ref="AO81">index(DailyPrices,Match($AI81,PriceDates,0)+1,Match(AO$3,Tickers,0))*AO$4</f>
        <v>14274.17929</v>
      </c>
      <c r="AP81" s="50">
        <f t="array" ref="AP81">index(DailyPrices,Match($AI81,PriceDates,0)+1,Match(AP$3,Tickers,0))*AP$4</f>
        <v>4395.528868</v>
      </c>
      <c r="AQ81" s="50">
        <f t="array" ref="AQ81">index(DailyPrices,Match($AI81,PriceDates,0)+1,Match(AQ$3,Tickers,0))*AQ$4</f>
        <v>6621.847912</v>
      </c>
      <c r="AR81" s="50">
        <f t="array" ref="AR81">index(DailyPrices,Match($AI81,PriceDates,0)+1,Match(AR$3,Tickers,0))*AR$4</f>
        <v>4545.921041</v>
      </c>
      <c r="AS81" s="50">
        <f t="array" ref="AS81">index(DailyPrices,Match($AI81,PriceDates,0)+1,Match(AS$3,Tickers,0))*AS$4</f>
        <v>7445.282213</v>
      </c>
      <c r="AT81" s="50">
        <f t="array" ref="AT81">index(DailyPrices,Match($AI81,PriceDates,0)+1,Match(AT$3,Tickers,0))*AT$4</f>
        <v>4366.332116</v>
      </c>
      <c r="AU81" s="50">
        <f t="array" ref="AU81">index(DailyPrices,Match($AI81,PriceDates,0)+1,Match(AU$3,Tickers,0))*AU$4</f>
        <v>2189.412227</v>
      </c>
      <c r="AV81" s="50">
        <f t="array" ref="AV81">index(DailyPrices,Match($AI81,PriceDates,0)+1,Match(AV$3,Tickers,0))*AV$4</f>
        <v>0</v>
      </c>
      <c r="AW81" s="50">
        <f t="array" ref="AW81">index(DailyPrices,Match($AI81,PriceDates,0)+1,Match(AW$3,Tickers,0))*AW$4</f>
        <v>0</v>
      </c>
      <c r="AX81" s="50">
        <f t="array" ref="AX81">index(DailyPrices,Match($AI81,PriceDates,0)+1,Match(AX$3,Tickers,0))*AX$4</f>
        <v>0</v>
      </c>
      <c r="AY81" s="50">
        <f t="array" ref="AY81">index(DailyPrices,Match($AI81,PriceDates,0)+1,Match(AY$3,Tickers,0))*AY$4</f>
        <v>0</v>
      </c>
      <c r="AZ81" s="50">
        <f t="array" ref="AZ81">index(DailyPrices,Match($AI81,PriceDates,0)+1,Match(AZ$3,Tickers,0))*AZ$4</f>
        <v>0</v>
      </c>
      <c r="BA81" s="50">
        <f t="array" ref="BA81">index(DailyPrices,Match($AI81,PriceDates,0)+1,Match(BA$3,Tickers,0))*BA$4</f>
        <v>0</v>
      </c>
      <c r="BB81" s="50">
        <f t="array" ref="BB81">index(DailyPrices,Match($AI81,PriceDates,0)+1,Match(BB$3,Tickers,0))*BB$4</f>
        <v>0</v>
      </c>
      <c r="BC81" s="50">
        <f t="array" ref="BC81">index(DailyPrices,Match($AI81,PriceDates,0)+1,Match(BC$3,Tickers,0))*BC$4</f>
        <v>0</v>
      </c>
      <c r="BD81" s="50">
        <f t="array" ref="BD81">index(DailyPrices,Match($AI81,PriceDates,0)+1,Match(BD$3,Tickers,0))*BD$4</f>
        <v>0</v>
      </c>
      <c r="BE81" s="50">
        <f t="array" ref="BE81">index(DailyPrices,Match($AI81,PriceDates,0)+1,Match(BE$3,Tickers,0))*BE$4</f>
        <v>0</v>
      </c>
      <c r="BF81" s="50">
        <f t="array" ref="BF81">index(DailyPrices,Match($AI81,PriceDates,0)+1,Match(BF$3,Tickers,0))*BF$4</f>
        <v>0</v>
      </c>
      <c r="BG81" s="50">
        <f t="array" ref="BG81">index(DailyPrices,Match($AI81,PriceDates,0)+1,Match(BG$3,Tickers,0))*BG$4</f>
        <v>0</v>
      </c>
      <c r="BH81" s="50">
        <f t="array" ref="BH81">index(DailyPrices,Match($AI81,PriceDates,0)+1,Match(BH$3,Tickers,0))*BH$4</f>
        <v>0</v>
      </c>
      <c r="BI81" s="50">
        <f t="array" ref="BI81">index(DailyPrices,Match($AI81,PriceDates,0)+1,Match(BI$3,Tickers,0))*BI$4</f>
        <v>0</v>
      </c>
      <c r="BJ81" s="50">
        <f t="array" ref="BJ81">index(DailyPrices,Match($AI81,PriceDates,0)+1,Match(BJ$3,Tickers,0))*BJ$4</f>
        <v>0</v>
      </c>
      <c r="BK81" s="51">
        <f t="shared" si="5"/>
        <v>104517.4579</v>
      </c>
    </row>
    <row r="82">
      <c r="AI82" s="65">
        <f>Prices!B88</f>
        <v>42485</v>
      </c>
      <c r="AJ82" s="50">
        <f t="array" ref="AJ82">index(DailyPrices,Match($AI82,PriceDates,0)+1,Match(AJ$3,Tickers,0))*AJ$4</f>
        <v>11978.82698</v>
      </c>
      <c r="AK82" s="50">
        <f t="array" ref="AK82">index(DailyPrices,Match($AI82,PriceDates,0)+1,Match(AK$3,Tickers,0))*AK$4</f>
        <v>18919.22469</v>
      </c>
      <c r="AL82" s="50">
        <f t="array" ref="AL82">index(DailyPrices,Match($AI82,PriceDates,0)+1,Match(AL$3,Tickers,0))*AL$4</f>
        <v>7662.862879</v>
      </c>
      <c r="AM82" s="50">
        <f t="array" ref="AM82">index(DailyPrices,Match($AI82,PriceDates,0)+1,Match(AM$3,Tickers,0))*AM$4</f>
        <v>12131.28884</v>
      </c>
      <c r="AN82" s="50">
        <f t="array" ref="AN82">index(DailyPrices,Match($AI82,PriceDates,0)+1,Match(AN$3,Tickers,0))*AN$4</f>
        <v>9676.157697</v>
      </c>
      <c r="AO82" s="50">
        <f t="array" ref="AO82">index(DailyPrices,Match($AI82,PriceDates,0)+1,Match(AO$3,Tickers,0))*AO$4</f>
        <v>14147.75741</v>
      </c>
      <c r="AP82" s="50">
        <f t="array" ref="AP82">index(DailyPrices,Match($AI82,PriceDates,0)+1,Match(AP$3,Tickers,0))*AP$4</f>
        <v>4384.073825</v>
      </c>
      <c r="AQ82" s="50">
        <f t="array" ref="AQ82">index(DailyPrices,Match($AI82,PriceDates,0)+1,Match(AQ$3,Tickers,0))*AQ$4</f>
        <v>6629.235619</v>
      </c>
      <c r="AR82" s="50">
        <f t="array" ref="AR82">index(DailyPrices,Match($AI82,PriceDates,0)+1,Match(AR$3,Tickers,0))*AR$4</f>
        <v>4521.074039</v>
      </c>
      <c r="AS82" s="50">
        <f t="array" ref="AS82">index(DailyPrices,Match($AI82,PriceDates,0)+1,Match(AS$3,Tickers,0))*AS$4</f>
        <v>7344.546537</v>
      </c>
      <c r="AT82" s="50">
        <f t="array" ref="AT82">index(DailyPrices,Match($AI82,PriceDates,0)+1,Match(AT$3,Tickers,0))*AT$4</f>
        <v>4402.624816</v>
      </c>
      <c r="AU82" s="50">
        <f t="array" ref="AU82">index(DailyPrices,Match($AI82,PriceDates,0)+1,Match(AU$3,Tickers,0))*AU$4</f>
        <v>2199.142948</v>
      </c>
      <c r="AV82" s="50">
        <f t="array" ref="AV82">index(DailyPrices,Match($AI82,PriceDates,0)+1,Match(AV$3,Tickers,0))*AV$4</f>
        <v>0</v>
      </c>
      <c r="AW82" s="50">
        <f t="array" ref="AW82">index(DailyPrices,Match($AI82,PriceDates,0)+1,Match(AW$3,Tickers,0))*AW$4</f>
        <v>0</v>
      </c>
      <c r="AX82" s="50">
        <f t="array" ref="AX82">index(DailyPrices,Match($AI82,PriceDates,0)+1,Match(AX$3,Tickers,0))*AX$4</f>
        <v>0</v>
      </c>
      <c r="AY82" s="50">
        <f t="array" ref="AY82">index(DailyPrices,Match($AI82,PriceDates,0)+1,Match(AY$3,Tickers,0))*AY$4</f>
        <v>0</v>
      </c>
      <c r="AZ82" s="50">
        <f t="array" ref="AZ82">index(DailyPrices,Match($AI82,PriceDates,0)+1,Match(AZ$3,Tickers,0))*AZ$4</f>
        <v>0</v>
      </c>
      <c r="BA82" s="50">
        <f t="array" ref="BA82">index(DailyPrices,Match($AI82,PriceDates,0)+1,Match(BA$3,Tickers,0))*BA$4</f>
        <v>0</v>
      </c>
      <c r="BB82" s="50">
        <f t="array" ref="BB82">index(DailyPrices,Match($AI82,PriceDates,0)+1,Match(BB$3,Tickers,0))*BB$4</f>
        <v>0</v>
      </c>
      <c r="BC82" s="50">
        <f t="array" ref="BC82">index(DailyPrices,Match($AI82,PriceDates,0)+1,Match(BC$3,Tickers,0))*BC$4</f>
        <v>0</v>
      </c>
      <c r="BD82" s="50">
        <f t="array" ref="BD82">index(DailyPrices,Match($AI82,PriceDates,0)+1,Match(BD$3,Tickers,0))*BD$4</f>
        <v>0</v>
      </c>
      <c r="BE82" s="50">
        <f t="array" ref="BE82">index(DailyPrices,Match($AI82,PriceDates,0)+1,Match(BE$3,Tickers,0))*BE$4</f>
        <v>0</v>
      </c>
      <c r="BF82" s="50">
        <f t="array" ref="BF82">index(DailyPrices,Match($AI82,PriceDates,0)+1,Match(BF$3,Tickers,0))*BF$4</f>
        <v>0</v>
      </c>
      <c r="BG82" s="50">
        <f t="array" ref="BG82">index(DailyPrices,Match($AI82,PriceDates,0)+1,Match(BG$3,Tickers,0))*BG$4</f>
        <v>0</v>
      </c>
      <c r="BH82" s="50">
        <f t="array" ref="BH82">index(DailyPrices,Match($AI82,PriceDates,0)+1,Match(BH$3,Tickers,0))*BH$4</f>
        <v>0</v>
      </c>
      <c r="BI82" s="50">
        <f t="array" ref="BI82">index(DailyPrices,Match($AI82,PriceDates,0)+1,Match(BI$3,Tickers,0))*BI$4</f>
        <v>0</v>
      </c>
      <c r="BJ82" s="50">
        <f t="array" ref="BJ82">index(DailyPrices,Match($AI82,PriceDates,0)+1,Match(BJ$3,Tickers,0))*BJ$4</f>
        <v>0</v>
      </c>
      <c r="BK82" s="51">
        <f t="shared" si="5"/>
        <v>103996.8163</v>
      </c>
    </row>
    <row r="83">
      <c r="AI83" s="65">
        <f>Prices!B89</f>
        <v>42486</v>
      </c>
      <c r="AJ83" s="50">
        <f t="array" ref="AJ83">index(DailyPrices,Match($AI83,PriceDates,0)+1,Match(AJ$3,Tickers,0))*AJ$4</f>
        <v>11996.35545</v>
      </c>
      <c r="AK83" s="50">
        <f t="array" ref="AK83">index(DailyPrices,Match($AI83,PriceDates,0)+1,Match(AK$3,Tickers,0))*AK$4</f>
        <v>19038.38444</v>
      </c>
      <c r="AL83" s="50">
        <f t="array" ref="AL83">index(DailyPrices,Match($AI83,PriceDates,0)+1,Match(AL$3,Tickers,0))*AL$4</f>
        <v>7730.842602</v>
      </c>
      <c r="AM83" s="50">
        <f t="array" ref="AM83">index(DailyPrices,Match($AI83,PriceDates,0)+1,Match(AM$3,Tickers,0))*AM$4</f>
        <v>12304.6999</v>
      </c>
      <c r="AN83" s="50">
        <f t="array" ref="AN83">index(DailyPrices,Match($AI83,PriceDates,0)+1,Match(AN$3,Tickers,0))*AN$4</f>
        <v>9712.66166</v>
      </c>
      <c r="AO83" s="50">
        <f t="array" ref="AO83">index(DailyPrices,Match($AI83,PriceDates,0)+1,Match(AO$3,Tickers,0))*AO$4</f>
        <v>14220.54577</v>
      </c>
      <c r="AP83" s="50">
        <f t="array" ref="AP83">index(DailyPrices,Match($AI83,PriceDates,0)+1,Match(AP$3,Tickers,0))*AP$4</f>
        <v>4401.48549</v>
      </c>
      <c r="AQ83" s="50">
        <f t="array" ref="AQ83">index(DailyPrices,Match($AI83,PriceDates,0)+1,Match(AQ$3,Tickers,0))*AQ$4</f>
        <v>6636.623325</v>
      </c>
      <c r="AR83" s="50">
        <f t="array" ref="AR83">index(DailyPrices,Match($AI83,PriceDates,0)+1,Match(AR$3,Tickers,0))*AR$4</f>
        <v>4562.125607</v>
      </c>
      <c r="AS83" s="50">
        <f t="array" ref="AS83">index(DailyPrices,Match($AI83,PriceDates,0)+1,Match(AS$3,Tickers,0))*AS$4</f>
        <v>7454.440001</v>
      </c>
      <c r="AT83" s="50">
        <f t="array" ref="AT83">index(DailyPrices,Match($AI83,PriceDates,0)+1,Match(AT$3,Tickers,0))*AT$4</f>
        <v>4419.703734</v>
      </c>
      <c r="AU83" s="50">
        <f t="array" ref="AU83">index(DailyPrices,Match($AI83,PriceDates,0)+1,Match(AU$3,Tickers,0))*AU$4</f>
        <v>2211.493479</v>
      </c>
      <c r="AV83" s="50">
        <f t="array" ref="AV83">index(DailyPrices,Match($AI83,PriceDates,0)+1,Match(AV$3,Tickers,0))*AV$4</f>
        <v>0</v>
      </c>
      <c r="AW83" s="50">
        <f t="array" ref="AW83">index(DailyPrices,Match($AI83,PriceDates,0)+1,Match(AW$3,Tickers,0))*AW$4</f>
        <v>0</v>
      </c>
      <c r="AX83" s="50">
        <f t="array" ref="AX83">index(DailyPrices,Match($AI83,PriceDates,0)+1,Match(AX$3,Tickers,0))*AX$4</f>
        <v>0</v>
      </c>
      <c r="AY83" s="50">
        <f t="array" ref="AY83">index(DailyPrices,Match($AI83,PriceDates,0)+1,Match(AY$3,Tickers,0))*AY$4</f>
        <v>0</v>
      </c>
      <c r="AZ83" s="50">
        <f t="array" ref="AZ83">index(DailyPrices,Match($AI83,PriceDates,0)+1,Match(AZ$3,Tickers,0))*AZ$4</f>
        <v>0</v>
      </c>
      <c r="BA83" s="50">
        <f t="array" ref="BA83">index(DailyPrices,Match($AI83,PriceDates,0)+1,Match(BA$3,Tickers,0))*BA$4</f>
        <v>0</v>
      </c>
      <c r="BB83" s="50">
        <f t="array" ref="BB83">index(DailyPrices,Match($AI83,PriceDates,0)+1,Match(BB$3,Tickers,0))*BB$4</f>
        <v>0</v>
      </c>
      <c r="BC83" s="50">
        <f t="array" ref="BC83">index(DailyPrices,Match($AI83,PriceDates,0)+1,Match(BC$3,Tickers,0))*BC$4</f>
        <v>0</v>
      </c>
      <c r="BD83" s="50">
        <f t="array" ref="BD83">index(DailyPrices,Match($AI83,PriceDates,0)+1,Match(BD$3,Tickers,0))*BD$4</f>
        <v>0</v>
      </c>
      <c r="BE83" s="50">
        <f t="array" ref="BE83">index(DailyPrices,Match($AI83,PriceDates,0)+1,Match(BE$3,Tickers,0))*BE$4</f>
        <v>0</v>
      </c>
      <c r="BF83" s="50">
        <f t="array" ref="BF83">index(DailyPrices,Match($AI83,PriceDates,0)+1,Match(BF$3,Tickers,0))*BF$4</f>
        <v>0</v>
      </c>
      <c r="BG83" s="50">
        <f t="array" ref="BG83">index(DailyPrices,Match($AI83,PriceDates,0)+1,Match(BG$3,Tickers,0))*BG$4</f>
        <v>0</v>
      </c>
      <c r="BH83" s="50">
        <f t="array" ref="BH83">index(DailyPrices,Match($AI83,PriceDates,0)+1,Match(BH$3,Tickers,0))*BH$4</f>
        <v>0</v>
      </c>
      <c r="BI83" s="50">
        <f t="array" ref="BI83">index(DailyPrices,Match($AI83,PriceDates,0)+1,Match(BI$3,Tickers,0))*BI$4</f>
        <v>0</v>
      </c>
      <c r="BJ83" s="50">
        <f t="array" ref="BJ83">index(DailyPrices,Match($AI83,PriceDates,0)+1,Match(BJ$3,Tickers,0))*BJ$4</f>
        <v>0</v>
      </c>
      <c r="BK83" s="51">
        <f t="shared" si="5"/>
        <v>104689.3615</v>
      </c>
    </row>
    <row r="84">
      <c r="AI84" s="65">
        <f>Prices!B90</f>
        <v>42487</v>
      </c>
      <c r="AJ84" s="50">
        <f t="array" ref="AJ84">index(DailyPrices,Match($AI84,PriceDates,0)+1,Match(AJ$3,Tickers,0))*AJ$4</f>
        <v>12021.39611</v>
      </c>
      <c r="AK84" s="50">
        <f t="array" ref="AK84">index(DailyPrices,Match($AI84,PriceDates,0)+1,Match(AK$3,Tickers,0))*AK$4</f>
        <v>19155.45368</v>
      </c>
      <c r="AL84" s="50">
        <f t="array" ref="AL84">index(DailyPrices,Match($AI84,PriceDates,0)+1,Match(AL$3,Tickers,0))*AL$4</f>
        <v>7773.918863</v>
      </c>
      <c r="AM84" s="50">
        <f t="array" ref="AM84">index(DailyPrices,Match($AI84,PriceDates,0)+1,Match(AM$3,Tickers,0))*AM$4</f>
        <v>12393.27678</v>
      </c>
      <c r="AN84" s="50">
        <f t="array" ref="AN84">index(DailyPrices,Match($AI84,PriceDates,0)+1,Match(AN$3,Tickers,0))*AN$4</f>
        <v>9728.306216</v>
      </c>
      <c r="AO84" s="50">
        <f t="array" ref="AO84">index(DailyPrices,Match($AI84,PriceDates,0)+1,Match(AO$3,Tickers,0))*AO$4</f>
        <v>14266.51736</v>
      </c>
      <c r="AP84" s="50">
        <f t="array" ref="AP84">index(DailyPrices,Match($AI84,PriceDates,0)+1,Match(AP$3,Tickers,0))*AP$4</f>
        <v>4428.061188</v>
      </c>
      <c r="AQ84" s="50">
        <f t="array" ref="AQ84">index(DailyPrices,Match($AI84,PriceDates,0)+1,Match(AQ$3,Tickers,0))*AQ$4</f>
        <v>6683.412136</v>
      </c>
      <c r="AR84" s="50">
        <f t="array" ref="AR84">index(DailyPrices,Match($AI84,PriceDates,0)+1,Match(AR$3,Tickers,0))*AR$4</f>
        <v>4585.892304</v>
      </c>
      <c r="AS84" s="50">
        <f t="array" ref="AS84">index(DailyPrices,Match($AI84,PriceDates,0)+1,Match(AS$3,Tickers,0))*AS$4</f>
        <v>7536.8601</v>
      </c>
      <c r="AT84" s="50">
        <f t="array" ref="AT84">index(DailyPrices,Match($AI84,PriceDates,0)+1,Match(AT$3,Tickers,0))*AT$4</f>
        <v>4417.035153</v>
      </c>
      <c r="AU84" s="50">
        <f t="array" ref="AU84">index(DailyPrices,Match($AI84,PriceDates,0)+1,Match(AU$3,Tickers,0))*AU$4</f>
        <v>2213.73903</v>
      </c>
      <c r="AV84" s="50">
        <f t="array" ref="AV84">index(DailyPrices,Match($AI84,PriceDates,0)+1,Match(AV$3,Tickers,0))*AV$4</f>
        <v>0</v>
      </c>
      <c r="AW84" s="50">
        <f t="array" ref="AW84">index(DailyPrices,Match($AI84,PriceDates,0)+1,Match(AW$3,Tickers,0))*AW$4</f>
        <v>0</v>
      </c>
      <c r="AX84" s="50">
        <f t="array" ref="AX84">index(DailyPrices,Match($AI84,PriceDates,0)+1,Match(AX$3,Tickers,0))*AX$4</f>
        <v>0</v>
      </c>
      <c r="AY84" s="50">
        <f t="array" ref="AY84">index(DailyPrices,Match($AI84,PriceDates,0)+1,Match(AY$3,Tickers,0))*AY$4</f>
        <v>0</v>
      </c>
      <c r="AZ84" s="50">
        <f t="array" ref="AZ84">index(DailyPrices,Match($AI84,PriceDates,0)+1,Match(AZ$3,Tickers,0))*AZ$4</f>
        <v>0</v>
      </c>
      <c r="BA84" s="50">
        <f t="array" ref="BA84">index(DailyPrices,Match($AI84,PriceDates,0)+1,Match(BA$3,Tickers,0))*BA$4</f>
        <v>0</v>
      </c>
      <c r="BB84" s="50">
        <f t="array" ref="BB84">index(DailyPrices,Match($AI84,PriceDates,0)+1,Match(BB$3,Tickers,0))*BB$4</f>
        <v>0</v>
      </c>
      <c r="BC84" s="50">
        <f t="array" ref="BC84">index(DailyPrices,Match($AI84,PriceDates,0)+1,Match(BC$3,Tickers,0))*BC$4</f>
        <v>0</v>
      </c>
      <c r="BD84" s="50">
        <f t="array" ref="BD84">index(DailyPrices,Match($AI84,PriceDates,0)+1,Match(BD$3,Tickers,0))*BD$4</f>
        <v>0</v>
      </c>
      <c r="BE84" s="50">
        <f t="array" ref="BE84">index(DailyPrices,Match($AI84,PriceDates,0)+1,Match(BE$3,Tickers,0))*BE$4</f>
        <v>0</v>
      </c>
      <c r="BF84" s="50">
        <f t="array" ref="BF84">index(DailyPrices,Match($AI84,PriceDates,0)+1,Match(BF$3,Tickers,0))*BF$4</f>
        <v>0</v>
      </c>
      <c r="BG84" s="50">
        <f t="array" ref="BG84">index(DailyPrices,Match($AI84,PriceDates,0)+1,Match(BG$3,Tickers,0))*BG$4</f>
        <v>0</v>
      </c>
      <c r="BH84" s="50">
        <f t="array" ref="BH84">index(DailyPrices,Match($AI84,PriceDates,0)+1,Match(BH$3,Tickers,0))*BH$4</f>
        <v>0</v>
      </c>
      <c r="BI84" s="50">
        <f t="array" ref="BI84">index(DailyPrices,Match($AI84,PriceDates,0)+1,Match(BI$3,Tickers,0))*BI$4</f>
        <v>0</v>
      </c>
      <c r="BJ84" s="50">
        <f t="array" ref="BJ84">index(DailyPrices,Match($AI84,PriceDates,0)+1,Match(BJ$3,Tickers,0))*BJ$4</f>
        <v>0</v>
      </c>
      <c r="BK84" s="51">
        <f t="shared" si="5"/>
        <v>105203.8689</v>
      </c>
    </row>
    <row r="85">
      <c r="AI85" s="65">
        <f>Prices!B91</f>
        <v>42488</v>
      </c>
      <c r="AJ85" s="50">
        <f t="array" ref="AJ85">index(DailyPrices,Match($AI85,PriceDates,0)+1,Match(AJ$3,Tickers,0))*AJ$4</f>
        <v>11913.09524</v>
      </c>
      <c r="AK85" s="50">
        <f t="array" ref="AK85">index(DailyPrices,Match($AI85,PriceDates,0)+1,Match(AK$3,Tickers,0))*AK$4</f>
        <v>18956.85408</v>
      </c>
      <c r="AL85" s="50">
        <f t="array" ref="AL85">index(DailyPrices,Match($AI85,PriceDates,0)+1,Match(AL$3,Tickers,0))*AL$4</f>
        <v>7687.093275</v>
      </c>
      <c r="AM85" s="50">
        <f t="array" ref="AM85">index(DailyPrices,Match($AI85,PriceDates,0)+1,Match(AM$3,Tickers,0))*AM$4</f>
        <v>12244.81695</v>
      </c>
      <c r="AN85" s="50">
        <f t="array" ref="AN85">index(DailyPrices,Match($AI85,PriceDates,0)+1,Match(AN$3,Tickers,0))*AN$4</f>
        <v>9603.149771</v>
      </c>
      <c r="AO85" s="50">
        <f t="array" ref="AO85">index(DailyPrices,Match($AI85,PriceDates,0)+1,Match(AO$3,Tickers,0))*AO$4</f>
        <v>14097.95485</v>
      </c>
      <c r="AP85" s="50">
        <f t="array" ref="AP85">index(DailyPrices,Match($AI85,PriceDates,0)+1,Match(AP$3,Tickers,0))*AP$4</f>
        <v>4401.027288</v>
      </c>
      <c r="AQ85" s="50">
        <f t="array" ref="AQ85">index(DailyPrices,Match($AI85,PriceDates,0)+1,Match(AQ$3,Tickers,0))*AQ$4</f>
        <v>6607.072498</v>
      </c>
      <c r="AR85" s="50">
        <f t="array" ref="AR85">index(DailyPrices,Match($AI85,PriceDates,0)+1,Match(AR$3,Tickers,0))*AR$4</f>
        <v>4544.840736</v>
      </c>
      <c r="AS85" s="50">
        <f t="array" ref="AS85">index(DailyPrices,Match($AI85,PriceDates,0)+1,Match(AS$3,Tickers,0))*AS$4</f>
        <v>7500.228945</v>
      </c>
      <c r="AT85" s="50">
        <f t="array" ref="AT85">index(DailyPrices,Match($AI85,PriceDates,0)+1,Match(AT$3,Tickers,0))*AT$4</f>
        <v>4407.961978</v>
      </c>
      <c r="AU85" s="50">
        <f t="array" ref="AU85">index(DailyPrices,Match($AI85,PriceDates,0)+1,Match(AU$3,Tickers,0))*AU$4</f>
        <v>2199.142948</v>
      </c>
      <c r="AV85" s="50">
        <f t="array" ref="AV85">index(DailyPrices,Match($AI85,PriceDates,0)+1,Match(AV$3,Tickers,0))*AV$4</f>
        <v>0</v>
      </c>
      <c r="AW85" s="50">
        <f t="array" ref="AW85">index(DailyPrices,Match($AI85,PriceDates,0)+1,Match(AW$3,Tickers,0))*AW$4</f>
        <v>0</v>
      </c>
      <c r="AX85" s="50">
        <f t="array" ref="AX85">index(DailyPrices,Match($AI85,PriceDates,0)+1,Match(AX$3,Tickers,0))*AX$4</f>
        <v>0</v>
      </c>
      <c r="AY85" s="50">
        <f t="array" ref="AY85">index(DailyPrices,Match($AI85,PriceDates,0)+1,Match(AY$3,Tickers,0))*AY$4</f>
        <v>0</v>
      </c>
      <c r="AZ85" s="50">
        <f t="array" ref="AZ85">index(DailyPrices,Match($AI85,PriceDates,0)+1,Match(AZ$3,Tickers,0))*AZ$4</f>
        <v>0</v>
      </c>
      <c r="BA85" s="50">
        <f t="array" ref="BA85">index(DailyPrices,Match($AI85,PriceDates,0)+1,Match(BA$3,Tickers,0))*BA$4</f>
        <v>0</v>
      </c>
      <c r="BB85" s="50">
        <f t="array" ref="BB85">index(DailyPrices,Match($AI85,PriceDates,0)+1,Match(BB$3,Tickers,0))*BB$4</f>
        <v>0</v>
      </c>
      <c r="BC85" s="50">
        <f t="array" ref="BC85">index(DailyPrices,Match($AI85,PriceDates,0)+1,Match(BC$3,Tickers,0))*BC$4</f>
        <v>0</v>
      </c>
      <c r="BD85" s="50">
        <f t="array" ref="BD85">index(DailyPrices,Match($AI85,PriceDates,0)+1,Match(BD$3,Tickers,0))*BD$4</f>
        <v>0</v>
      </c>
      <c r="BE85" s="50">
        <f t="array" ref="BE85">index(DailyPrices,Match($AI85,PriceDates,0)+1,Match(BE$3,Tickers,0))*BE$4</f>
        <v>0</v>
      </c>
      <c r="BF85" s="50">
        <f t="array" ref="BF85">index(DailyPrices,Match($AI85,PriceDates,0)+1,Match(BF$3,Tickers,0))*BF$4</f>
        <v>0</v>
      </c>
      <c r="BG85" s="50">
        <f t="array" ref="BG85">index(DailyPrices,Match($AI85,PriceDates,0)+1,Match(BG$3,Tickers,0))*BG$4</f>
        <v>0</v>
      </c>
      <c r="BH85" s="50">
        <f t="array" ref="BH85">index(DailyPrices,Match($AI85,PriceDates,0)+1,Match(BH$3,Tickers,0))*BH$4</f>
        <v>0</v>
      </c>
      <c r="BI85" s="50">
        <f t="array" ref="BI85">index(DailyPrices,Match($AI85,PriceDates,0)+1,Match(BI$3,Tickers,0))*BI$4</f>
        <v>0</v>
      </c>
      <c r="BJ85" s="50">
        <f t="array" ref="BJ85">index(DailyPrices,Match($AI85,PriceDates,0)+1,Match(BJ$3,Tickers,0))*BJ$4</f>
        <v>0</v>
      </c>
      <c r="BK85" s="51">
        <f t="shared" si="5"/>
        <v>104163.2386</v>
      </c>
    </row>
    <row r="86">
      <c r="AI86" s="65">
        <f>Prices!B92</f>
        <v>42489</v>
      </c>
      <c r="AJ86" s="50">
        <f t="array" ref="AJ86">index(DailyPrices,Match($AI86,PriceDates,0)+1,Match(AJ$3,Tickers,0))*AJ$4</f>
        <v>11845.48545</v>
      </c>
      <c r="AK86" s="50">
        <f t="array" ref="AK86">index(DailyPrices,Match($AI86,PriceDates,0)+1,Match(AK$3,Tickers,0))*AK$4</f>
        <v>18852.32798</v>
      </c>
      <c r="AL86" s="50">
        <f t="array" ref="AL86">index(DailyPrices,Match($AI86,PriceDates,0)+1,Match(AL$3,Tickers,0))*AL$4</f>
        <v>7636.613283</v>
      </c>
      <c r="AM86" s="50">
        <f t="array" ref="AM86">index(DailyPrices,Match($AI86,PriceDates,0)+1,Match(AM$3,Tickers,0))*AM$4</f>
        <v>12159.98276</v>
      </c>
      <c r="AN86" s="50">
        <f t="array" ref="AN86">index(DailyPrices,Match($AI86,PriceDates,0)+1,Match(AN$3,Tickers,0))*AN$4</f>
        <v>9571.860659</v>
      </c>
      <c r="AO86" s="50">
        <f t="array" ref="AO86">index(DailyPrices,Match($AI86,PriceDates,0)+1,Match(AO$3,Tickers,0))*AO$4</f>
        <v>14032.82843</v>
      </c>
      <c r="AP86" s="50">
        <f t="array" ref="AP86">index(DailyPrices,Match($AI86,PriceDates,0)+1,Match(AP$3,Tickers,0))*AP$4</f>
        <v>4407.900314</v>
      </c>
      <c r="AQ86" s="50">
        <f t="array" ref="AQ86">index(DailyPrices,Match($AI86,PriceDates,0)+1,Match(AQ$3,Tickers,0))*AQ$4</f>
        <v>6589.834515</v>
      </c>
      <c r="AR86" s="50">
        <f t="array" ref="AR86">index(DailyPrices,Match($AI86,PriceDates,0)+1,Match(AR$3,Tickers,0))*AR$4</f>
        <v>4526.475561</v>
      </c>
      <c r="AS86" s="50">
        <f t="array" ref="AS86">index(DailyPrices,Match($AI86,PriceDates,0)+1,Match(AS$3,Tickers,0))*AS$4</f>
        <v>7491.071156</v>
      </c>
      <c r="AT86" s="50">
        <f t="array" ref="AT86">index(DailyPrices,Match($AI86,PriceDates,0)+1,Match(AT$3,Tickers,0))*AT$4</f>
        <v>4367.399548</v>
      </c>
      <c r="AU86" s="50">
        <f t="array" ref="AU86">index(DailyPrices,Match($AI86,PriceDates,0)+1,Match(AU$3,Tickers,0))*AU$4</f>
        <v>2178.932989</v>
      </c>
      <c r="AV86" s="50">
        <f t="array" ref="AV86">index(DailyPrices,Match($AI86,PriceDates,0)+1,Match(AV$3,Tickers,0))*AV$4</f>
        <v>0</v>
      </c>
      <c r="AW86" s="50">
        <f t="array" ref="AW86">index(DailyPrices,Match($AI86,PriceDates,0)+1,Match(AW$3,Tickers,0))*AW$4</f>
        <v>0</v>
      </c>
      <c r="AX86" s="50">
        <f t="array" ref="AX86">index(DailyPrices,Match($AI86,PriceDates,0)+1,Match(AX$3,Tickers,0))*AX$4</f>
        <v>0</v>
      </c>
      <c r="AY86" s="50">
        <f t="array" ref="AY86">index(DailyPrices,Match($AI86,PriceDates,0)+1,Match(AY$3,Tickers,0))*AY$4</f>
        <v>0</v>
      </c>
      <c r="AZ86" s="50">
        <f t="array" ref="AZ86">index(DailyPrices,Match($AI86,PriceDates,0)+1,Match(AZ$3,Tickers,0))*AZ$4</f>
        <v>0</v>
      </c>
      <c r="BA86" s="50">
        <f t="array" ref="BA86">index(DailyPrices,Match($AI86,PriceDates,0)+1,Match(BA$3,Tickers,0))*BA$4</f>
        <v>0</v>
      </c>
      <c r="BB86" s="50">
        <f t="array" ref="BB86">index(DailyPrices,Match($AI86,PriceDates,0)+1,Match(BB$3,Tickers,0))*BB$4</f>
        <v>0</v>
      </c>
      <c r="BC86" s="50">
        <f t="array" ref="BC86">index(DailyPrices,Match($AI86,PriceDates,0)+1,Match(BC$3,Tickers,0))*BC$4</f>
        <v>0</v>
      </c>
      <c r="BD86" s="50">
        <f t="array" ref="BD86">index(DailyPrices,Match($AI86,PriceDates,0)+1,Match(BD$3,Tickers,0))*BD$4</f>
        <v>0</v>
      </c>
      <c r="BE86" s="50">
        <f t="array" ref="BE86">index(DailyPrices,Match($AI86,PriceDates,0)+1,Match(BE$3,Tickers,0))*BE$4</f>
        <v>0</v>
      </c>
      <c r="BF86" s="50">
        <f t="array" ref="BF86">index(DailyPrices,Match($AI86,PriceDates,0)+1,Match(BF$3,Tickers,0))*BF$4</f>
        <v>0</v>
      </c>
      <c r="BG86" s="50">
        <f t="array" ref="BG86">index(DailyPrices,Match($AI86,PriceDates,0)+1,Match(BG$3,Tickers,0))*BG$4</f>
        <v>0</v>
      </c>
      <c r="BH86" s="50">
        <f t="array" ref="BH86">index(DailyPrices,Match($AI86,PriceDates,0)+1,Match(BH$3,Tickers,0))*BH$4</f>
        <v>0</v>
      </c>
      <c r="BI86" s="50">
        <f t="array" ref="BI86">index(DailyPrices,Match($AI86,PriceDates,0)+1,Match(BI$3,Tickers,0))*BI$4</f>
        <v>0</v>
      </c>
      <c r="BJ86" s="50">
        <f t="array" ref="BJ86">index(DailyPrices,Match($AI86,PriceDates,0)+1,Match(BJ$3,Tickers,0))*BJ$4</f>
        <v>0</v>
      </c>
      <c r="BK86" s="51">
        <f t="shared" si="5"/>
        <v>103660.7127</v>
      </c>
    </row>
    <row r="87">
      <c r="AI87" s="65">
        <f>Prices!B93</f>
        <v>42492</v>
      </c>
      <c r="AJ87" s="50">
        <f t="array" ref="AJ87">index(DailyPrices,Match($AI87,PriceDates,0)+1,Match(AJ$3,Tickers,0))*AJ$4</f>
        <v>11940.01395</v>
      </c>
      <c r="AK87" s="50">
        <f t="array" ref="AK87">index(DailyPrices,Match($AI87,PriceDates,0)+1,Match(AK$3,Tickers,0))*AK$4</f>
        <v>18944.31095</v>
      </c>
      <c r="AL87" s="50">
        <f t="array" ref="AL87">index(DailyPrices,Match($AI87,PriceDates,0)+1,Match(AL$3,Tickers,0))*AL$4</f>
        <v>7694.497008</v>
      </c>
      <c r="AM87" s="50">
        <f t="array" ref="AM87">index(DailyPrices,Match($AI87,PriceDates,0)+1,Match(AM$3,Tickers,0))*AM$4</f>
        <v>12219.86572</v>
      </c>
      <c r="AN87" s="50">
        <f t="array" ref="AN87">index(DailyPrices,Match($AI87,PriceDates,0)+1,Match(AN$3,Tickers,0))*AN$4</f>
        <v>9652.690864</v>
      </c>
      <c r="AO87" s="50">
        <f t="array" ref="AO87">index(DailyPrices,Match($AI87,PriceDates,0)+1,Match(AO$3,Tickers,0))*AO$4</f>
        <v>14128.60258</v>
      </c>
      <c r="AP87" s="50">
        <f t="array" ref="AP87">index(DailyPrices,Match($AI87,PriceDates,0)+1,Match(AP$3,Tickers,0))*AP$4</f>
        <v>4435.392415</v>
      </c>
      <c r="AQ87" s="50">
        <f t="array" ref="AQ87">index(DailyPrices,Match($AI87,PriceDates,0)+1,Match(AQ$3,Tickers,0))*AQ$4</f>
        <v>6639.085894</v>
      </c>
      <c r="AR87" s="50">
        <f t="array" ref="AR87">index(DailyPrices,Match($AI87,PriceDates,0)+1,Match(AR$3,Tickers,0))*AR$4</f>
        <v>4515.672517</v>
      </c>
      <c r="AS87" s="50">
        <f t="array" ref="AS87">index(DailyPrices,Match($AI87,PriceDates,0)+1,Match(AS$3,Tickers,0))*AS$4</f>
        <v>7445.282213</v>
      </c>
      <c r="AT87" s="50">
        <f t="array" ref="AT87">index(DailyPrices,Match($AI87,PriceDates,0)+1,Match(AT$3,Tickers,0))*AT$4</f>
        <v>4435.181504</v>
      </c>
      <c r="AU87" s="50">
        <f t="array" ref="AU87">index(DailyPrices,Match($AI87,PriceDates,0)+1,Match(AU$3,Tickers,0))*AU$4</f>
        <v>2214.861805</v>
      </c>
      <c r="AV87" s="50">
        <f t="array" ref="AV87">index(DailyPrices,Match($AI87,PriceDates,0)+1,Match(AV$3,Tickers,0))*AV$4</f>
        <v>0</v>
      </c>
      <c r="AW87" s="50">
        <f t="array" ref="AW87">index(DailyPrices,Match($AI87,PriceDates,0)+1,Match(AW$3,Tickers,0))*AW$4</f>
        <v>0</v>
      </c>
      <c r="AX87" s="50">
        <f t="array" ref="AX87">index(DailyPrices,Match($AI87,PriceDates,0)+1,Match(AX$3,Tickers,0))*AX$4</f>
        <v>0</v>
      </c>
      <c r="AY87" s="50">
        <f t="array" ref="AY87">index(DailyPrices,Match($AI87,PriceDates,0)+1,Match(AY$3,Tickers,0))*AY$4</f>
        <v>0</v>
      </c>
      <c r="AZ87" s="50">
        <f t="array" ref="AZ87">index(DailyPrices,Match($AI87,PriceDates,0)+1,Match(AZ$3,Tickers,0))*AZ$4</f>
        <v>0</v>
      </c>
      <c r="BA87" s="50">
        <f t="array" ref="BA87">index(DailyPrices,Match($AI87,PriceDates,0)+1,Match(BA$3,Tickers,0))*BA$4</f>
        <v>0</v>
      </c>
      <c r="BB87" s="50">
        <f t="array" ref="BB87">index(DailyPrices,Match($AI87,PriceDates,0)+1,Match(BB$3,Tickers,0))*BB$4</f>
        <v>0</v>
      </c>
      <c r="BC87" s="50">
        <f t="array" ref="BC87">index(DailyPrices,Match($AI87,PriceDates,0)+1,Match(BC$3,Tickers,0))*BC$4</f>
        <v>0</v>
      </c>
      <c r="BD87" s="50">
        <f t="array" ref="BD87">index(DailyPrices,Match($AI87,PriceDates,0)+1,Match(BD$3,Tickers,0))*BD$4</f>
        <v>0</v>
      </c>
      <c r="BE87" s="50">
        <f t="array" ref="BE87">index(DailyPrices,Match($AI87,PriceDates,0)+1,Match(BE$3,Tickers,0))*BE$4</f>
        <v>0</v>
      </c>
      <c r="BF87" s="50">
        <f t="array" ref="BF87">index(DailyPrices,Match($AI87,PriceDates,0)+1,Match(BF$3,Tickers,0))*BF$4</f>
        <v>0</v>
      </c>
      <c r="BG87" s="50">
        <f t="array" ref="BG87">index(DailyPrices,Match($AI87,PriceDates,0)+1,Match(BG$3,Tickers,0))*BG$4</f>
        <v>0</v>
      </c>
      <c r="BH87" s="50">
        <f t="array" ref="BH87">index(DailyPrices,Match($AI87,PriceDates,0)+1,Match(BH$3,Tickers,0))*BH$4</f>
        <v>0</v>
      </c>
      <c r="BI87" s="50">
        <f t="array" ref="BI87">index(DailyPrices,Match($AI87,PriceDates,0)+1,Match(BI$3,Tickers,0))*BI$4</f>
        <v>0</v>
      </c>
      <c r="BJ87" s="50">
        <f t="array" ref="BJ87">index(DailyPrices,Match($AI87,PriceDates,0)+1,Match(BJ$3,Tickers,0))*BJ$4</f>
        <v>0</v>
      </c>
      <c r="BK87" s="51">
        <f t="shared" si="5"/>
        <v>104265.4574</v>
      </c>
    </row>
    <row r="88">
      <c r="AI88" s="65">
        <f>Prices!B94</f>
        <v>42493</v>
      </c>
      <c r="AJ88" s="50">
        <f t="array" ref="AJ88">index(DailyPrices,Match($AI88,PriceDates,0)+1,Match(AJ$3,Tickers,0))*AJ$4</f>
        <v>11837.97325</v>
      </c>
      <c r="AK88" s="50">
        <f t="array" ref="AK88">index(DailyPrices,Match($AI88,PriceDates,0)+1,Match(AK$3,Tickers,0))*AK$4</f>
        <v>18699.71987</v>
      </c>
      <c r="AL88" s="50">
        <f t="array" ref="AL88">index(DailyPrices,Match($AI88,PriceDates,0)+1,Match(AL$3,Tickers,0))*AL$4</f>
        <v>7577.383425</v>
      </c>
      <c r="AM88" s="50">
        <f t="array" ref="AM88">index(DailyPrices,Match($AI88,PriceDates,0)+1,Match(AM$3,Tickers,0))*AM$4</f>
        <v>11977.83877</v>
      </c>
      <c r="AN88" s="50">
        <f t="array" ref="AN88">index(DailyPrices,Match($AI88,PriceDates,0)+1,Match(AN$3,Tickers,0))*AN$4</f>
        <v>9491.030455</v>
      </c>
      <c r="AO88" s="50">
        <f t="array" ref="AO88">index(DailyPrices,Match($AI88,PriceDates,0)+1,Match(AO$3,Tickers,0))*AO$4</f>
        <v>13829.78723</v>
      </c>
      <c r="AP88" s="50">
        <f t="array" ref="AP88">index(DailyPrices,Match($AI88,PriceDates,0)+1,Match(AP$3,Tickers,0))*AP$4</f>
        <v>4351.083303</v>
      </c>
      <c r="AQ88" s="50">
        <f t="array" ref="AQ88">index(DailyPrices,Match($AI88,PriceDates,0)+1,Match(AQ$3,Tickers,0))*AQ$4</f>
        <v>6555.35855</v>
      </c>
      <c r="AR88" s="50">
        <f t="array" ref="AR88">index(DailyPrices,Match($AI88,PriceDates,0)+1,Match(AR$3,Tickers,0))*AR$4</f>
        <v>4398.999638</v>
      </c>
      <c r="AS88" s="50">
        <f t="array" ref="AS88">index(DailyPrices,Match($AI88,PriceDates,0)+1,Match(AS$3,Tickers,0))*AS$4</f>
        <v>7179.70634</v>
      </c>
      <c r="AT88" s="50">
        <f t="array" ref="AT88">index(DailyPrices,Match($AI88,PriceDates,0)+1,Match(AT$3,Tickers,0))*AT$4</f>
        <v>4442.119814</v>
      </c>
      <c r="AU88" s="50">
        <f t="array" ref="AU88">index(DailyPrices,Match($AI88,PriceDates,0)+1,Match(AU$3,Tickers,0))*AU$4</f>
        <v>2202.511275</v>
      </c>
      <c r="AV88" s="50">
        <f t="array" ref="AV88">index(DailyPrices,Match($AI88,PriceDates,0)+1,Match(AV$3,Tickers,0))*AV$4</f>
        <v>0</v>
      </c>
      <c r="AW88" s="50">
        <f t="array" ref="AW88">index(DailyPrices,Match($AI88,PriceDates,0)+1,Match(AW$3,Tickers,0))*AW$4</f>
        <v>0</v>
      </c>
      <c r="AX88" s="50">
        <f t="array" ref="AX88">index(DailyPrices,Match($AI88,PriceDates,0)+1,Match(AX$3,Tickers,0))*AX$4</f>
        <v>0</v>
      </c>
      <c r="AY88" s="50">
        <f t="array" ref="AY88">index(DailyPrices,Match($AI88,PriceDates,0)+1,Match(AY$3,Tickers,0))*AY$4</f>
        <v>0</v>
      </c>
      <c r="AZ88" s="50">
        <f t="array" ref="AZ88">index(DailyPrices,Match($AI88,PriceDates,0)+1,Match(AZ$3,Tickers,0))*AZ$4</f>
        <v>0</v>
      </c>
      <c r="BA88" s="50">
        <f t="array" ref="BA88">index(DailyPrices,Match($AI88,PriceDates,0)+1,Match(BA$3,Tickers,0))*BA$4</f>
        <v>0</v>
      </c>
      <c r="BB88" s="50">
        <f t="array" ref="BB88">index(DailyPrices,Match($AI88,PriceDates,0)+1,Match(BB$3,Tickers,0))*BB$4</f>
        <v>0</v>
      </c>
      <c r="BC88" s="50">
        <f t="array" ref="BC88">index(DailyPrices,Match($AI88,PriceDates,0)+1,Match(BC$3,Tickers,0))*BC$4</f>
        <v>0</v>
      </c>
      <c r="BD88" s="50">
        <f t="array" ref="BD88">index(DailyPrices,Match($AI88,PriceDates,0)+1,Match(BD$3,Tickers,0))*BD$4</f>
        <v>0</v>
      </c>
      <c r="BE88" s="50">
        <f t="array" ref="BE88">index(DailyPrices,Match($AI88,PriceDates,0)+1,Match(BE$3,Tickers,0))*BE$4</f>
        <v>0</v>
      </c>
      <c r="BF88" s="50">
        <f t="array" ref="BF88">index(DailyPrices,Match($AI88,PriceDates,0)+1,Match(BF$3,Tickers,0))*BF$4</f>
        <v>0</v>
      </c>
      <c r="BG88" s="50">
        <f t="array" ref="BG88">index(DailyPrices,Match($AI88,PriceDates,0)+1,Match(BG$3,Tickers,0))*BG$4</f>
        <v>0</v>
      </c>
      <c r="BH88" s="50">
        <f t="array" ref="BH88">index(DailyPrices,Match($AI88,PriceDates,0)+1,Match(BH$3,Tickers,0))*BH$4</f>
        <v>0</v>
      </c>
      <c r="BI88" s="50">
        <f t="array" ref="BI88">index(DailyPrices,Match($AI88,PriceDates,0)+1,Match(BI$3,Tickers,0))*BI$4</f>
        <v>0</v>
      </c>
      <c r="BJ88" s="50">
        <f t="array" ref="BJ88">index(DailyPrices,Match($AI88,PriceDates,0)+1,Match(BJ$3,Tickers,0))*BJ$4</f>
        <v>0</v>
      </c>
      <c r="BK88" s="51">
        <f t="shared" si="5"/>
        <v>102543.5119</v>
      </c>
    </row>
    <row r="89">
      <c r="AI89" s="65">
        <f>Prices!B95</f>
        <v>42494</v>
      </c>
      <c r="AJ89" s="50">
        <f t="array" ref="AJ89">index(DailyPrices,Match($AI89,PriceDates,0)+1,Match(AJ$3,Tickers,0))*AJ$4</f>
        <v>11768.48542</v>
      </c>
      <c r="AK89" s="50">
        <f t="array" ref="AK89">index(DailyPrices,Match($AI89,PriceDates,0)+1,Match(AK$3,Tickers,0))*AK$4</f>
        <v>18557.56437</v>
      </c>
      <c r="AL89" s="50">
        <f t="array" ref="AL89">index(DailyPrices,Match($AI89,PriceDates,0)+1,Match(AL$3,Tickers,0))*AL$4</f>
        <v>7534.980231</v>
      </c>
      <c r="AM89" s="50">
        <f t="array" ref="AM89">index(DailyPrices,Match($AI89,PriceDates,0)+1,Match(AM$3,Tickers,0))*AM$4</f>
        <v>11914.21313</v>
      </c>
      <c r="AN89" s="50">
        <f t="array" ref="AN89">index(DailyPrices,Match($AI89,PriceDates,0)+1,Match(AN$3,Tickers,0))*AN$4</f>
        <v>9376.303713</v>
      </c>
      <c r="AO89" s="50">
        <f t="array" ref="AO89">index(DailyPrices,Match($AI89,PriceDates,0)+1,Match(AO$3,Tickers,0))*AO$4</f>
        <v>13619.0841</v>
      </c>
      <c r="AP89" s="50">
        <f t="array" ref="AP89">index(DailyPrices,Match($AI89,PriceDates,0)+1,Match(AP$3,Tickers,0))*AP$4</f>
        <v>4315.801773</v>
      </c>
      <c r="AQ89" s="50">
        <f t="array" ref="AQ89">index(DailyPrices,Match($AI89,PriceDates,0)+1,Match(AQ$3,Tickers,0))*AQ$4</f>
        <v>6498.719464</v>
      </c>
      <c r="AR89" s="50">
        <f t="array" ref="AR89">index(DailyPrices,Match($AI89,PriceDates,0)+1,Match(AR$3,Tickers,0))*AR$4</f>
        <v>4335.261677</v>
      </c>
      <c r="AS89" s="50">
        <f t="array" ref="AS89">index(DailyPrices,Match($AI89,PriceDates,0)+1,Match(AS$3,Tickers,0))*AS$4</f>
        <v>7056.076193</v>
      </c>
      <c r="AT89" s="50">
        <f t="array" ref="AT89">index(DailyPrices,Match($AI89,PriceDates,0)+1,Match(AT$3,Tickers,0))*AT$4</f>
        <v>4505.63204</v>
      </c>
      <c r="AU89" s="50">
        <f t="array" ref="AU89">index(DailyPrices,Match($AI89,PriceDates,0)+1,Match(AU$3,Tickers,0))*AU$4</f>
        <v>2215.236064</v>
      </c>
      <c r="AV89" s="50">
        <f t="array" ref="AV89">index(DailyPrices,Match($AI89,PriceDates,0)+1,Match(AV$3,Tickers,0))*AV$4</f>
        <v>0</v>
      </c>
      <c r="AW89" s="50">
        <f t="array" ref="AW89">index(DailyPrices,Match($AI89,PriceDates,0)+1,Match(AW$3,Tickers,0))*AW$4</f>
        <v>0</v>
      </c>
      <c r="AX89" s="50">
        <f t="array" ref="AX89">index(DailyPrices,Match($AI89,PriceDates,0)+1,Match(AX$3,Tickers,0))*AX$4</f>
        <v>0</v>
      </c>
      <c r="AY89" s="50">
        <f t="array" ref="AY89">index(DailyPrices,Match($AI89,PriceDates,0)+1,Match(AY$3,Tickers,0))*AY$4</f>
        <v>0</v>
      </c>
      <c r="AZ89" s="50">
        <f t="array" ref="AZ89">index(DailyPrices,Match($AI89,PriceDates,0)+1,Match(AZ$3,Tickers,0))*AZ$4</f>
        <v>0</v>
      </c>
      <c r="BA89" s="50">
        <f t="array" ref="BA89">index(DailyPrices,Match($AI89,PriceDates,0)+1,Match(BA$3,Tickers,0))*BA$4</f>
        <v>0</v>
      </c>
      <c r="BB89" s="50">
        <f t="array" ref="BB89">index(DailyPrices,Match($AI89,PriceDates,0)+1,Match(BB$3,Tickers,0))*BB$4</f>
        <v>0</v>
      </c>
      <c r="BC89" s="50">
        <f t="array" ref="BC89">index(DailyPrices,Match($AI89,PriceDates,0)+1,Match(BC$3,Tickers,0))*BC$4</f>
        <v>0</v>
      </c>
      <c r="BD89" s="50">
        <f t="array" ref="BD89">index(DailyPrices,Match($AI89,PriceDates,0)+1,Match(BD$3,Tickers,0))*BD$4</f>
        <v>0</v>
      </c>
      <c r="BE89" s="50">
        <f t="array" ref="BE89">index(DailyPrices,Match($AI89,PriceDates,0)+1,Match(BE$3,Tickers,0))*BE$4</f>
        <v>0</v>
      </c>
      <c r="BF89" s="50">
        <f t="array" ref="BF89">index(DailyPrices,Match($AI89,PriceDates,0)+1,Match(BF$3,Tickers,0))*BF$4</f>
        <v>0</v>
      </c>
      <c r="BG89" s="50">
        <f t="array" ref="BG89">index(DailyPrices,Match($AI89,PriceDates,0)+1,Match(BG$3,Tickers,0))*BG$4</f>
        <v>0</v>
      </c>
      <c r="BH89" s="50">
        <f t="array" ref="BH89">index(DailyPrices,Match($AI89,PriceDates,0)+1,Match(BH$3,Tickers,0))*BH$4</f>
        <v>0</v>
      </c>
      <c r="BI89" s="50">
        <f t="array" ref="BI89">index(DailyPrices,Match($AI89,PriceDates,0)+1,Match(BI$3,Tickers,0))*BI$4</f>
        <v>0</v>
      </c>
      <c r="BJ89" s="50">
        <f t="array" ref="BJ89">index(DailyPrices,Match($AI89,PriceDates,0)+1,Match(BJ$3,Tickers,0))*BJ$4</f>
        <v>0</v>
      </c>
      <c r="BK89" s="51">
        <f t="shared" si="5"/>
        <v>101697.3582</v>
      </c>
    </row>
    <row r="90">
      <c r="AI90" s="65">
        <f>Prices!B96</f>
        <v>42495</v>
      </c>
      <c r="AJ90" s="50">
        <f t="array" ref="AJ90">index(DailyPrices,Match($AI90,PriceDates,0)+1,Match(AJ$3,Tickers,0))*AJ$4</f>
        <v>11767.23338</v>
      </c>
      <c r="AK90" s="50">
        <f t="array" ref="AK90">index(DailyPrices,Match($AI90,PriceDates,0)+1,Match(AK$3,Tickers,0))*AK$4</f>
        <v>18542.93072</v>
      </c>
      <c r="AL90" s="50">
        <f t="array" ref="AL90">index(DailyPrices,Match($AI90,PriceDates,0)+1,Match(AL$3,Tickers,0))*AL$4</f>
        <v>7516.134367</v>
      </c>
      <c r="AM90" s="50">
        <f t="array" ref="AM90">index(DailyPrices,Match($AI90,PriceDates,0)+1,Match(AM$3,Tickers,0))*AM$4</f>
        <v>11858.07286</v>
      </c>
      <c r="AN90" s="50">
        <f t="array" ref="AN90">index(DailyPrices,Match($AI90,PriceDates,0)+1,Match(AN$3,Tickers,0))*AN$4</f>
        <v>9368.481435</v>
      </c>
      <c r="AO90" s="50">
        <f t="array" ref="AO90">index(DailyPrices,Match($AI90,PriceDates,0)+1,Match(AO$3,Tickers,0))*AO$4</f>
        <v>13584.60541</v>
      </c>
      <c r="AP90" s="50">
        <f t="array" ref="AP90">index(DailyPrices,Match($AI90,PriceDates,0)+1,Match(AP$3,Tickers,0))*AP$4</f>
        <v>4311.677958</v>
      </c>
      <c r="AQ90" s="50">
        <f t="array" ref="AQ90">index(DailyPrices,Match($AI90,PriceDates,0)+1,Match(AQ$3,Tickers,0))*AQ$4</f>
        <v>6479.018913</v>
      </c>
      <c r="AR90" s="50">
        <f t="array" ref="AR90">index(DailyPrices,Match($AI90,PriceDates,0)+1,Match(AR$3,Tickers,0))*AR$4</f>
        <v>4334.181372</v>
      </c>
      <c r="AS90" s="50">
        <f t="array" ref="AS90">index(DailyPrices,Match($AI90,PriceDates,0)+1,Match(AS$3,Tickers,0))*AS$4</f>
        <v>7019.445038</v>
      </c>
      <c r="AT90" s="50">
        <f t="array" ref="AT90">index(DailyPrices,Match($AI90,PriceDates,0)+1,Match(AT$3,Tickers,0))*AT$4</f>
        <v>4518.441229</v>
      </c>
      <c r="AU90" s="50">
        <f t="array" ref="AU90">index(DailyPrices,Match($AI90,PriceDates,0)+1,Match(AU$3,Tickers,0))*AU$4</f>
        <v>2218.230132</v>
      </c>
      <c r="AV90" s="50">
        <f t="array" ref="AV90">index(DailyPrices,Match($AI90,PriceDates,0)+1,Match(AV$3,Tickers,0))*AV$4</f>
        <v>0</v>
      </c>
      <c r="AW90" s="50">
        <f t="array" ref="AW90">index(DailyPrices,Match($AI90,PriceDates,0)+1,Match(AW$3,Tickers,0))*AW$4</f>
        <v>0</v>
      </c>
      <c r="AX90" s="50">
        <f t="array" ref="AX90">index(DailyPrices,Match($AI90,PriceDates,0)+1,Match(AX$3,Tickers,0))*AX$4</f>
        <v>0</v>
      </c>
      <c r="AY90" s="50">
        <f t="array" ref="AY90">index(DailyPrices,Match($AI90,PriceDates,0)+1,Match(AY$3,Tickers,0))*AY$4</f>
        <v>0</v>
      </c>
      <c r="AZ90" s="50">
        <f t="array" ref="AZ90">index(DailyPrices,Match($AI90,PriceDates,0)+1,Match(AZ$3,Tickers,0))*AZ$4</f>
        <v>0</v>
      </c>
      <c r="BA90" s="50">
        <f t="array" ref="BA90">index(DailyPrices,Match($AI90,PriceDates,0)+1,Match(BA$3,Tickers,0))*BA$4</f>
        <v>0</v>
      </c>
      <c r="BB90" s="50">
        <f t="array" ref="BB90">index(DailyPrices,Match($AI90,PriceDates,0)+1,Match(BB$3,Tickers,0))*BB$4</f>
        <v>0</v>
      </c>
      <c r="BC90" s="50">
        <f t="array" ref="BC90">index(DailyPrices,Match($AI90,PriceDates,0)+1,Match(BC$3,Tickers,0))*BC$4</f>
        <v>0</v>
      </c>
      <c r="BD90" s="50">
        <f t="array" ref="BD90">index(DailyPrices,Match($AI90,PriceDates,0)+1,Match(BD$3,Tickers,0))*BD$4</f>
        <v>0</v>
      </c>
      <c r="BE90" s="50">
        <f t="array" ref="BE90">index(DailyPrices,Match($AI90,PriceDates,0)+1,Match(BE$3,Tickers,0))*BE$4</f>
        <v>0</v>
      </c>
      <c r="BF90" s="50">
        <f t="array" ref="BF90">index(DailyPrices,Match($AI90,PriceDates,0)+1,Match(BF$3,Tickers,0))*BF$4</f>
        <v>0</v>
      </c>
      <c r="BG90" s="50">
        <f t="array" ref="BG90">index(DailyPrices,Match($AI90,PriceDates,0)+1,Match(BG$3,Tickers,0))*BG$4</f>
        <v>0</v>
      </c>
      <c r="BH90" s="50">
        <f t="array" ref="BH90">index(DailyPrices,Match($AI90,PriceDates,0)+1,Match(BH$3,Tickers,0))*BH$4</f>
        <v>0</v>
      </c>
      <c r="BI90" s="50">
        <f t="array" ref="BI90">index(DailyPrices,Match($AI90,PriceDates,0)+1,Match(BI$3,Tickers,0))*BI$4</f>
        <v>0</v>
      </c>
      <c r="BJ90" s="50">
        <f t="array" ref="BJ90">index(DailyPrices,Match($AI90,PriceDates,0)+1,Match(BJ$3,Tickers,0))*BJ$4</f>
        <v>0</v>
      </c>
      <c r="BK90" s="51">
        <f t="shared" si="5"/>
        <v>101518.4528</v>
      </c>
    </row>
    <row r="91">
      <c r="AI91" s="65">
        <f>Prices!B97</f>
        <v>42496</v>
      </c>
      <c r="AJ91" s="50">
        <f t="array" ref="AJ91">index(DailyPrices,Match($AI91,PriceDates,0)+1,Match(AJ$3,Tickers,0))*AJ$4</f>
        <v>11809.80251</v>
      </c>
      <c r="AK91" s="50">
        <f t="array" ref="AK91">index(DailyPrices,Match($AI91,PriceDates,0)+1,Match(AK$3,Tickers,0))*AK$4</f>
        <v>18591.01272</v>
      </c>
      <c r="AL91" s="50">
        <f t="array" ref="AL91">index(DailyPrices,Match($AI91,PriceDates,0)+1,Match(AL$3,Tickers,0))*AL$4</f>
        <v>7553.153028</v>
      </c>
      <c r="AM91" s="50">
        <f t="array" ref="AM91">index(DailyPrices,Match($AI91,PriceDates,0)+1,Match(AM$3,Tickers,0))*AM$4</f>
        <v>11952.88754</v>
      </c>
      <c r="AN91" s="50">
        <f t="array" ref="AN91">index(DailyPrices,Match($AI91,PriceDates,0)+1,Match(AN$3,Tickers,0))*AN$4</f>
        <v>9389.340843</v>
      </c>
      <c r="AO91" s="50">
        <f t="array" ref="AO91">index(DailyPrices,Match($AI91,PriceDates,0)+1,Match(AO$3,Tickers,0))*AO$4</f>
        <v>13599.92927</v>
      </c>
      <c r="AP91" s="50">
        <f t="array" ref="AP91">index(DailyPrices,Match($AI91,PriceDates,0)+1,Match(AP$3,Tickers,0))*AP$4</f>
        <v>4331.838832</v>
      </c>
      <c r="AQ91" s="50">
        <f t="array" ref="AQ91">index(DailyPrices,Match($AI91,PriceDates,0)+1,Match(AQ$3,Tickers,0))*AQ$4</f>
        <v>6518.420016</v>
      </c>
      <c r="AR91" s="50">
        <f t="array" ref="AR91">index(DailyPrices,Match($AI91,PriceDates,0)+1,Match(AR$3,Tickers,0))*AR$4</f>
        <v>4341.743503</v>
      </c>
      <c r="AS91" s="50">
        <f t="array" ref="AS91">index(DailyPrices,Match($AI91,PriceDates,0)+1,Match(AS$3,Tickers,0))*AS$4</f>
        <v>7037.760615</v>
      </c>
      <c r="AT91" s="50">
        <f t="array" ref="AT91">index(DailyPrices,Match($AI91,PriceDates,0)+1,Match(AT$3,Tickers,0))*AT$4</f>
        <v>4568.076834</v>
      </c>
      <c r="AU91" s="50">
        <f t="array" ref="AU91">index(DailyPrices,Match($AI91,PriceDates,0)+1,Match(AU$3,Tickers,0))*AU$4</f>
        <v>2231.329179</v>
      </c>
      <c r="AV91" s="50">
        <f t="array" ref="AV91">index(DailyPrices,Match($AI91,PriceDates,0)+1,Match(AV$3,Tickers,0))*AV$4</f>
        <v>0</v>
      </c>
      <c r="AW91" s="50">
        <f t="array" ref="AW91">index(DailyPrices,Match($AI91,PriceDates,0)+1,Match(AW$3,Tickers,0))*AW$4</f>
        <v>0</v>
      </c>
      <c r="AX91" s="50">
        <f t="array" ref="AX91">index(DailyPrices,Match($AI91,PriceDates,0)+1,Match(AX$3,Tickers,0))*AX$4</f>
        <v>0</v>
      </c>
      <c r="AY91" s="50">
        <f t="array" ref="AY91">index(DailyPrices,Match($AI91,PriceDates,0)+1,Match(AY$3,Tickers,0))*AY$4</f>
        <v>0</v>
      </c>
      <c r="AZ91" s="50">
        <f t="array" ref="AZ91">index(DailyPrices,Match($AI91,PriceDates,0)+1,Match(AZ$3,Tickers,0))*AZ$4</f>
        <v>0</v>
      </c>
      <c r="BA91" s="50">
        <f t="array" ref="BA91">index(DailyPrices,Match($AI91,PriceDates,0)+1,Match(BA$3,Tickers,0))*BA$4</f>
        <v>0</v>
      </c>
      <c r="BB91" s="50">
        <f t="array" ref="BB91">index(DailyPrices,Match($AI91,PriceDates,0)+1,Match(BB$3,Tickers,0))*BB$4</f>
        <v>0</v>
      </c>
      <c r="BC91" s="50">
        <f t="array" ref="BC91">index(DailyPrices,Match($AI91,PriceDates,0)+1,Match(BC$3,Tickers,0))*BC$4</f>
        <v>0</v>
      </c>
      <c r="BD91" s="50">
        <f t="array" ref="BD91">index(DailyPrices,Match($AI91,PriceDates,0)+1,Match(BD$3,Tickers,0))*BD$4</f>
        <v>0</v>
      </c>
      <c r="BE91" s="50">
        <f t="array" ref="BE91">index(DailyPrices,Match($AI91,PriceDates,0)+1,Match(BE$3,Tickers,0))*BE$4</f>
        <v>0</v>
      </c>
      <c r="BF91" s="50">
        <f t="array" ref="BF91">index(DailyPrices,Match($AI91,PriceDates,0)+1,Match(BF$3,Tickers,0))*BF$4</f>
        <v>0</v>
      </c>
      <c r="BG91" s="50">
        <f t="array" ref="BG91">index(DailyPrices,Match($AI91,PriceDates,0)+1,Match(BG$3,Tickers,0))*BG$4</f>
        <v>0</v>
      </c>
      <c r="BH91" s="50">
        <f t="array" ref="BH91">index(DailyPrices,Match($AI91,PriceDates,0)+1,Match(BH$3,Tickers,0))*BH$4</f>
        <v>0</v>
      </c>
      <c r="BI91" s="50">
        <f t="array" ref="BI91">index(DailyPrices,Match($AI91,PriceDates,0)+1,Match(BI$3,Tickers,0))*BI$4</f>
        <v>0</v>
      </c>
      <c r="BJ91" s="50">
        <f t="array" ref="BJ91">index(DailyPrices,Match($AI91,PriceDates,0)+1,Match(BJ$3,Tickers,0))*BJ$4</f>
        <v>0</v>
      </c>
      <c r="BK91" s="51">
        <f t="shared" si="5"/>
        <v>101925.2949</v>
      </c>
    </row>
    <row r="92">
      <c r="AI92" s="65">
        <f>Prices!B98</f>
        <v>42499</v>
      </c>
      <c r="AJ92" s="50">
        <f t="array" ref="AJ92">index(DailyPrices,Match($AI92,PriceDates,0)+1,Match(AJ$3,Tickers,0))*AJ$4</f>
        <v>11822.32284</v>
      </c>
      <c r="AK92" s="50">
        <f t="array" ref="AK92">index(DailyPrices,Match($AI92,PriceDates,0)+1,Match(AK$3,Tickers,0))*AK$4</f>
        <v>18511.57288</v>
      </c>
      <c r="AL92" s="50">
        <f t="array" ref="AL92">index(DailyPrices,Match($AI92,PriceDates,0)+1,Match(AL$3,Tickers,0))*AL$4</f>
        <v>7563.922094</v>
      </c>
      <c r="AM92" s="50">
        <f t="array" ref="AM92">index(DailyPrices,Match($AI92,PriceDates,0)+1,Match(AM$3,Tickers,0))*AM$4</f>
        <v>11889.2619</v>
      </c>
      <c r="AN92" s="50">
        <f t="array" ref="AN92">index(DailyPrices,Match($AI92,PriceDates,0)+1,Match(AN$3,Tickers,0))*AN$4</f>
        <v>9358.051731</v>
      </c>
      <c r="AO92" s="50">
        <f t="array" ref="AO92">index(DailyPrices,Match($AI92,PriceDates,0)+1,Match(AO$3,Tickers,0))*AO$4</f>
        <v>13469.67643</v>
      </c>
      <c r="AP92" s="50">
        <f t="array" ref="AP92">index(DailyPrices,Match($AI92,PriceDates,0)+1,Match(AP$3,Tickers,0))*AP$4</f>
        <v>4289.684276</v>
      </c>
      <c r="AQ92" s="50">
        <f t="array" ref="AQ92">index(DailyPrices,Match($AI92,PriceDates,0)+1,Match(AQ$3,Tickers,0))*AQ$4</f>
        <v>6476.556344</v>
      </c>
      <c r="AR92" s="50">
        <f t="array" ref="AR92">index(DailyPrices,Match($AI92,PriceDates,0)+1,Match(AR$3,Tickers,0))*AR$4</f>
        <v>4281.246455</v>
      </c>
      <c r="AS92" s="50">
        <f t="array" ref="AS92">index(DailyPrices,Match($AI92,PriceDates,0)+1,Match(AS$3,Tickers,0))*AS$4</f>
        <v>6895.814891</v>
      </c>
      <c r="AT92" s="50">
        <f t="array" ref="AT92">index(DailyPrices,Match($AI92,PriceDates,0)+1,Match(AT$3,Tickers,0))*AT$4</f>
        <v>4618.246155</v>
      </c>
      <c r="AU92" s="50">
        <f t="array" ref="AU92">index(DailyPrices,Match($AI92,PriceDates,0)+1,Match(AU$3,Tickers,0))*AU$4</f>
        <v>2244.428227</v>
      </c>
      <c r="AV92" s="50">
        <f t="array" ref="AV92">index(DailyPrices,Match($AI92,PriceDates,0)+1,Match(AV$3,Tickers,0))*AV$4</f>
        <v>0</v>
      </c>
      <c r="AW92" s="50">
        <f t="array" ref="AW92">index(DailyPrices,Match($AI92,PriceDates,0)+1,Match(AW$3,Tickers,0))*AW$4</f>
        <v>0</v>
      </c>
      <c r="AX92" s="50">
        <f t="array" ref="AX92">index(DailyPrices,Match($AI92,PriceDates,0)+1,Match(AX$3,Tickers,0))*AX$4</f>
        <v>0</v>
      </c>
      <c r="AY92" s="50">
        <f t="array" ref="AY92">index(DailyPrices,Match($AI92,PriceDates,0)+1,Match(AY$3,Tickers,0))*AY$4</f>
        <v>0</v>
      </c>
      <c r="AZ92" s="50">
        <f t="array" ref="AZ92">index(DailyPrices,Match($AI92,PriceDates,0)+1,Match(AZ$3,Tickers,0))*AZ$4</f>
        <v>0</v>
      </c>
      <c r="BA92" s="50">
        <f t="array" ref="BA92">index(DailyPrices,Match($AI92,PriceDates,0)+1,Match(BA$3,Tickers,0))*BA$4</f>
        <v>0</v>
      </c>
      <c r="BB92" s="50">
        <f t="array" ref="BB92">index(DailyPrices,Match($AI92,PriceDates,0)+1,Match(BB$3,Tickers,0))*BB$4</f>
        <v>0</v>
      </c>
      <c r="BC92" s="50">
        <f t="array" ref="BC92">index(DailyPrices,Match($AI92,PriceDates,0)+1,Match(BC$3,Tickers,0))*BC$4</f>
        <v>0</v>
      </c>
      <c r="BD92" s="50">
        <f t="array" ref="BD92">index(DailyPrices,Match($AI92,PriceDates,0)+1,Match(BD$3,Tickers,0))*BD$4</f>
        <v>0</v>
      </c>
      <c r="BE92" s="50">
        <f t="array" ref="BE92">index(DailyPrices,Match($AI92,PriceDates,0)+1,Match(BE$3,Tickers,0))*BE$4</f>
        <v>0</v>
      </c>
      <c r="BF92" s="50">
        <f t="array" ref="BF92">index(DailyPrices,Match($AI92,PriceDates,0)+1,Match(BF$3,Tickers,0))*BF$4</f>
        <v>0</v>
      </c>
      <c r="BG92" s="50">
        <f t="array" ref="BG92">index(DailyPrices,Match($AI92,PriceDates,0)+1,Match(BG$3,Tickers,0))*BG$4</f>
        <v>0</v>
      </c>
      <c r="BH92" s="50">
        <f t="array" ref="BH92">index(DailyPrices,Match($AI92,PriceDates,0)+1,Match(BH$3,Tickers,0))*BH$4</f>
        <v>0</v>
      </c>
      <c r="BI92" s="50">
        <f t="array" ref="BI92">index(DailyPrices,Match($AI92,PriceDates,0)+1,Match(BI$3,Tickers,0))*BI$4</f>
        <v>0</v>
      </c>
      <c r="BJ92" s="50">
        <f t="array" ref="BJ92">index(DailyPrices,Match($AI92,PriceDates,0)+1,Match(BJ$3,Tickers,0))*BJ$4</f>
        <v>0</v>
      </c>
      <c r="BK92" s="51">
        <f t="shared" si="5"/>
        <v>101420.7842</v>
      </c>
    </row>
    <row r="93">
      <c r="AI93" s="65">
        <f>Prices!B99</f>
        <v>42500</v>
      </c>
      <c r="AJ93" s="50">
        <f t="array" ref="AJ93">index(DailyPrices,Match($AI93,PriceDates,0)+1,Match(AJ$3,Tickers,0))*AJ$4</f>
        <v>11968.81072</v>
      </c>
      <c r="AK93" s="50">
        <f t="array" ref="AK93">index(DailyPrices,Match($AI93,PriceDates,0)+1,Match(AK$3,Tickers,0))*AK$4</f>
        <v>18777.06919</v>
      </c>
      <c r="AL93" s="50">
        <f t="array" ref="AL93">index(DailyPrices,Match($AI93,PriceDates,0)+1,Match(AL$3,Tickers,0))*AL$4</f>
        <v>7643.343949</v>
      </c>
      <c r="AM93" s="50">
        <f t="array" ref="AM93">index(DailyPrices,Match($AI93,PriceDates,0)+1,Match(AM$3,Tickers,0))*AM$4</f>
        <v>12046.45466</v>
      </c>
      <c r="AN93" s="50">
        <f t="array" ref="AN93">index(DailyPrices,Match($AI93,PriceDates,0)+1,Match(AN$3,Tickers,0))*AN$4</f>
        <v>9496.245307</v>
      </c>
      <c r="AO93" s="50">
        <f t="array" ref="AO93">index(DailyPrices,Match($AI93,PriceDates,0)+1,Match(AO$3,Tickers,0))*AO$4</f>
        <v>13741.67502</v>
      </c>
      <c r="AP93" s="50">
        <f t="array" ref="AP93">index(DailyPrices,Match($AI93,PriceDates,0)+1,Match(AP$3,Tickers,0))*AP$4</f>
        <v>4354.748917</v>
      </c>
      <c r="AQ93" s="50">
        <f t="array" ref="AQ93">index(DailyPrices,Match($AI93,PriceDates,0)+1,Match(AQ$3,Tickers,0))*AQ$4</f>
        <v>6557.821119</v>
      </c>
      <c r="AR93" s="50">
        <f t="array" ref="AR93">index(DailyPrices,Match($AI93,PriceDates,0)+1,Match(AR$3,Tickers,0))*AR$4</f>
        <v>4366.590505</v>
      </c>
      <c r="AS93" s="50">
        <f t="array" ref="AS93">index(DailyPrices,Match($AI93,PriceDates,0)+1,Match(AS$3,Tickers,0))*AS$4</f>
        <v>7088.128453</v>
      </c>
      <c r="AT93" s="50">
        <f t="array" ref="AT93">index(DailyPrices,Match($AI93,PriceDates,0)+1,Match(AT$3,Tickers,0))*AT$4</f>
        <v>4617.712439</v>
      </c>
      <c r="AU93" s="50">
        <f t="array" ref="AU93">index(DailyPrices,Match($AI93,PriceDates,0)+1,Match(AU$3,Tickers,0))*AU$4</f>
        <v>2260.147084</v>
      </c>
      <c r="AV93" s="50">
        <f t="array" ref="AV93">index(DailyPrices,Match($AI93,PriceDates,0)+1,Match(AV$3,Tickers,0))*AV$4</f>
        <v>0</v>
      </c>
      <c r="AW93" s="50">
        <f t="array" ref="AW93">index(DailyPrices,Match($AI93,PriceDates,0)+1,Match(AW$3,Tickers,0))*AW$4</f>
        <v>0</v>
      </c>
      <c r="AX93" s="50">
        <f t="array" ref="AX93">index(DailyPrices,Match($AI93,PriceDates,0)+1,Match(AX$3,Tickers,0))*AX$4</f>
        <v>0</v>
      </c>
      <c r="AY93" s="50">
        <f t="array" ref="AY93">index(DailyPrices,Match($AI93,PriceDates,0)+1,Match(AY$3,Tickers,0))*AY$4</f>
        <v>0</v>
      </c>
      <c r="AZ93" s="50">
        <f t="array" ref="AZ93">index(DailyPrices,Match($AI93,PriceDates,0)+1,Match(AZ$3,Tickers,0))*AZ$4</f>
        <v>0</v>
      </c>
      <c r="BA93" s="50">
        <f t="array" ref="BA93">index(DailyPrices,Match($AI93,PriceDates,0)+1,Match(BA$3,Tickers,0))*BA$4</f>
        <v>0</v>
      </c>
      <c r="BB93" s="50">
        <f t="array" ref="BB93">index(DailyPrices,Match($AI93,PriceDates,0)+1,Match(BB$3,Tickers,0))*BB$4</f>
        <v>0</v>
      </c>
      <c r="BC93" s="50">
        <f t="array" ref="BC93">index(DailyPrices,Match($AI93,PriceDates,0)+1,Match(BC$3,Tickers,0))*BC$4</f>
        <v>0</v>
      </c>
      <c r="BD93" s="50">
        <f t="array" ref="BD93">index(DailyPrices,Match($AI93,PriceDates,0)+1,Match(BD$3,Tickers,0))*BD$4</f>
        <v>0</v>
      </c>
      <c r="BE93" s="50">
        <f t="array" ref="BE93">index(DailyPrices,Match($AI93,PriceDates,0)+1,Match(BE$3,Tickers,0))*BE$4</f>
        <v>0</v>
      </c>
      <c r="BF93" s="50">
        <f t="array" ref="BF93">index(DailyPrices,Match($AI93,PriceDates,0)+1,Match(BF$3,Tickers,0))*BF$4</f>
        <v>0</v>
      </c>
      <c r="BG93" s="50">
        <f t="array" ref="BG93">index(DailyPrices,Match($AI93,PriceDates,0)+1,Match(BG$3,Tickers,0))*BG$4</f>
        <v>0</v>
      </c>
      <c r="BH93" s="50">
        <f t="array" ref="BH93">index(DailyPrices,Match($AI93,PriceDates,0)+1,Match(BH$3,Tickers,0))*BH$4</f>
        <v>0</v>
      </c>
      <c r="BI93" s="50">
        <f t="array" ref="BI93">index(DailyPrices,Match($AI93,PriceDates,0)+1,Match(BI$3,Tickers,0))*BI$4</f>
        <v>0</v>
      </c>
      <c r="BJ93" s="50">
        <f t="array" ref="BJ93">index(DailyPrices,Match($AI93,PriceDates,0)+1,Match(BJ$3,Tickers,0))*BJ$4</f>
        <v>0</v>
      </c>
      <c r="BK93" s="51">
        <f t="shared" si="5"/>
        <v>102918.7473</v>
      </c>
    </row>
    <row r="94">
      <c r="AI94" s="65">
        <f>Prices!B100</f>
        <v>42501</v>
      </c>
      <c r="AJ94" s="50">
        <f t="array" ref="AJ94">index(DailyPrices,Match($AI94,PriceDates,0)+1,Match(AJ$3,Tickers,0))*AJ$4</f>
        <v>11856.75375</v>
      </c>
      <c r="AK94" s="50">
        <f t="array" ref="AK94">index(DailyPrices,Match($AI94,PriceDates,0)+1,Match(AK$3,Tickers,0))*AK$4</f>
        <v>18632.82316</v>
      </c>
      <c r="AL94" s="50">
        <f t="array" ref="AL94">index(DailyPrices,Match($AI94,PriceDates,0)+1,Match(AL$3,Tickers,0))*AL$4</f>
        <v>7567.287426</v>
      </c>
      <c r="AM94" s="50">
        <f t="array" ref="AM94">index(DailyPrices,Match($AI94,PriceDates,0)+1,Match(AM$3,Tickers,0))*AM$4</f>
        <v>11922.94606</v>
      </c>
      <c r="AN94" s="50">
        <f t="array" ref="AN94">index(DailyPrices,Match($AI94,PriceDates,0)+1,Match(AN$3,Tickers,0))*AN$4</f>
        <v>9428.452232</v>
      </c>
      <c r="AO94" s="50">
        <f t="array" ref="AO94">index(DailyPrices,Match($AI94,PriceDates,0)+1,Match(AO$3,Tickers,0))*AO$4</f>
        <v>13626.74604</v>
      </c>
      <c r="AP94" s="50">
        <f t="array" ref="AP94">index(DailyPrices,Match($AI94,PriceDates,0)+1,Match(AP$3,Tickers,0))*AP$4</f>
        <v>4353.374312</v>
      </c>
      <c r="AQ94" s="50">
        <f t="array" ref="AQ94">index(DailyPrices,Match($AI94,PriceDates,0)+1,Match(AQ$3,Tickers,0))*AQ$4</f>
        <v>6555.35855</v>
      </c>
      <c r="AR94" s="50">
        <f t="array" ref="AR94">index(DailyPrices,Match($AI94,PriceDates,0)+1,Match(AR$3,Tickers,0))*AR$4</f>
        <v>4356.867765</v>
      </c>
      <c r="AS94" s="50">
        <f t="array" ref="AS94">index(DailyPrices,Match($AI94,PriceDates,0)+1,Match(AS$3,Tickers,0))*AS$4</f>
        <v>7078.970665</v>
      </c>
      <c r="AT94" s="50">
        <f t="array" ref="AT94">index(DailyPrices,Match($AI94,PriceDates,0)+1,Match(AT$3,Tickers,0))*AT$4</f>
        <v>4518.974945</v>
      </c>
      <c r="AU94" s="50">
        <f t="array" ref="AU94">index(DailyPrices,Match($AI94,PriceDates,0)+1,Match(AU$3,Tickers,0))*AU$4</f>
        <v>2221.598458</v>
      </c>
      <c r="AV94" s="50">
        <f t="array" ref="AV94">index(DailyPrices,Match($AI94,PriceDates,0)+1,Match(AV$3,Tickers,0))*AV$4</f>
        <v>0</v>
      </c>
      <c r="AW94" s="50">
        <f t="array" ref="AW94">index(DailyPrices,Match($AI94,PriceDates,0)+1,Match(AW$3,Tickers,0))*AW$4</f>
        <v>0</v>
      </c>
      <c r="AX94" s="50">
        <f t="array" ref="AX94">index(DailyPrices,Match($AI94,PriceDates,0)+1,Match(AX$3,Tickers,0))*AX$4</f>
        <v>0</v>
      </c>
      <c r="AY94" s="50">
        <f t="array" ref="AY94">index(DailyPrices,Match($AI94,PriceDates,0)+1,Match(AY$3,Tickers,0))*AY$4</f>
        <v>0</v>
      </c>
      <c r="AZ94" s="50">
        <f t="array" ref="AZ94">index(DailyPrices,Match($AI94,PriceDates,0)+1,Match(AZ$3,Tickers,0))*AZ$4</f>
        <v>0</v>
      </c>
      <c r="BA94" s="50">
        <f t="array" ref="BA94">index(DailyPrices,Match($AI94,PriceDates,0)+1,Match(BA$3,Tickers,0))*BA$4</f>
        <v>0</v>
      </c>
      <c r="BB94" s="50">
        <f t="array" ref="BB94">index(DailyPrices,Match($AI94,PriceDates,0)+1,Match(BB$3,Tickers,0))*BB$4</f>
        <v>0</v>
      </c>
      <c r="BC94" s="50">
        <f t="array" ref="BC94">index(DailyPrices,Match($AI94,PriceDates,0)+1,Match(BC$3,Tickers,0))*BC$4</f>
        <v>0</v>
      </c>
      <c r="BD94" s="50">
        <f t="array" ref="BD94">index(DailyPrices,Match($AI94,PriceDates,0)+1,Match(BD$3,Tickers,0))*BD$4</f>
        <v>0</v>
      </c>
      <c r="BE94" s="50">
        <f t="array" ref="BE94">index(DailyPrices,Match($AI94,PriceDates,0)+1,Match(BE$3,Tickers,0))*BE$4</f>
        <v>0</v>
      </c>
      <c r="BF94" s="50">
        <f t="array" ref="BF94">index(DailyPrices,Match($AI94,PriceDates,0)+1,Match(BF$3,Tickers,0))*BF$4</f>
        <v>0</v>
      </c>
      <c r="BG94" s="50">
        <f t="array" ref="BG94">index(DailyPrices,Match($AI94,PriceDates,0)+1,Match(BG$3,Tickers,0))*BG$4</f>
        <v>0</v>
      </c>
      <c r="BH94" s="50">
        <f t="array" ref="BH94">index(DailyPrices,Match($AI94,PriceDates,0)+1,Match(BH$3,Tickers,0))*BH$4</f>
        <v>0</v>
      </c>
      <c r="BI94" s="50">
        <f t="array" ref="BI94">index(DailyPrices,Match($AI94,PriceDates,0)+1,Match(BI$3,Tickers,0))*BI$4</f>
        <v>0</v>
      </c>
      <c r="BJ94" s="50">
        <f t="array" ref="BJ94">index(DailyPrices,Match($AI94,PriceDates,0)+1,Match(BJ$3,Tickers,0))*BJ$4</f>
        <v>0</v>
      </c>
      <c r="BK94" s="51">
        <f t="shared" si="5"/>
        <v>102120.1534</v>
      </c>
    </row>
    <row r="95">
      <c r="AI95" s="65">
        <f>Prices!B101</f>
        <v>42502</v>
      </c>
      <c r="AJ95" s="50">
        <f t="array" ref="AJ95">index(DailyPrices,Match($AI95,PriceDates,0)+1,Match(AJ$3,Tickers,0))*AJ$4</f>
        <v>11863.63993</v>
      </c>
      <c r="AK95" s="50">
        <f t="array" ref="AK95">index(DailyPrices,Match($AI95,PriceDates,0)+1,Match(AK$3,Tickers,0))*AK$4</f>
        <v>18603.55586</v>
      </c>
      <c r="AL95" s="50">
        <f t="array" ref="AL95">index(DailyPrices,Match($AI95,PriceDates,0)+1,Match(AL$3,Tickers,0))*AL$4</f>
        <v>7531.614898</v>
      </c>
      <c r="AM95" s="50">
        <f t="array" ref="AM95">index(DailyPrices,Match($AI95,PriceDates,0)+1,Match(AM$3,Tickers,0))*AM$4</f>
        <v>11834.36919</v>
      </c>
      <c r="AN95" s="50">
        <f t="array" ref="AN95">index(DailyPrices,Match($AI95,PriceDates,0)+1,Match(AN$3,Tickers,0))*AN$4</f>
        <v>9420.629954</v>
      </c>
      <c r="AO95" s="50">
        <f t="array" ref="AO95">index(DailyPrices,Match($AI95,PriceDates,0)+1,Match(AO$3,Tickers,0))*AO$4</f>
        <v>13649.73183</v>
      </c>
      <c r="AP95" s="50">
        <f t="array" ref="AP95">index(DailyPrices,Match($AI95,PriceDates,0)+1,Match(AP$3,Tickers,0))*AP$4</f>
        <v>4345.584883</v>
      </c>
      <c r="AQ95" s="50">
        <f t="array" ref="AQ95">index(DailyPrices,Match($AI95,PriceDates,0)+1,Match(AQ$3,Tickers,0))*AQ$4</f>
        <v>6570.133964</v>
      </c>
      <c r="AR95" s="50">
        <f t="array" ref="AR95">index(DailyPrices,Match($AI95,PriceDates,0)+1,Match(AR$3,Tickers,0))*AR$4</f>
        <v>4343.904112</v>
      </c>
      <c r="AS95" s="50">
        <f t="array" ref="AS95">index(DailyPrices,Match($AI95,PriceDates,0)+1,Match(AS$3,Tickers,0))*AS$4</f>
        <v>7088.128453</v>
      </c>
      <c r="AT95" s="50">
        <f t="array" ref="AT95">index(DailyPrices,Match($AI95,PriceDates,0)+1,Match(AT$3,Tickers,0))*AT$4</f>
        <v>4545.127038</v>
      </c>
      <c r="AU95" s="50">
        <f t="array" ref="AU95">index(DailyPrices,Match($AI95,PriceDates,0)+1,Match(AU$3,Tickers,0))*AU$4</f>
        <v>2228.335111</v>
      </c>
      <c r="AV95" s="50">
        <f t="array" ref="AV95">index(DailyPrices,Match($AI95,PriceDates,0)+1,Match(AV$3,Tickers,0))*AV$4</f>
        <v>0</v>
      </c>
      <c r="AW95" s="50">
        <f t="array" ref="AW95">index(DailyPrices,Match($AI95,PriceDates,0)+1,Match(AW$3,Tickers,0))*AW$4</f>
        <v>0</v>
      </c>
      <c r="AX95" s="50">
        <f t="array" ref="AX95">index(DailyPrices,Match($AI95,PriceDates,0)+1,Match(AX$3,Tickers,0))*AX$4</f>
        <v>0</v>
      </c>
      <c r="AY95" s="50">
        <f t="array" ref="AY95">index(DailyPrices,Match($AI95,PriceDates,0)+1,Match(AY$3,Tickers,0))*AY$4</f>
        <v>0</v>
      </c>
      <c r="AZ95" s="50">
        <f t="array" ref="AZ95">index(DailyPrices,Match($AI95,PriceDates,0)+1,Match(AZ$3,Tickers,0))*AZ$4</f>
        <v>0</v>
      </c>
      <c r="BA95" s="50">
        <f t="array" ref="BA95">index(DailyPrices,Match($AI95,PriceDates,0)+1,Match(BA$3,Tickers,0))*BA$4</f>
        <v>0</v>
      </c>
      <c r="BB95" s="50">
        <f t="array" ref="BB95">index(DailyPrices,Match($AI95,PriceDates,0)+1,Match(BB$3,Tickers,0))*BB$4</f>
        <v>0</v>
      </c>
      <c r="BC95" s="50">
        <f t="array" ref="BC95">index(DailyPrices,Match($AI95,PriceDates,0)+1,Match(BC$3,Tickers,0))*BC$4</f>
        <v>0</v>
      </c>
      <c r="BD95" s="50">
        <f t="array" ref="BD95">index(DailyPrices,Match($AI95,PriceDates,0)+1,Match(BD$3,Tickers,0))*BD$4</f>
        <v>0</v>
      </c>
      <c r="BE95" s="50">
        <f t="array" ref="BE95">index(DailyPrices,Match($AI95,PriceDates,0)+1,Match(BE$3,Tickers,0))*BE$4</f>
        <v>0</v>
      </c>
      <c r="BF95" s="50">
        <f t="array" ref="BF95">index(DailyPrices,Match($AI95,PriceDates,0)+1,Match(BF$3,Tickers,0))*BF$4</f>
        <v>0</v>
      </c>
      <c r="BG95" s="50">
        <f t="array" ref="BG95">index(DailyPrices,Match($AI95,PriceDates,0)+1,Match(BG$3,Tickers,0))*BG$4</f>
        <v>0</v>
      </c>
      <c r="BH95" s="50">
        <f t="array" ref="BH95">index(DailyPrices,Match($AI95,PriceDates,0)+1,Match(BH$3,Tickers,0))*BH$4</f>
        <v>0</v>
      </c>
      <c r="BI95" s="50">
        <f t="array" ref="BI95">index(DailyPrices,Match($AI95,PriceDates,0)+1,Match(BI$3,Tickers,0))*BI$4</f>
        <v>0</v>
      </c>
      <c r="BJ95" s="50">
        <f t="array" ref="BJ95">index(DailyPrices,Match($AI95,PriceDates,0)+1,Match(BJ$3,Tickers,0))*BJ$4</f>
        <v>0</v>
      </c>
      <c r="BK95" s="51">
        <f t="shared" si="5"/>
        <v>102024.7552</v>
      </c>
    </row>
    <row r="96">
      <c r="AI96" s="65">
        <f>Prices!B102</f>
        <v>42503</v>
      </c>
      <c r="AJ96" s="50">
        <f t="array" ref="AJ96">index(DailyPrices,Match($AI96,PriceDates,0)+1,Match(AJ$3,Tickers,0))*AJ$4</f>
        <v>11754.08703</v>
      </c>
      <c r="AK96" s="50">
        <f t="array" ref="AK96">index(DailyPrices,Match($AI96,PriceDates,0)+1,Match(AK$3,Tickers,0))*AK$4</f>
        <v>18402.86574</v>
      </c>
      <c r="AL96" s="50">
        <f t="array" ref="AL96">index(DailyPrices,Match($AI96,PriceDates,0)+1,Match(AL$3,Tickers,0))*AL$4</f>
        <v>7477.096506</v>
      </c>
      <c r="AM96" s="50">
        <f t="array" ref="AM96">index(DailyPrices,Match($AI96,PriceDates,0)+1,Match(AM$3,Tickers,0))*AM$4</f>
        <v>11738.30695</v>
      </c>
      <c r="AN96" s="50">
        <f t="array" ref="AN96">index(DailyPrices,Match($AI96,PriceDates,0)+1,Match(AN$3,Tickers,0))*AN$4</f>
        <v>9316.332916</v>
      </c>
      <c r="AO96" s="50">
        <f t="array" ref="AO96">index(DailyPrices,Match($AI96,PriceDates,0)+1,Match(AO$3,Tickers,0))*AO$4</f>
        <v>13488.83126</v>
      </c>
      <c r="AP96" s="50">
        <f t="array" ref="AP96">index(DailyPrices,Match($AI96,PriceDates,0)+1,Match(AP$3,Tickers,0))*AP$4</f>
        <v>4288.309671</v>
      </c>
      <c r="AQ96" s="50">
        <f t="array" ref="AQ96">index(DailyPrices,Match($AI96,PriceDates,0)+1,Match(AQ$3,Tickers,0))*AQ$4</f>
        <v>6506.107171</v>
      </c>
      <c r="AR96" s="50">
        <f t="array" ref="AR96">index(DailyPrices,Match($AI96,PriceDates,0)+1,Match(AR$3,Tickers,0))*AR$4</f>
        <v>4269.363107</v>
      </c>
      <c r="AS96" s="50">
        <f t="array" ref="AS96">index(DailyPrices,Match($AI96,PriceDates,0)+1,Match(AS$3,Tickers,0))*AS$4</f>
        <v>6927.867151</v>
      </c>
      <c r="AT96" s="50">
        <f t="array" ref="AT96">index(DailyPrices,Match($AI96,PriceDates,0)+1,Match(AT$3,Tickers,0))*AT$4</f>
        <v>4504.564608</v>
      </c>
      <c r="AU96" s="50">
        <f t="array" ref="AU96">index(DailyPrices,Match($AI96,PriceDates,0)+1,Match(AU$3,Tickers,0))*AU$4</f>
        <v>2211.11922</v>
      </c>
      <c r="AV96" s="50">
        <f t="array" ref="AV96">index(DailyPrices,Match($AI96,PriceDates,0)+1,Match(AV$3,Tickers,0))*AV$4</f>
        <v>0</v>
      </c>
      <c r="AW96" s="50">
        <f t="array" ref="AW96">index(DailyPrices,Match($AI96,PriceDates,0)+1,Match(AW$3,Tickers,0))*AW$4</f>
        <v>0</v>
      </c>
      <c r="AX96" s="50">
        <f t="array" ref="AX96">index(DailyPrices,Match($AI96,PriceDates,0)+1,Match(AX$3,Tickers,0))*AX$4</f>
        <v>0</v>
      </c>
      <c r="AY96" s="50">
        <f t="array" ref="AY96">index(DailyPrices,Match($AI96,PriceDates,0)+1,Match(AY$3,Tickers,0))*AY$4</f>
        <v>0</v>
      </c>
      <c r="AZ96" s="50">
        <f t="array" ref="AZ96">index(DailyPrices,Match($AI96,PriceDates,0)+1,Match(AZ$3,Tickers,0))*AZ$4</f>
        <v>0</v>
      </c>
      <c r="BA96" s="50">
        <f t="array" ref="BA96">index(DailyPrices,Match($AI96,PriceDates,0)+1,Match(BA$3,Tickers,0))*BA$4</f>
        <v>0</v>
      </c>
      <c r="BB96" s="50">
        <f t="array" ref="BB96">index(DailyPrices,Match($AI96,PriceDates,0)+1,Match(BB$3,Tickers,0))*BB$4</f>
        <v>0</v>
      </c>
      <c r="BC96" s="50">
        <f t="array" ref="BC96">index(DailyPrices,Match($AI96,PriceDates,0)+1,Match(BC$3,Tickers,0))*BC$4</f>
        <v>0</v>
      </c>
      <c r="BD96" s="50">
        <f t="array" ref="BD96">index(DailyPrices,Match($AI96,PriceDates,0)+1,Match(BD$3,Tickers,0))*BD$4</f>
        <v>0</v>
      </c>
      <c r="BE96" s="50">
        <f t="array" ref="BE96">index(DailyPrices,Match($AI96,PriceDates,0)+1,Match(BE$3,Tickers,0))*BE$4</f>
        <v>0</v>
      </c>
      <c r="BF96" s="50">
        <f t="array" ref="BF96">index(DailyPrices,Match($AI96,PriceDates,0)+1,Match(BF$3,Tickers,0))*BF$4</f>
        <v>0</v>
      </c>
      <c r="BG96" s="50">
        <f t="array" ref="BG96">index(DailyPrices,Match($AI96,PriceDates,0)+1,Match(BG$3,Tickers,0))*BG$4</f>
        <v>0</v>
      </c>
      <c r="BH96" s="50">
        <f t="array" ref="BH96">index(DailyPrices,Match($AI96,PriceDates,0)+1,Match(BH$3,Tickers,0))*BH$4</f>
        <v>0</v>
      </c>
      <c r="BI96" s="50">
        <f t="array" ref="BI96">index(DailyPrices,Match($AI96,PriceDates,0)+1,Match(BI$3,Tickers,0))*BI$4</f>
        <v>0</v>
      </c>
      <c r="BJ96" s="50">
        <f t="array" ref="BJ96">index(DailyPrices,Match($AI96,PriceDates,0)+1,Match(BJ$3,Tickers,0))*BJ$4</f>
        <v>0</v>
      </c>
      <c r="BK96" s="51">
        <f t="shared" si="5"/>
        <v>100884.8513</v>
      </c>
    </row>
    <row r="97">
      <c r="AI97" s="65">
        <f>Prices!B103</f>
        <v>42506</v>
      </c>
      <c r="AJ97" s="50">
        <f t="array" ref="AJ97">index(DailyPrices,Match($AI97,PriceDates,0)+1,Match(AJ$3,Tickers,0))*AJ$4</f>
        <v>11871.15213</v>
      </c>
      <c r="AK97" s="50">
        <f t="array" ref="AK97">index(DailyPrices,Match($AI97,PriceDates,0)+1,Match(AK$3,Tickers,0))*AK$4</f>
        <v>18603.55586</v>
      </c>
      <c r="AL97" s="50">
        <f t="array" ref="AL97">index(DailyPrices,Match($AI97,PriceDates,0)+1,Match(AL$3,Tickers,0))*AL$4</f>
        <v>7560.556761</v>
      </c>
      <c r="AM97" s="50">
        <f t="array" ref="AM97">index(DailyPrices,Match($AI97,PriceDates,0)+1,Match(AM$3,Tickers,0))*AM$4</f>
        <v>11869.30091</v>
      </c>
      <c r="AN97" s="50">
        <f t="array" ref="AN97">index(DailyPrices,Match($AI97,PriceDates,0)+1,Match(AN$3,Tickers,0))*AN$4</f>
        <v>9431.059658</v>
      </c>
      <c r="AO97" s="50">
        <f t="array" ref="AO97">index(DailyPrices,Match($AI97,PriceDates,0)+1,Match(AO$3,Tickers,0))*AO$4</f>
        <v>13688.04149</v>
      </c>
      <c r="AP97" s="50">
        <f t="array" ref="AP97">index(DailyPrices,Match($AI97,PriceDates,0)+1,Match(AP$3,Tickers,0))*AP$4</f>
        <v>4329.089622</v>
      </c>
      <c r="AQ97" s="50">
        <f t="array" ref="AQ97">index(DailyPrices,Match($AI97,PriceDates,0)+1,Match(AQ$3,Tickers,0))*AQ$4</f>
        <v>6562.746257</v>
      </c>
      <c r="AR97" s="50">
        <f t="array" ref="AR97">index(DailyPrices,Match($AI97,PriceDates,0)+1,Match(AR$3,Tickers,0))*AR$4</f>
        <v>4315.816197</v>
      </c>
      <c r="AS97" s="50">
        <f t="array" ref="AS97">index(DailyPrices,Match($AI97,PriceDates,0)+1,Match(AS$3,Tickers,0))*AS$4</f>
        <v>7001.129461</v>
      </c>
      <c r="AT97" s="50">
        <f t="array" ref="AT97">index(DailyPrices,Match($AI97,PriceDates,0)+1,Match(AT$3,Tickers,0))*AT$4</f>
        <v>4547.261903</v>
      </c>
      <c r="AU97" s="50">
        <f t="array" ref="AU97">index(DailyPrices,Match($AI97,PriceDates,0)+1,Match(AU$3,Tickers,0))*AU$4</f>
        <v>2234.323247</v>
      </c>
      <c r="AV97" s="50">
        <f t="array" ref="AV97">index(DailyPrices,Match($AI97,PriceDates,0)+1,Match(AV$3,Tickers,0))*AV$4</f>
        <v>0</v>
      </c>
      <c r="AW97" s="50">
        <f t="array" ref="AW97">index(DailyPrices,Match($AI97,PriceDates,0)+1,Match(AW$3,Tickers,0))*AW$4</f>
        <v>0</v>
      </c>
      <c r="AX97" s="50">
        <f t="array" ref="AX97">index(DailyPrices,Match($AI97,PriceDates,0)+1,Match(AX$3,Tickers,0))*AX$4</f>
        <v>0</v>
      </c>
      <c r="AY97" s="50">
        <f t="array" ref="AY97">index(DailyPrices,Match($AI97,PriceDates,0)+1,Match(AY$3,Tickers,0))*AY$4</f>
        <v>0</v>
      </c>
      <c r="AZ97" s="50">
        <f t="array" ref="AZ97">index(DailyPrices,Match($AI97,PriceDates,0)+1,Match(AZ$3,Tickers,0))*AZ$4</f>
        <v>0</v>
      </c>
      <c r="BA97" s="50">
        <f t="array" ref="BA97">index(DailyPrices,Match($AI97,PriceDates,0)+1,Match(BA$3,Tickers,0))*BA$4</f>
        <v>0</v>
      </c>
      <c r="BB97" s="50">
        <f t="array" ref="BB97">index(DailyPrices,Match($AI97,PriceDates,0)+1,Match(BB$3,Tickers,0))*BB$4</f>
        <v>0</v>
      </c>
      <c r="BC97" s="50">
        <f t="array" ref="BC97">index(DailyPrices,Match($AI97,PriceDates,0)+1,Match(BC$3,Tickers,0))*BC$4</f>
        <v>0</v>
      </c>
      <c r="BD97" s="50">
        <f t="array" ref="BD97">index(DailyPrices,Match($AI97,PriceDates,0)+1,Match(BD$3,Tickers,0))*BD$4</f>
        <v>0</v>
      </c>
      <c r="BE97" s="50">
        <f t="array" ref="BE97">index(DailyPrices,Match($AI97,PriceDates,0)+1,Match(BE$3,Tickers,0))*BE$4</f>
        <v>0</v>
      </c>
      <c r="BF97" s="50">
        <f t="array" ref="BF97">index(DailyPrices,Match($AI97,PriceDates,0)+1,Match(BF$3,Tickers,0))*BF$4</f>
        <v>0</v>
      </c>
      <c r="BG97" s="50">
        <f t="array" ref="BG97">index(DailyPrices,Match($AI97,PriceDates,0)+1,Match(BG$3,Tickers,0))*BG$4</f>
        <v>0</v>
      </c>
      <c r="BH97" s="50">
        <f t="array" ref="BH97">index(DailyPrices,Match($AI97,PriceDates,0)+1,Match(BH$3,Tickers,0))*BH$4</f>
        <v>0</v>
      </c>
      <c r="BI97" s="50">
        <f t="array" ref="BI97">index(DailyPrices,Match($AI97,PriceDates,0)+1,Match(BI$3,Tickers,0))*BI$4</f>
        <v>0</v>
      </c>
      <c r="BJ97" s="50">
        <f t="array" ref="BJ97">index(DailyPrices,Match($AI97,PriceDates,0)+1,Match(BJ$3,Tickers,0))*BJ$4</f>
        <v>0</v>
      </c>
      <c r="BK97" s="51">
        <f t="shared" si="5"/>
        <v>102014.0335</v>
      </c>
    </row>
    <row r="98">
      <c r="AI98" s="65">
        <f>Prices!B104</f>
        <v>42507</v>
      </c>
      <c r="AJ98" s="50">
        <f t="array" ref="AJ98">index(DailyPrices,Match($AI98,PriceDates,0)+1,Match(AJ$3,Tickers,0))*AJ$4</f>
        <v>11766.60737</v>
      </c>
      <c r="AK98" s="50">
        <f t="array" ref="AK98">index(DailyPrices,Match($AI98,PriceDates,0)+1,Match(AK$3,Tickers,0))*AK$4</f>
        <v>18480.21505</v>
      </c>
      <c r="AL98" s="50">
        <f t="array" ref="AL98">index(DailyPrices,Match($AI98,PriceDates,0)+1,Match(AL$3,Tickers,0))*AL$4</f>
        <v>7480.461839</v>
      </c>
      <c r="AM98" s="50">
        <f t="array" ref="AM98">index(DailyPrices,Match($AI98,PriceDates,0)+1,Match(AM$3,Tickers,0))*AM$4</f>
        <v>11723.33621</v>
      </c>
      <c r="AN98" s="50">
        <f t="array" ref="AN98">index(DailyPrices,Match($AI98,PriceDates,0)+1,Match(AN$3,Tickers,0))*AN$4</f>
        <v>9376.303713</v>
      </c>
      <c r="AO98" s="50">
        <f t="array" ref="AO98">index(DailyPrices,Match($AI98,PriceDates,0)+1,Match(AO$3,Tickers,0))*AO$4</f>
        <v>13603.76024</v>
      </c>
      <c r="AP98" s="50">
        <f t="array" ref="AP98">index(DailyPrices,Match($AI98,PriceDates,0)+1,Match(AP$3,Tickers,0))*AP$4</f>
        <v>4330.006025</v>
      </c>
      <c r="AQ98" s="50">
        <f t="array" ref="AQ98">index(DailyPrices,Match($AI98,PriceDates,0)+1,Match(AQ$3,Tickers,0))*AQ$4</f>
        <v>6538.120567</v>
      </c>
      <c r="AR98" s="50">
        <f t="array" ref="AR98">index(DailyPrices,Match($AI98,PriceDates,0)+1,Match(AR$3,Tickers,0))*AR$4</f>
        <v>4298.531326</v>
      </c>
      <c r="AS98" s="50">
        <f t="array" ref="AS98">index(DailyPrices,Match($AI98,PriceDates,0)+1,Match(AS$3,Tickers,0))*AS$4</f>
        <v>6950.761623</v>
      </c>
      <c r="AT98" s="50">
        <f t="array" ref="AT98">index(DailyPrices,Match($AI98,PriceDates,0)+1,Match(AT$3,Tickers,0))*AT$4</f>
        <v>4462.934745</v>
      </c>
      <c r="AU98" s="50">
        <f t="array" ref="AU98">index(DailyPrices,Match($AI98,PriceDates,0)+1,Match(AU$3,Tickers,0))*AU$4</f>
        <v>2204.756826</v>
      </c>
      <c r="AV98" s="50">
        <f t="array" ref="AV98">index(DailyPrices,Match($AI98,PriceDates,0)+1,Match(AV$3,Tickers,0))*AV$4</f>
        <v>0</v>
      </c>
      <c r="AW98" s="50">
        <f t="array" ref="AW98">index(DailyPrices,Match($AI98,PriceDates,0)+1,Match(AW$3,Tickers,0))*AW$4</f>
        <v>0</v>
      </c>
      <c r="AX98" s="50">
        <f t="array" ref="AX98">index(DailyPrices,Match($AI98,PriceDates,0)+1,Match(AX$3,Tickers,0))*AX$4</f>
        <v>0</v>
      </c>
      <c r="AY98" s="50">
        <f t="array" ref="AY98">index(DailyPrices,Match($AI98,PriceDates,0)+1,Match(AY$3,Tickers,0))*AY$4</f>
        <v>0</v>
      </c>
      <c r="AZ98" s="50">
        <f t="array" ref="AZ98">index(DailyPrices,Match($AI98,PriceDates,0)+1,Match(AZ$3,Tickers,0))*AZ$4</f>
        <v>0</v>
      </c>
      <c r="BA98" s="50">
        <f t="array" ref="BA98">index(DailyPrices,Match($AI98,PriceDates,0)+1,Match(BA$3,Tickers,0))*BA$4</f>
        <v>0</v>
      </c>
      <c r="BB98" s="50">
        <f t="array" ref="BB98">index(DailyPrices,Match($AI98,PriceDates,0)+1,Match(BB$3,Tickers,0))*BB$4</f>
        <v>0</v>
      </c>
      <c r="BC98" s="50">
        <f t="array" ref="BC98">index(DailyPrices,Match($AI98,PriceDates,0)+1,Match(BC$3,Tickers,0))*BC$4</f>
        <v>0</v>
      </c>
      <c r="BD98" s="50">
        <f t="array" ref="BD98">index(DailyPrices,Match($AI98,PriceDates,0)+1,Match(BD$3,Tickers,0))*BD$4</f>
        <v>0</v>
      </c>
      <c r="BE98" s="50">
        <f t="array" ref="BE98">index(DailyPrices,Match($AI98,PriceDates,0)+1,Match(BE$3,Tickers,0))*BE$4</f>
        <v>0</v>
      </c>
      <c r="BF98" s="50">
        <f t="array" ref="BF98">index(DailyPrices,Match($AI98,PriceDates,0)+1,Match(BF$3,Tickers,0))*BF$4</f>
        <v>0</v>
      </c>
      <c r="BG98" s="50">
        <f t="array" ref="BG98">index(DailyPrices,Match($AI98,PriceDates,0)+1,Match(BG$3,Tickers,0))*BG$4</f>
        <v>0</v>
      </c>
      <c r="BH98" s="50">
        <f t="array" ref="BH98">index(DailyPrices,Match($AI98,PriceDates,0)+1,Match(BH$3,Tickers,0))*BH$4</f>
        <v>0</v>
      </c>
      <c r="BI98" s="50">
        <f t="array" ref="BI98">index(DailyPrices,Match($AI98,PriceDates,0)+1,Match(BI$3,Tickers,0))*BI$4</f>
        <v>0</v>
      </c>
      <c r="BJ98" s="50">
        <f t="array" ref="BJ98">index(DailyPrices,Match($AI98,PriceDates,0)+1,Match(BJ$3,Tickers,0))*BJ$4</f>
        <v>0</v>
      </c>
      <c r="BK98" s="51">
        <f t="shared" si="5"/>
        <v>101215.7955</v>
      </c>
    </row>
    <row r="99">
      <c r="AI99" s="65">
        <f>Prices!B105</f>
        <v>42508</v>
      </c>
      <c r="AJ99" s="50">
        <f t="array" ref="AJ99">index(DailyPrices,Match($AI99,PriceDates,0)+1,Match(AJ$3,Tickers,0))*AJ$4</f>
        <v>11764.72932</v>
      </c>
      <c r="AK99" s="50">
        <f t="array" ref="AK99">index(DailyPrices,Match($AI99,PriceDates,0)+1,Match(AK$3,Tickers,0))*AK$4</f>
        <v>18457.21931</v>
      </c>
      <c r="AL99" s="50">
        <f t="array" ref="AL99">index(DailyPrices,Match($AI99,PriceDates,0)+1,Match(AL$3,Tickers,0))*AL$4</f>
        <v>7475.077307</v>
      </c>
      <c r="AM99" s="50">
        <f t="array" ref="AM99">index(DailyPrices,Match($AI99,PriceDates,0)+1,Match(AM$3,Tickers,0))*AM$4</f>
        <v>11705.87034</v>
      </c>
      <c r="AN99" s="50">
        <f t="array" ref="AN99">index(DailyPrices,Match($AI99,PriceDates,0)+1,Match(AN$3,Tickers,0))*AN$4</f>
        <v>9368.481435</v>
      </c>
      <c r="AO99" s="50">
        <f t="array" ref="AO99">index(DailyPrices,Match($AI99,PriceDates,0)+1,Match(AO$3,Tickers,0))*AO$4</f>
        <v>13634.40797</v>
      </c>
      <c r="AP99" s="50">
        <f t="array" ref="AP99">index(DailyPrices,Match($AI99,PriceDates,0)+1,Match(AP$3,Tickers,0))*AP$4</f>
        <v>4303.888529</v>
      </c>
      <c r="AQ99" s="50">
        <f t="array" ref="AQ99">index(DailyPrices,Match($AI99,PriceDates,0)+1,Match(AQ$3,Tickers,0))*AQ$4</f>
        <v>6511.032309</v>
      </c>
      <c r="AR99" s="50">
        <f t="array" ref="AR99">index(DailyPrices,Match($AI99,PriceDates,0)+1,Match(AR$3,Tickers,0))*AR$4</f>
        <v>4265.041889</v>
      </c>
      <c r="AS99" s="50">
        <f t="array" ref="AS99">index(DailyPrices,Match($AI99,PriceDates,0)+1,Match(AS$3,Tickers,0))*AS$4</f>
        <v>6854.604841</v>
      </c>
      <c r="AT99" s="50">
        <f t="array" ref="AT99">index(DailyPrices,Match($AI99,PriceDates,0)+1,Match(AT$3,Tickers,0))*AT$4</f>
        <v>4393.017925</v>
      </c>
      <c r="AU99" s="50">
        <f t="array" ref="AU99">index(DailyPrices,Match($AI99,PriceDates,0)+1,Match(AU$3,Tickers,0))*AU$4</f>
        <v>2184.921125</v>
      </c>
      <c r="AV99" s="50">
        <f t="array" ref="AV99">index(DailyPrices,Match($AI99,PriceDates,0)+1,Match(AV$3,Tickers,0))*AV$4</f>
        <v>0</v>
      </c>
      <c r="AW99" s="50">
        <f t="array" ref="AW99">index(DailyPrices,Match($AI99,PriceDates,0)+1,Match(AW$3,Tickers,0))*AW$4</f>
        <v>0</v>
      </c>
      <c r="AX99" s="50">
        <f t="array" ref="AX99">index(DailyPrices,Match($AI99,PriceDates,0)+1,Match(AX$3,Tickers,0))*AX$4</f>
        <v>0</v>
      </c>
      <c r="AY99" s="50">
        <f t="array" ref="AY99">index(DailyPrices,Match($AI99,PriceDates,0)+1,Match(AY$3,Tickers,0))*AY$4</f>
        <v>0</v>
      </c>
      <c r="AZ99" s="50">
        <f t="array" ref="AZ99">index(DailyPrices,Match($AI99,PriceDates,0)+1,Match(AZ$3,Tickers,0))*AZ$4</f>
        <v>0</v>
      </c>
      <c r="BA99" s="50">
        <f t="array" ref="BA99">index(DailyPrices,Match($AI99,PriceDates,0)+1,Match(BA$3,Tickers,0))*BA$4</f>
        <v>0</v>
      </c>
      <c r="BB99" s="50">
        <f t="array" ref="BB99">index(DailyPrices,Match($AI99,PriceDates,0)+1,Match(BB$3,Tickers,0))*BB$4</f>
        <v>0</v>
      </c>
      <c r="BC99" s="50">
        <f t="array" ref="BC99">index(DailyPrices,Match($AI99,PriceDates,0)+1,Match(BC$3,Tickers,0))*BC$4</f>
        <v>0</v>
      </c>
      <c r="BD99" s="50">
        <f t="array" ref="BD99">index(DailyPrices,Match($AI99,PriceDates,0)+1,Match(BD$3,Tickers,0))*BD$4</f>
        <v>0</v>
      </c>
      <c r="BE99" s="50">
        <f t="array" ref="BE99">index(DailyPrices,Match($AI99,PriceDates,0)+1,Match(BE$3,Tickers,0))*BE$4</f>
        <v>0</v>
      </c>
      <c r="BF99" s="50">
        <f t="array" ref="BF99">index(DailyPrices,Match($AI99,PriceDates,0)+1,Match(BF$3,Tickers,0))*BF$4</f>
        <v>0</v>
      </c>
      <c r="BG99" s="50">
        <f t="array" ref="BG99">index(DailyPrices,Match($AI99,PriceDates,0)+1,Match(BG$3,Tickers,0))*BG$4</f>
        <v>0</v>
      </c>
      <c r="BH99" s="50">
        <f t="array" ref="BH99">index(DailyPrices,Match($AI99,PriceDates,0)+1,Match(BH$3,Tickers,0))*BH$4</f>
        <v>0</v>
      </c>
      <c r="BI99" s="50">
        <f t="array" ref="BI99">index(DailyPrices,Match($AI99,PriceDates,0)+1,Match(BI$3,Tickers,0))*BI$4</f>
        <v>0</v>
      </c>
      <c r="BJ99" s="50">
        <f t="array" ref="BJ99">index(DailyPrices,Match($AI99,PriceDates,0)+1,Match(BJ$3,Tickers,0))*BJ$4</f>
        <v>0</v>
      </c>
      <c r="BK99" s="51">
        <f t="shared" si="5"/>
        <v>100918.2923</v>
      </c>
    </row>
    <row r="100">
      <c r="AI100" s="65">
        <f>Prices!B106</f>
        <v>42509</v>
      </c>
      <c r="AJ100" s="50">
        <f t="array" ref="AJ100">index(DailyPrices,Match($AI100,PriceDates,0)+1,Match(AJ$3,Tickers,0))*AJ$4</f>
        <v>11726.54231</v>
      </c>
      <c r="AK100" s="50">
        <f t="array" ref="AK100">index(DailyPrices,Match($AI100,PriceDates,0)+1,Match(AK$3,Tickers,0))*AK$4</f>
        <v>18413.31835</v>
      </c>
      <c r="AL100" s="50">
        <f t="array" ref="AL100">index(DailyPrices,Match($AI100,PriceDates,0)+1,Match(AL$3,Tickers,0))*AL$4</f>
        <v>7435.366379</v>
      </c>
      <c r="AM100" s="50">
        <f t="array" ref="AM100">index(DailyPrices,Match($AI100,PriceDates,0)+1,Match(AM$3,Tickers,0))*AM$4</f>
        <v>11601.07517</v>
      </c>
      <c r="AN100" s="50">
        <f t="array" ref="AN100">index(DailyPrices,Match($AI100,PriceDates,0)+1,Match(AN$3,Tickers,0))*AN$4</f>
        <v>9305.903212</v>
      </c>
      <c r="AO100" s="50">
        <f t="array" ref="AO100">index(DailyPrices,Match($AI100,PriceDates,0)+1,Match(AO$3,Tickers,0))*AO$4</f>
        <v>13507.98609</v>
      </c>
      <c r="AP100" s="50">
        <f t="array" ref="AP100">index(DailyPrices,Match($AI100,PriceDates,0)+1,Match(AP$3,Tickers,0))*AP$4</f>
        <v>4286.935066</v>
      </c>
      <c r="AQ100" s="50">
        <f t="array" ref="AQ100">index(DailyPrices,Match($AI100,PriceDates,0)+1,Match(AQ$3,Tickers,0))*AQ$4</f>
        <v>6469.168637</v>
      </c>
      <c r="AR100" s="50">
        <f t="array" ref="AR100">index(DailyPrices,Match($AI100,PriceDates,0)+1,Match(AR$3,Tickers,0))*AR$4</f>
        <v>4230.472147</v>
      </c>
      <c r="AS100" s="50">
        <f t="array" ref="AS100">index(DailyPrices,Match($AI100,PriceDates,0)+1,Match(AS$3,Tickers,0))*AS$4</f>
        <v>6749.290271</v>
      </c>
      <c r="AT100" s="50">
        <f t="array" ref="AT100">index(DailyPrices,Match($AI100,PriceDates,0)+1,Match(AT$3,Tickers,0))*AT$4</f>
        <v>4343.916036</v>
      </c>
      <c r="AU100" s="50">
        <f t="array" ref="AU100">index(DailyPrices,Match($AI100,PriceDates,0)+1,Match(AU$3,Tickers,0))*AU$4</f>
        <v>2166.956717</v>
      </c>
      <c r="AV100" s="50">
        <f t="array" ref="AV100">index(DailyPrices,Match($AI100,PriceDates,0)+1,Match(AV$3,Tickers,0))*AV$4</f>
        <v>0</v>
      </c>
      <c r="AW100" s="50">
        <f t="array" ref="AW100">index(DailyPrices,Match($AI100,PriceDates,0)+1,Match(AW$3,Tickers,0))*AW$4</f>
        <v>0</v>
      </c>
      <c r="AX100" s="50">
        <f t="array" ref="AX100">index(DailyPrices,Match($AI100,PriceDates,0)+1,Match(AX$3,Tickers,0))*AX$4</f>
        <v>0</v>
      </c>
      <c r="AY100" s="50">
        <f t="array" ref="AY100">index(DailyPrices,Match($AI100,PriceDates,0)+1,Match(AY$3,Tickers,0))*AY$4</f>
        <v>0</v>
      </c>
      <c r="AZ100" s="50">
        <f t="array" ref="AZ100">index(DailyPrices,Match($AI100,PriceDates,0)+1,Match(AZ$3,Tickers,0))*AZ$4</f>
        <v>0</v>
      </c>
      <c r="BA100" s="50">
        <f t="array" ref="BA100">index(DailyPrices,Match($AI100,PriceDates,0)+1,Match(BA$3,Tickers,0))*BA$4</f>
        <v>0</v>
      </c>
      <c r="BB100" s="50">
        <f t="array" ref="BB100">index(DailyPrices,Match($AI100,PriceDates,0)+1,Match(BB$3,Tickers,0))*BB$4</f>
        <v>0</v>
      </c>
      <c r="BC100" s="50">
        <f t="array" ref="BC100">index(DailyPrices,Match($AI100,PriceDates,0)+1,Match(BC$3,Tickers,0))*BC$4</f>
        <v>0</v>
      </c>
      <c r="BD100" s="50">
        <f t="array" ref="BD100">index(DailyPrices,Match($AI100,PriceDates,0)+1,Match(BD$3,Tickers,0))*BD$4</f>
        <v>0</v>
      </c>
      <c r="BE100" s="50">
        <f t="array" ref="BE100">index(DailyPrices,Match($AI100,PriceDates,0)+1,Match(BE$3,Tickers,0))*BE$4</f>
        <v>0</v>
      </c>
      <c r="BF100" s="50">
        <f t="array" ref="BF100">index(DailyPrices,Match($AI100,PriceDates,0)+1,Match(BF$3,Tickers,0))*BF$4</f>
        <v>0</v>
      </c>
      <c r="BG100" s="50">
        <f t="array" ref="BG100">index(DailyPrices,Match($AI100,PriceDates,0)+1,Match(BG$3,Tickers,0))*BG$4</f>
        <v>0</v>
      </c>
      <c r="BH100" s="50">
        <f t="array" ref="BH100">index(DailyPrices,Match($AI100,PriceDates,0)+1,Match(BH$3,Tickers,0))*BH$4</f>
        <v>0</v>
      </c>
      <c r="BI100" s="50">
        <f t="array" ref="BI100">index(DailyPrices,Match($AI100,PriceDates,0)+1,Match(BI$3,Tickers,0))*BI$4</f>
        <v>0</v>
      </c>
      <c r="BJ100" s="50">
        <f t="array" ref="BJ100">index(DailyPrices,Match($AI100,PriceDates,0)+1,Match(BJ$3,Tickers,0))*BJ$4</f>
        <v>0</v>
      </c>
      <c r="BK100" s="51">
        <f t="shared" si="5"/>
        <v>100236.9304</v>
      </c>
    </row>
    <row r="101">
      <c r="AI101" s="65">
        <f>Prices!B107</f>
        <v>42510</v>
      </c>
      <c r="AJ101" s="50">
        <f t="array" ref="AJ101">index(DailyPrices,Match($AI101,PriceDates,0)+1,Match(AJ$3,Tickers,0))*AJ$4</f>
        <v>11799.78624</v>
      </c>
      <c r="AK101" s="50">
        <f t="array" ref="AK101">index(DailyPrices,Match($AI101,PriceDates,0)+1,Match(AK$3,Tickers,0))*AK$4</f>
        <v>18542.93072</v>
      </c>
      <c r="AL101" s="50">
        <f t="array" ref="AL101">index(DailyPrices,Match($AI101,PriceDates,0)+1,Match(AL$3,Tickers,0))*AL$4</f>
        <v>7534.980231</v>
      </c>
      <c r="AM101" s="50">
        <f t="array" ref="AM101">index(DailyPrices,Match($AI101,PriceDates,0)+1,Match(AM$3,Tickers,0))*AM$4</f>
        <v>11781.9716</v>
      </c>
      <c r="AN101" s="50">
        <f t="array" ref="AN101">index(DailyPrices,Match($AI101,PriceDates,0)+1,Match(AN$3,Tickers,0))*AN$4</f>
        <v>9391.948269</v>
      </c>
      <c r="AO101" s="50">
        <f t="array" ref="AO101">index(DailyPrices,Match($AI101,PriceDates,0)+1,Match(AO$3,Tickers,0))*AO$4</f>
        <v>13626.74604</v>
      </c>
      <c r="AP101" s="50">
        <f t="array" ref="AP101">index(DailyPrices,Match($AI101,PriceDates,0)+1,Match(AP$3,Tickers,0))*AP$4</f>
        <v>4321.300193</v>
      </c>
      <c r="AQ101" s="50">
        <f t="array" ref="AQ101">index(DailyPrices,Match($AI101,PriceDates,0)+1,Match(AQ$3,Tickers,0))*AQ$4</f>
        <v>6518.420016</v>
      </c>
      <c r="AR101" s="50">
        <f t="array" ref="AR101">index(DailyPrices,Match($AI101,PriceDates,0)+1,Match(AR$3,Tickers,0))*AR$4</f>
        <v>4269.363107</v>
      </c>
      <c r="AS101" s="50">
        <f t="array" ref="AS101">index(DailyPrices,Match($AI101,PriceDates,0)+1,Match(AS$3,Tickers,0))*AS$4</f>
        <v>6808.815898</v>
      </c>
      <c r="AT101" s="50">
        <f t="array" ref="AT101">index(DailyPrices,Match($AI101,PriceDates,0)+1,Match(AT$3,Tickers,0))*AT$4</f>
        <v>4378.607588</v>
      </c>
      <c r="AU101" s="50">
        <f t="array" ref="AU101">index(DailyPrices,Match($AI101,PriceDates,0)+1,Match(AU$3,Tickers,0))*AU$4</f>
        <v>2179.307248</v>
      </c>
      <c r="AV101" s="50">
        <f t="array" ref="AV101">index(DailyPrices,Match($AI101,PriceDates,0)+1,Match(AV$3,Tickers,0))*AV$4</f>
        <v>0</v>
      </c>
      <c r="AW101" s="50">
        <f t="array" ref="AW101">index(DailyPrices,Match($AI101,PriceDates,0)+1,Match(AW$3,Tickers,0))*AW$4</f>
        <v>0</v>
      </c>
      <c r="AX101" s="50">
        <f t="array" ref="AX101">index(DailyPrices,Match($AI101,PriceDates,0)+1,Match(AX$3,Tickers,0))*AX$4</f>
        <v>0</v>
      </c>
      <c r="AY101" s="50">
        <f t="array" ref="AY101">index(DailyPrices,Match($AI101,PriceDates,0)+1,Match(AY$3,Tickers,0))*AY$4</f>
        <v>0</v>
      </c>
      <c r="AZ101" s="50">
        <f t="array" ref="AZ101">index(DailyPrices,Match($AI101,PriceDates,0)+1,Match(AZ$3,Tickers,0))*AZ$4</f>
        <v>0</v>
      </c>
      <c r="BA101" s="50">
        <f t="array" ref="BA101">index(DailyPrices,Match($AI101,PriceDates,0)+1,Match(BA$3,Tickers,0))*BA$4</f>
        <v>0</v>
      </c>
      <c r="BB101" s="50">
        <f t="array" ref="BB101">index(DailyPrices,Match($AI101,PriceDates,0)+1,Match(BB$3,Tickers,0))*BB$4</f>
        <v>0</v>
      </c>
      <c r="BC101" s="50">
        <f t="array" ref="BC101">index(DailyPrices,Match($AI101,PriceDates,0)+1,Match(BC$3,Tickers,0))*BC$4</f>
        <v>0</v>
      </c>
      <c r="BD101" s="50">
        <f t="array" ref="BD101">index(DailyPrices,Match($AI101,PriceDates,0)+1,Match(BD$3,Tickers,0))*BD$4</f>
        <v>0</v>
      </c>
      <c r="BE101" s="50">
        <f t="array" ref="BE101">index(DailyPrices,Match($AI101,PriceDates,0)+1,Match(BE$3,Tickers,0))*BE$4</f>
        <v>0</v>
      </c>
      <c r="BF101" s="50">
        <f t="array" ref="BF101">index(DailyPrices,Match($AI101,PriceDates,0)+1,Match(BF$3,Tickers,0))*BF$4</f>
        <v>0</v>
      </c>
      <c r="BG101" s="50">
        <f t="array" ref="BG101">index(DailyPrices,Match($AI101,PriceDates,0)+1,Match(BG$3,Tickers,0))*BG$4</f>
        <v>0</v>
      </c>
      <c r="BH101" s="50">
        <f t="array" ref="BH101">index(DailyPrices,Match($AI101,PriceDates,0)+1,Match(BH$3,Tickers,0))*BH$4</f>
        <v>0</v>
      </c>
      <c r="BI101" s="50">
        <f t="array" ref="BI101">index(DailyPrices,Match($AI101,PriceDates,0)+1,Match(BI$3,Tickers,0))*BI$4</f>
        <v>0</v>
      </c>
      <c r="BJ101" s="50">
        <f t="array" ref="BJ101">index(DailyPrices,Match($AI101,PriceDates,0)+1,Match(BJ$3,Tickers,0))*BJ$4</f>
        <v>0</v>
      </c>
      <c r="BK101" s="51">
        <f t="shared" si="5"/>
        <v>101154.1771</v>
      </c>
    </row>
    <row r="102">
      <c r="AI102" s="65">
        <f>Prices!B108</f>
        <v>42513</v>
      </c>
      <c r="AJ102" s="50">
        <f t="array" ref="AJ102">index(DailyPrices,Match($AI102,PriceDates,0)+1,Match(AJ$3,Tickers,0))*AJ$4</f>
        <v>11784.13583</v>
      </c>
      <c r="AK102" s="50">
        <f t="array" ref="AK102">index(DailyPrices,Match($AI102,PriceDates,0)+1,Match(AK$3,Tickers,0))*AK$4</f>
        <v>18490.66766</v>
      </c>
      <c r="AL102" s="50">
        <f t="array" ref="AL102">index(DailyPrices,Match($AI102,PriceDates,0)+1,Match(AL$3,Tickers,0))*AL$4</f>
        <v>7526.230366</v>
      </c>
      <c r="AM102" s="50">
        <f t="array" ref="AM102">index(DailyPrices,Match($AI102,PriceDates,0)+1,Match(AM$3,Tickers,0))*AM$4</f>
        <v>11774.48623</v>
      </c>
      <c r="AN102" s="50">
        <f t="array" ref="AN102">index(DailyPrices,Match($AI102,PriceDates,0)+1,Match(AN$3,Tickers,0))*AN$4</f>
        <v>9360.659157</v>
      </c>
      <c r="AO102" s="50">
        <f t="array" ref="AO102">index(DailyPrices,Match($AI102,PriceDates,0)+1,Match(AO$3,Tickers,0))*AO$4</f>
        <v>13561.61961</v>
      </c>
      <c r="AP102" s="50">
        <f t="array" ref="AP102">index(DailyPrices,Match($AI102,PriceDates,0)+1,Match(AP$3,Tickers,0))*AP$4</f>
        <v>4333.671639</v>
      </c>
      <c r="AQ102" s="50">
        <f t="array" ref="AQ102">index(DailyPrices,Match($AI102,PriceDates,0)+1,Match(AQ$3,Tickers,0))*AQ$4</f>
        <v>6523.345154</v>
      </c>
      <c r="AR102" s="50">
        <f t="array" ref="AR102">index(DailyPrices,Match($AI102,PriceDates,0)+1,Match(AR$3,Tickers,0))*AR$4</f>
        <v>4259.640367</v>
      </c>
      <c r="AS102" s="50">
        <f t="array" ref="AS102">index(DailyPrices,Match($AI102,PriceDates,0)+1,Match(AS$3,Tickers,0))*AS$4</f>
        <v>6749.290271</v>
      </c>
      <c r="AT102" s="50">
        <f t="array" ref="AT102">index(DailyPrices,Match($AI102,PriceDates,0)+1,Match(AT$3,Tickers,0))*AT$4</f>
        <v>4379.141304</v>
      </c>
      <c r="AU102" s="50">
        <f t="array" ref="AU102">index(DailyPrices,Match($AI102,PriceDates,0)+1,Match(AU$3,Tickers,0))*AU$4</f>
        <v>2180.055765</v>
      </c>
      <c r="AV102" s="50">
        <f t="array" ref="AV102">index(DailyPrices,Match($AI102,PriceDates,0)+1,Match(AV$3,Tickers,0))*AV$4</f>
        <v>0</v>
      </c>
      <c r="AW102" s="50">
        <f t="array" ref="AW102">index(DailyPrices,Match($AI102,PriceDates,0)+1,Match(AW$3,Tickers,0))*AW$4</f>
        <v>0</v>
      </c>
      <c r="AX102" s="50">
        <f t="array" ref="AX102">index(DailyPrices,Match($AI102,PriceDates,0)+1,Match(AX$3,Tickers,0))*AX$4</f>
        <v>0</v>
      </c>
      <c r="AY102" s="50">
        <f t="array" ref="AY102">index(DailyPrices,Match($AI102,PriceDates,0)+1,Match(AY$3,Tickers,0))*AY$4</f>
        <v>0</v>
      </c>
      <c r="AZ102" s="50">
        <f t="array" ref="AZ102">index(DailyPrices,Match($AI102,PriceDates,0)+1,Match(AZ$3,Tickers,0))*AZ$4</f>
        <v>0</v>
      </c>
      <c r="BA102" s="50">
        <f t="array" ref="BA102">index(DailyPrices,Match($AI102,PriceDates,0)+1,Match(BA$3,Tickers,0))*BA$4</f>
        <v>0</v>
      </c>
      <c r="BB102" s="50">
        <f t="array" ref="BB102">index(DailyPrices,Match($AI102,PriceDates,0)+1,Match(BB$3,Tickers,0))*BB$4</f>
        <v>0</v>
      </c>
      <c r="BC102" s="50">
        <f t="array" ref="BC102">index(DailyPrices,Match($AI102,PriceDates,0)+1,Match(BC$3,Tickers,0))*BC$4</f>
        <v>0</v>
      </c>
      <c r="BD102" s="50">
        <f t="array" ref="BD102">index(DailyPrices,Match($AI102,PriceDates,0)+1,Match(BD$3,Tickers,0))*BD$4</f>
        <v>0</v>
      </c>
      <c r="BE102" s="50">
        <f t="array" ref="BE102">index(DailyPrices,Match($AI102,PriceDates,0)+1,Match(BE$3,Tickers,0))*BE$4</f>
        <v>0</v>
      </c>
      <c r="BF102" s="50">
        <f t="array" ref="BF102">index(DailyPrices,Match($AI102,PriceDates,0)+1,Match(BF$3,Tickers,0))*BF$4</f>
        <v>0</v>
      </c>
      <c r="BG102" s="50">
        <f t="array" ref="BG102">index(DailyPrices,Match($AI102,PriceDates,0)+1,Match(BG$3,Tickers,0))*BG$4</f>
        <v>0</v>
      </c>
      <c r="BH102" s="50">
        <f t="array" ref="BH102">index(DailyPrices,Match($AI102,PriceDates,0)+1,Match(BH$3,Tickers,0))*BH$4</f>
        <v>0</v>
      </c>
      <c r="BI102" s="50">
        <f t="array" ref="BI102">index(DailyPrices,Match($AI102,PriceDates,0)+1,Match(BI$3,Tickers,0))*BI$4</f>
        <v>0</v>
      </c>
      <c r="BJ102" s="50">
        <f t="array" ref="BJ102">index(DailyPrices,Match($AI102,PriceDates,0)+1,Match(BJ$3,Tickers,0))*BJ$4</f>
        <v>0</v>
      </c>
      <c r="BK102" s="51">
        <f t="shared" si="5"/>
        <v>100922.9434</v>
      </c>
    </row>
    <row r="103">
      <c r="AI103" s="65">
        <f>Prices!B109</f>
        <v>42514</v>
      </c>
      <c r="AJ103" s="50">
        <f t="array" ref="AJ103">index(DailyPrices,Match($AI103,PriceDates,0)+1,Match(AJ$3,Tickers,0))*AJ$4</f>
        <v>11933.75379</v>
      </c>
      <c r="AK103" s="50">
        <f t="array" ref="AK103">index(DailyPrices,Match($AI103,PriceDates,0)+1,Match(AK$3,Tickers,0))*AK$4</f>
        <v>18726.89666</v>
      </c>
      <c r="AL103" s="50">
        <f t="array" ref="AL103">index(DailyPrices,Match($AI103,PriceDates,0)+1,Match(AL$3,Tickers,0))*AL$4</f>
        <v>7655.459147</v>
      </c>
      <c r="AM103" s="50">
        <f t="array" ref="AM103">index(DailyPrices,Match($AI103,PriceDates,0)+1,Match(AM$3,Tickers,0))*AM$4</f>
        <v>11992.80951</v>
      </c>
      <c r="AN103" s="50">
        <f t="array" ref="AN103">index(DailyPrices,Match($AI103,PriceDates,0)+1,Match(AN$3,Tickers,0))*AN$4</f>
        <v>9475.385899</v>
      </c>
      <c r="AO103" s="50">
        <f t="array" ref="AO103">index(DailyPrices,Match($AI103,PriceDates,0)+1,Match(AO$3,Tickers,0))*AO$4</f>
        <v>13779.98468</v>
      </c>
      <c r="AP103" s="50">
        <f t="array" ref="AP103">index(DailyPrices,Match($AI103,PriceDates,0)+1,Match(AP$3,Tickers,0))*AP$4</f>
        <v>4354.290715</v>
      </c>
      <c r="AQ103" s="50">
        <f t="array" ref="AQ103">index(DailyPrices,Match($AI103,PriceDates,0)+1,Match(AQ$3,Tickers,0))*AQ$4</f>
        <v>6552.895981</v>
      </c>
      <c r="AR103" s="50">
        <f t="array" ref="AR103">index(DailyPrices,Match($AI103,PriceDates,0)+1,Match(AR$3,Tickers,0))*AR$4</f>
        <v>4301.772239</v>
      </c>
      <c r="AS103" s="50">
        <f t="array" ref="AS103">index(DailyPrices,Match($AI103,PriceDates,0)+1,Match(AS$3,Tickers,0))*AS$4</f>
        <v>6831.71037</v>
      </c>
      <c r="AT103" s="50">
        <f t="array" ref="AT103">index(DailyPrices,Match($AI103,PriceDates,0)+1,Match(AT$3,Tickers,0))*AT$4</f>
        <v>4433.580355</v>
      </c>
      <c r="AU103" s="50">
        <f t="array" ref="AU103">index(DailyPrices,Match($AI103,PriceDates,0)+1,Match(AU$3,Tickers,0))*AU$4</f>
        <v>2206.628118</v>
      </c>
      <c r="AV103" s="50">
        <f t="array" ref="AV103">index(DailyPrices,Match($AI103,PriceDates,0)+1,Match(AV$3,Tickers,0))*AV$4</f>
        <v>0</v>
      </c>
      <c r="AW103" s="50">
        <f t="array" ref="AW103">index(DailyPrices,Match($AI103,PriceDates,0)+1,Match(AW$3,Tickers,0))*AW$4</f>
        <v>0</v>
      </c>
      <c r="AX103" s="50">
        <f t="array" ref="AX103">index(DailyPrices,Match($AI103,PriceDates,0)+1,Match(AX$3,Tickers,0))*AX$4</f>
        <v>0</v>
      </c>
      <c r="AY103" s="50">
        <f t="array" ref="AY103">index(DailyPrices,Match($AI103,PriceDates,0)+1,Match(AY$3,Tickers,0))*AY$4</f>
        <v>0</v>
      </c>
      <c r="AZ103" s="50">
        <f t="array" ref="AZ103">index(DailyPrices,Match($AI103,PriceDates,0)+1,Match(AZ$3,Tickers,0))*AZ$4</f>
        <v>0</v>
      </c>
      <c r="BA103" s="50">
        <f t="array" ref="BA103">index(DailyPrices,Match($AI103,PriceDates,0)+1,Match(BA$3,Tickers,0))*BA$4</f>
        <v>0</v>
      </c>
      <c r="BB103" s="50">
        <f t="array" ref="BB103">index(DailyPrices,Match($AI103,PriceDates,0)+1,Match(BB$3,Tickers,0))*BB$4</f>
        <v>0</v>
      </c>
      <c r="BC103" s="50">
        <f t="array" ref="BC103">index(DailyPrices,Match($AI103,PriceDates,0)+1,Match(BC$3,Tickers,0))*BC$4</f>
        <v>0</v>
      </c>
      <c r="BD103" s="50">
        <f t="array" ref="BD103">index(DailyPrices,Match($AI103,PriceDates,0)+1,Match(BD$3,Tickers,0))*BD$4</f>
        <v>0</v>
      </c>
      <c r="BE103" s="50">
        <f t="array" ref="BE103">index(DailyPrices,Match($AI103,PriceDates,0)+1,Match(BE$3,Tickers,0))*BE$4</f>
        <v>0</v>
      </c>
      <c r="BF103" s="50">
        <f t="array" ref="BF103">index(DailyPrices,Match($AI103,PriceDates,0)+1,Match(BF$3,Tickers,0))*BF$4</f>
        <v>0</v>
      </c>
      <c r="BG103" s="50">
        <f t="array" ref="BG103">index(DailyPrices,Match($AI103,PriceDates,0)+1,Match(BG$3,Tickers,0))*BG$4</f>
        <v>0</v>
      </c>
      <c r="BH103" s="50">
        <f t="array" ref="BH103">index(DailyPrices,Match($AI103,PriceDates,0)+1,Match(BH$3,Tickers,0))*BH$4</f>
        <v>0</v>
      </c>
      <c r="BI103" s="50">
        <f t="array" ref="BI103">index(DailyPrices,Match($AI103,PriceDates,0)+1,Match(BI$3,Tickers,0))*BI$4</f>
        <v>0</v>
      </c>
      <c r="BJ103" s="50">
        <f t="array" ref="BJ103">index(DailyPrices,Match($AI103,PriceDates,0)+1,Match(BJ$3,Tickers,0))*BJ$4</f>
        <v>0</v>
      </c>
      <c r="BK103" s="51">
        <f t="shared" si="5"/>
        <v>102245.1675</v>
      </c>
    </row>
    <row r="104">
      <c r="AI104" s="65">
        <f>Prices!B112</f>
        <v>42517</v>
      </c>
      <c r="AJ104" s="50">
        <f t="array" ref="AJ104">index(DailyPrices,Match($AI104,PriceDates,0)+1,Match(AJ$3,Tickers,0))*AJ$4</f>
        <v>12007.62374</v>
      </c>
      <c r="AK104" s="50">
        <f t="array" ref="AK104">index(DailyPrices,Match($AI104,PriceDates,0)+1,Match(AK$3,Tickers,0))*AK$4</f>
        <v>18879.50477</v>
      </c>
      <c r="AL104" s="50">
        <f t="array" ref="AL104">index(DailyPrices,Match($AI104,PriceDates,0)+1,Match(AL$3,Tickers,0))*AL$4</f>
        <v>7746.9962</v>
      </c>
      <c r="AM104" s="50">
        <f t="array" ref="AM104">index(DailyPrices,Match($AI104,PriceDates,0)+1,Match(AM$3,Tickers,0))*AM$4</f>
        <v>12125.05104</v>
      </c>
      <c r="AN104" s="50">
        <f t="array" ref="AN104">index(DailyPrices,Match($AI104,PriceDates,0)+1,Match(AN$3,Tickers,0))*AN$4</f>
        <v>9446.704214</v>
      </c>
      <c r="AO104" s="50">
        <f t="array" ref="AO104">index(DailyPrices,Match($AI104,PriceDates,0)+1,Match(AO$3,Tickers,0))*AO$4</f>
        <v>13714.85825</v>
      </c>
      <c r="AP104" s="50">
        <f t="array" ref="AP104">index(DailyPrices,Match($AI104,PriceDates,0)+1,Match(AP$3,Tickers,0))*AP$4</f>
        <v>4350.1669</v>
      </c>
      <c r="AQ104" s="50">
        <f t="array" ref="AQ104">index(DailyPrices,Match($AI104,PriceDates,0)+1,Match(AQ$3,Tickers,0))*AQ$4</f>
        <v>6528.270292</v>
      </c>
      <c r="AR104" s="50">
        <f t="array" ref="AR104">index(DailyPrices,Match($AI104,PriceDates,0)+1,Match(AR$3,Tickers,0))*AR$4</f>
        <v>4368.751114</v>
      </c>
      <c r="AS104" s="50">
        <f t="array" ref="AS104">index(DailyPrices,Match($AI104,PriceDates,0)+1,Match(AS$3,Tickers,0))*AS$4</f>
        <v>6863.76263</v>
      </c>
      <c r="AT104" s="50">
        <f t="array" ref="AT104">index(DailyPrices,Match($AI104,PriceDates,0)+1,Match(AT$3,Tickers,0))*AT$4</f>
        <v>4426.108328</v>
      </c>
      <c r="AU104" s="50">
        <f t="array" ref="AU104">index(DailyPrices,Match($AI104,PriceDates,0)+1,Match(AU$3,Tickers,0))*AU$4</f>
        <v>2196.897397</v>
      </c>
      <c r="AV104" s="50">
        <f t="array" ref="AV104">index(DailyPrices,Match($AI104,PriceDates,0)+1,Match(AV$3,Tickers,0))*AV$4</f>
        <v>0</v>
      </c>
      <c r="AW104" s="50">
        <f t="array" ref="AW104">index(DailyPrices,Match($AI104,PriceDates,0)+1,Match(AW$3,Tickers,0))*AW$4</f>
        <v>0</v>
      </c>
      <c r="AX104" s="50">
        <f t="array" ref="AX104">index(DailyPrices,Match($AI104,PriceDates,0)+1,Match(AX$3,Tickers,0))*AX$4</f>
        <v>0</v>
      </c>
      <c r="AY104" s="50">
        <f t="array" ref="AY104">index(DailyPrices,Match($AI104,PriceDates,0)+1,Match(AY$3,Tickers,0))*AY$4</f>
        <v>0</v>
      </c>
      <c r="AZ104" s="50">
        <f t="array" ref="AZ104">index(DailyPrices,Match($AI104,PriceDates,0)+1,Match(AZ$3,Tickers,0))*AZ$4</f>
        <v>0</v>
      </c>
      <c r="BA104" s="50">
        <f t="array" ref="BA104">index(DailyPrices,Match($AI104,PriceDates,0)+1,Match(BA$3,Tickers,0))*BA$4</f>
        <v>0</v>
      </c>
      <c r="BB104" s="50">
        <f t="array" ref="BB104">index(DailyPrices,Match($AI104,PriceDates,0)+1,Match(BB$3,Tickers,0))*BB$4</f>
        <v>0</v>
      </c>
      <c r="BC104" s="50">
        <f t="array" ref="BC104">index(DailyPrices,Match($AI104,PriceDates,0)+1,Match(BC$3,Tickers,0))*BC$4</f>
        <v>0</v>
      </c>
      <c r="BD104" s="50">
        <f t="array" ref="BD104">index(DailyPrices,Match($AI104,PriceDates,0)+1,Match(BD$3,Tickers,0))*BD$4</f>
        <v>0</v>
      </c>
      <c r="BE104" s="50">
        <f t="array" ref="BE104">index(DailyPrices,Match($AI104,PriceDates,0)+1,Match(BE$3,Tickers,0))*BE$4</f>
        <v>0</v>
      </c>
      <c r="BF104" s="50">
        <f t="array" ref="BF104">index(DailyPrices,Match($AI104,PriceDates,0)+1,Match(BF$3,Tickers,0))*BF$4</f>
        <v>0</v>
      </c>
      <c r="BG104" s="50">
        <f t="array" ref="BG104">index(DailyPrices,Match($AI104,PriceDates,0)+1,Match(BG$3,Tickers,0))*BG$4</f>
        <v>0</v>
      </c>
      <c r="BH104" s="50">
        <f t="array" ref="BH104">index(DailyPrices,Match($AI104,PriceDates,0)+1,Match(BH$3,Tickers,0))*BH$4</f>
        <v>0</v>
      </c>
      <c r="BI104" s="50">
        <f t="array" ref="BI104">index(DailyPrices,Match($AI104,PriceDates,0)+1,Match(BI$3,Tickers,0))*BI$4</f>
        <v>0</v>
      </c>
      <c r="BJ104" s="50">
        <f t="array" ref="BJ104">index(DailyPrices,Match($AI104,PriceDates,0)+1,Match(BJ$3,Tickers,0))*BJ$4</f>
        <v>0</v>
      </c>
      <c r="BK104" s="51">
        <f t="shared" si="5"/>
        <v>102654.6949</v>
      </c>
    </row>
    <row r="105">
      <c r="AI105" s="65">
        <f>Prices!B113</f>
        <v>42521</v>
      </c>
      <c r="AJ105" s="50">
        <f t="array" ref="AJ105">index(DailyPrices,Match($AI105,PriceDates,0)+1,Match(AJ$3,Tickers,0))*AJ$4</f>
        <v>11993.22536</v>
      </c>
      <c r="AK105" s="50">
        <f t="array" ref="AK105">index(DailyPrices,Match($AI105,PriceDates,0)+1,Match(AK$3,Tickers,0))*AK$4</f>
        <v>18866.96164</v>
      </c>
      <c r="AL105" s="50">
        <f t="array" ref="AL105">index(DailyPrices,Match($AI105,PriceDates,0)+1,Match(AL$3,Tickers,0))*AL$4</f>
        <v>7759.784465</v>
      </c>
      <c r="AM105" s="50">
        <f t="array" ref="AM105">index(DailyPrices,Match($AI105,PriceDates,0)+1,Match(AM$3,Tickers,0))*AM$4</f>
        <v>12181.19131</v>
      </c>
      <c r="AN105" s="50">
        <f t="array" ref="AN105">index(DailyPrices,Match($AI105,PriceDates,0)+1,Match(AN$3,Tickers,0))*AN$4</f>
        <v>9412.807676</v>
      </c>
      <c r="AO105" s="50">
        <f t="array" ref="AO105">index(DailyPrices,Match($AI105,PriceDates,0)+1,Match(AO$3,Tickers,0))*AO$4</f>
        <v>13665.0557</v>
      </c>
      <c r="AP105" s="50">
        <f t="array" ref="AP105">index(DailyPrices,Match($AI105,PriceDates,0)+1,Match(AP$3,Tickers,0))*AP$4</f>
        <v>4354.748917</v>
      </c>
      <c r="AQ105" s="50">
        <f t="array" ref="AQ105">index(DailyPrices,Match($AI105,PriceDates,0)+1,Match(AQ$3,Tickers,0))*AQ$4</f>
        <v>6540.583136</v>
      </c>
      <c r="AR105" s="50">
        <f t="array" ref="AR105">index(DailyPrices,Match($AI105,PriceDates,0)+1,Match(AR$3,Tickers,0))*AR$4</f>
        <v>4371.992027</v>
      </c>
      <c r="AS105" s="50">
        <f t="array" ref="AS105">index(DailyPrices,Match($AI105,PriceDates,0)+1,Match(AS$3,Tickers,0))*AS$4</f>
        <v>6840.868158</v>
      </c>
      <c r="AT105" s="50">
        <f t="array" ref="AT105">index(DailyPrices,Match($AI105,PriceDates,0)+1,Match(AT$3,Tickers,0))*AT$4</f>
        <v>4425.574612</v>
      </c>
      <c r="AU105" s="50">
        <f t="array" ref="AU105">index(DailyPrices,Match($AI105,PriceDates,0)+1,Match(AU$3,Tickers,0))*AU$4</f>
        <v>2195.400363</v>
      </c>
      <c r="AV105" s="50">
        <f t="array" ref="AV105">index(DailyPrices,Match($AI105,PriceDates,0)+1,Match(AV$3,Tickers,0))*AV$4</f>
        <v>0</v>
      </c>
      <c r="AW105" s="50">
        <f t="array" ref="AW105">index(DailyPrices,Match($AI105,PriceDates,0)+1,Match(AW$3,Tickers,0))*AW$4</f>
        <v>0</v>
      </c>
      <c r="AX105" s="50">
        <f t="array" ref="AX105">index(DailyPrices,Match($AI105,PriceDates,0)+1,Match(AX$3,Tickers,0))*AX$4</f>
        <v>0</v>
      </c>
      <c r="AY105" s="50">
        <f t="array" ref="AY105">index(DailyPrices,Match($AI105,PriceDates,0)+1,Match(AY$3,Tickers,0))*AY$4</f>
        <v>0</v>
      </c>
      <c r="AZ105" s="50">
        <f t="array" ref="AZ105">index(DailyPrices,Match($AI105,PriceDates,0)+1,Match(AZ$3,Tickers,0))*AZ$4</f>
        <v>0</v>
      </c>
      <c r="BA105" s="50">
        <f t="array" ref="BA105">index(DailyPrices,Match($AI105,PriceDates,0)+1,Match(BA$3,Tickers,0))*BA$4</f>
        <v>0</v>
      </c>
      <c r="BB105" s="50">
        <f t="array" ref="BB105">index(DailyPrices,Match($AI105,PriceDates,0)+1,Match(BB$3,Tickers,0))*BB$4</f>
        <v>0</v>
      </c>
      <c r="BC105" s="50">
        <f t="array" ref="BC105">index(DailyPrices,Match($AI105,PriceDates,0)+1,Match(BC$3,Tickers,0))*BC$4</f>
        <v>0</v>
      </c>
      <c r="BD105" s="50">
        <f t="array" ref="BD105">index(DailyPrices,Match($AI105,PriceDates,0)+1,Match(BD$3,Tickers,0))*BD$4</f>
        <v>0</v>
      </c>
      <c r="BE105" s="50">
        <f t="array" ref="BE105">index(DailyPrices,Match($AI105,PriceDates,0)+1,Match(BE$3,Tickers,0))*BE$4</f>
        <v>0</v>
      </c>
      <c r="BF105" s="50">
        <f t="array" ref="BF105">index(DailyPrices,Match($AI105,PriceDates,0)+1,Match(BF$3,Tickers,0))*BF$4</f>
        <v>0</v>
      </c>
      <c r="BG105" s="50">
        <f t="array" ref="BG105">index(DailyPrices,Match($AI105,PriceDates,0)+1,Match(BG$3,Tickers,0))*BG$4</f>
        <v>0</v>
      </c>
      <c r="BH105" s="50">
        <f t="array" ref="BH105">index(DailyPrices,Match($AI105,PriceDates,0)+1,Match(BH$3,Tickers,0))*BH$4</f>
        <v>0</v>
      </c>
      <c r="BI105" s="50">
        <f t="array" ref="BI105">index(DailyPrices,Match($AI105,PriceDates,0)+1,Match(BI$3,Tickers,0))*BI$4</f>
        <v>0</v>
      </c>
      <c r="BJ105" s="50">
        <f t="array" ref="BJ105">index(DailyPrices,Match($AI105,PriceDates,0)+1,Match(BJ$3,Tickers,0))*BJ$4</f>
        <v>0</v>
      </c>
      <c r="BK105" s="51">
        <f t="shared" si="5"/>
        <v>102608.1934</v>
      </c>
    </row>
    <row r="106">
      <c r="AI106" s="65">
        <f>Prices!B114</f>
        <v>42522</v>
      </c>
      <c r="AJ106" s="50">
        <f t="array" ref="AJ106">index(DailyPrices,Match($AI106,PriceDates,0)+1,Match(AJ$3,Tickers,0))*AJ$4</f>
        <v>12015.76196</v>
      </c>
      <c r="AK106" s="50">
        <f t="array" ref="AK106">index(DailyPrices,Match($AI106,PriceDates,0)+1,Match(AK$3,Tickers,0))*AK$4</f>
        <v>18910.8626</v>
      </c>
      <c r="AL106" s="50">
        <f t="array" ref="AL106">index(DailyPrices,Match($AI106,PriceDates,0)+1,Match(AL$3,Tickers,0))*AL$4</f>
        <v>7806.226058</v>
      </c>
      <c r="AM106" s="50">
        <f t="array" ref="AM106">index(DailyPrices,Match($AI106,PriceDates,0)+1,Match(AM$3,Tickers,0))*AM$4</f>
        <v>12246.06451</v>
      </c>
      <c r="AN106" s="50">
        <f t="array" ref="AN106">index(DailyPrices,Match($AI106,PriceDates,0)+1,Match(AN$3,Tickers,0))*AN$4</f>
        <v>9407.592824</v>
      </c>
      <c r="AO106" s="50">
        <f t="array" ref="AO106">index(DailyPrices,Match($AI106,PriceDates,0)+1,Match(AO$3,Tickers,0))*AO$4</f>
        <v>13611.42217</v>
      </c>
      <c r="AP106" s="50">
        <f t="array" ref="AP106">index(DailyPrices,Match($AI106,PriceDates,0)+1,Match(AP$3,Tickers,0))*AP$4</f>
        <v>4357.039925</v>
      </c>
      <c r="AQ106" s="50">
        <f t="array" ref="AQ106">index(DailyPrices,Match($AI106,PriceDates,0)+1,Match(AQ$3,Tickers,0))*AQ$4</f>
        <v>6538.120567</v>
      </c>
      <c r="AR106" s="50">
        <f t="array" ref="AR106">index(DailyPrices,Match($AI106,PriceDates,0)+1,Match(AR$3,Tickers,0))*AR$4</f>
        <v>4373.072332</v>
      </c>
      <c r="AS106" s="50">
        <f t="array" ref="AS106">index(DailyPrices,Match($AI106,PriceDates,0)+1,Match(AS$3,Tickers,0))*AS$4</f>
        <v>6868.341524</v>
      </c>
      <c r="AT106" s="50">
        <f t="array" ref="AT106">index(DailyPrices,Match($AI106,PriceDates,0)+1,Match(AT$3,Tickers,0))*AT$4</f>
        <v>4429.310625</v>
      </c>
      <c r="AU106" s="50">
        <f t="array" ref="AU106">index(DailyPrices,Match($AI106,PriceDates,0)+1,Match(AU$3,Tickers,0))*AU$4</f>
        <v>2193.154812</v>
      </c>
      <c r="AV106" s="50">
        <f t="array" ref="AV106">index(DailyPrices,Match($AI106,PriceDates,0)+1,Match(AV$3,Tickers,0))*AV$4</f>
        <v>0</v>
      </c>
      <c r="AW106" s="50">
        <f t="array" ref="AW106">index(DailyPrices,Match($AI106,PriceDates,0)+1,Match(AW$3,Tickers,0))*AW$4</f>
        <v>0</v>
      </c>
      <c r="AX106" s="50">
        <f t="array" ref="AX106">index(DailyPrices,Match($AI106,PriceDates,0)+1,Match(AX$3,Tickers,0))*AX$4</f>
        <v>0</v>
      </c>
      <c r="AY106" s="50">
        <f t="array" ref="AY106">index(DailyPrices,Match($AI106,PriceDates,0)+1,Match(AY$3,Tickers,0))*AY$4</f>
        <v>0</v>
      </c>
      <c r="AZ106" s="50">
        <f t="array" ref="AZ106">index(DailyPrices,Match($AI106,PriceDates,0)+1,Match(AZ$3,Tickers,0))*AZ$4</f>
        <v>0</v>
      </c>
      <c r="BA106" s="50">
        <f t="array" ref="BA106">index(DailyPrices,Match($AI106,PriceDates,0)+1,Match(BA$3,Tickers,0))*BA$4</f>
        <v>0</v>
      </c>
      <c r="BB106" s="50">
        <f t="array" ref="BB106">index(DailyPrices,Match($AI106,PriceDates,0)+1,Match(BB$3,Tickers,0))*BB$4</f>
        <v>0</v>
      </c>
      <c r="BC106" s="50">
        <f t="array" ref="BC106">index(DailyPrices,Match($AI106,PriceDates,0)+1,Match(BC$3,Tickers,0))*BC$4</f>
        <v>0</v>
      </c>
      <c r="BD106" s="50">
        <f t="array" ref="BD106">index(DailyPrices,Match($AI106,PriceDates,0)+1,Match(BD$3,Tickers,0))*BD$4</f>
        <v>0</v>
      </c>
      <c r="BE106" s="50">
        <f t="array" ref="BE106">index(DailyPrices,Match($AI106,PriceDates,0)+1,Match(BE$3,Tickers,0))*BE$4</f>
        <v>0</v>
      </c>
      <c r="BF106" s="50">
        <f t="array" ref="BF106">index(DailyPrices,Match($AI106,PriceDates,0)+1,Match(BF$3,Tickers,0))*BF$4</f>
        <v>0</v>
      </c>
      <c r="BG106" s="50">
        <f t="array" ref="BG106">index(DailyPrices,Match($AI106,PriceDates,0)+1,Match(BG$3,Tickers,0))*BG$4</f>
        <v>0</v>
      </c>
      <c r="BH106" s="50">
        <f t="array" ref="BH106">index(DailyPrices,Match($AI106,PriceDates,0)+1,Match(BH$3,Tickers,0))*BH$4</f>
        <v>0</v>
      </c>
      <c r="BI106" s="50">
        <f t="array" ref="BI106">index(DailyPrices,Match($AI106,PriceDates,0)+1,Match(BI$3,Tickers,0))*BI$4</f>
        <v>0</v>
      </c>
      <c r="BJ106" s="50">
        <f t="array" ref="BJ106">index(DailyPrices,Match($AI106,PriceDates,0)+1,Match(BJ$3,Tickers,0))*BJ$4</f>
        <v>0</v>
      </c>
      <c r="BK106" s="51">
        <f t="shared" si="5"/>
        <v>102756.9699</v>
      </c>
    </row>
    <row r="107">
      <c r="AI107" s="65">
        <f>Prices!B115</f>
        <v>42523</v>
      </c>
      <c r="AJ107" s="50">
        <f t="array" ref="AJ107">index(DailyPrices,Match($AI107,PriceDates,0)+1,Match(AJ$3,Tickers,0))*AJ$4</f>
        <v>12052.07092</v>
      </c>
      <c r="AK107" s="50">
        <f t="array" ref="AK107">index(DailyPrices,Match($AI107,PriceDates,0)+1,Match(AK$3,Tickers,0))*AK$4</f>
        <v>18965.21617</v>
      </c>
      <c r="AL107" s="50">
        <f t="array" ref="AL107">index(DailyPrices,Match($AI107,PriceDates,0)+1,Match(AL$3,Tickers,0))*AL$4</f>
        <v>7858.72525</v>
      </c>
      <c r="AM107" s="50">
        <f t="array" ref="AM107">index(DailyPrices,Match($AI107,PriceDates,0)+1,Match(AM$3,Tickers,0))*AM$4</f>
        <v>12322.16577</v>
      </c>
      <c r="AN107" s="50">
        <f t="array" ref="AN107">index(DailyPrices,Match($AI107,PriceDates,0)+1,Match(AN$3,Tickers,0))*AN$4</f>
        <v>9410.20025</v>
      </c>
      <c r="AO107" s="50">
        <f t="array" ref="AO107">index(DailyPrices,Match($AI107,PriceDates,0)+1,Match(AO$3,Tickers,0))*AO$4</f>
        <v>13603.76024</v>
      </c>
      <c r="AP107" s="50">
        <f t="array" ref="AP107">index(DailyPrices,Match($AI107,PriceDates,0)+1,Match(AP$3,Tickers,0))*AP$4</f>
        <v>4371.70238</v>
      </c>
      <c r="AQ107" s="50">
        <f t="array" ref="AQ107">index(DailyPrices,Match($AI107,PriceDates,0)+1,Match(AQ$3,Tickers,0))*AQ$4</f>
        <v>6547.970843</v>
      </c>
      <c r="AR107" s="50">
        <f t="array" ref="AR107">index(DailyPrices,Match($AI107,PriceDates,0)+1,Match(AR$3,Tickers,0))*AR$4</f>
        <v>4406.561769</v>
      </c>
      <c r="AS107" s="50">
        <f t="array" ref="AS107">index(DailyPrices,Match($AI107,PriceDates,0)+1,Match(AS$3,Tickers,0))*AS$4</f>
        <v>6937.02494</v>
      </c>
      <c r="AT107" s="50">
        <f t="array" ref="AT107">index(DailyPrices,Match($AI107,PriceDates,0)+1,Match(AT$3,Tickers,0))*AT$4</f>
        <v>4452.260421</v>
      </c>
      <c r="AU107" s="50">
        <f t="array" ref="AU107">index(DailyPrices,Match($AI107,PriceDates,0)+1,Match(AU$3,Tickers,0))*AU$4</f>
        <v>2192.032037</v>
      </c>
      <c r="AV107" s="50">
        <f t="array" ref="AV107">index(DailyPrices,Match($AI107,PriceDates,0)+1,Match(AV$3,Tickers,0))*AV$4</f>
        <v>0</v>
      </c>
      <c r="AW107" s="50">
        <f t="array" ref="AW107">index(DailyPrices,Match($AI107,PriceDates,0)+1,Match(AW$3,Tickers,0))*AW$4</f>
        <v>0</v>
      </c>
      <c r="AX107" s="50">
        <f t="array" ref="AX107">index(DailyPrices,Match($AI107,PriceDates,0)+1,Match(AX$3,Tickers,0))*AX$4</f>
        <v>0</v>
      </c>
      <c r="AY107" s="50">
        <f t="array" ref="AY107">index(DailyPrices,Match($AI107,PriceDates,0)+1,Match(AY$3,Tickers,0))*AY$4</f>
        <v>0</v>
      </c>
      <c r="AZ107" s="50">
        <f t="array" ref="AZ107">index(DailyPrices,Match($AI107,PriceDates,0)+1,Match(AZ$3,Tickers,0))*AZ$4</f>
        <v>0</v>
      </c>
      <c r="BA107" s="50">
        <f t="array" ref="BA107">index(DailyPrices,Match($AI107,PriceDates,0)+1,Match(BA$3,Tickers,0))*BA$4</f>
        <v>0</v>
      </c>
      <c r="BB107" s="50">
        <f t="array" ref="BB107">index(DailyPrices,Match($AI107,PriceDates,0)+1,Match(BB$3,Tickers,0))*BB$4</f>
        <v>0</v>
      </c>
      <c r="BC107" s="50">
        <f t="array" ref="BC107">index(DailyPrices,Match($AI107,PriceDates,0)+1,Match(BC$3,Tickers,0))*BC$4</f>
        <v>0</v>
      </c>
      <c r="BD107" s="50">
        <f t="array" ref="BD107">index(DailyPrices,Match($AI107,PriceDates,0)+1,Match(BD$3,Tickers,0))*BD$4</f>
        <v>0</v>
      </c>
      <c r="BE107" s="50">
        <f t="array" ref="BE107">index(DailyPrices,Match($AI107,PriceDates,0)+1,Match(BE$3,Tickers,0))*BE$4</f>
        <v>0</v>
      </c>
      <c r="BF107" s="50">
        <f t="array" ref="BF107">index(DailyPrices,Match($AI107,PriceDates,0)+1,Match(BF$3,Tickers,0))*BF$4</f>
        <v>0</v>
      </c>
      <c r="BG107" s="50">
        <f t="array" ref="BG107">index(DailyPrices,Match($AI107,PriceDates,0)+1,Match(BG$3,Tickers,0))*BG$4</f>
        <v>0</v>
      </c>
      <c r="BH107" s="50">
        <f t="array" ref="BH107">index(DailyPrices,Match($AI107,PriceDates,0)+1,Match(BH$3,Tickers,0))*BH$4</f>
        <v>0</v>
      </c>
      <c r="BI107" s="50">
        <f t="array" ref="BI107">index(DailyPrices,Match($AI107,PriceDates,0)+1,Match(BI$3,Tickers,0))*BI$4</f>
        <v>0</v>
      </c>
      <c r="BJ107" s="50">
        <f t="array" ref="BJ107">index(DailyPrices,Match($AI107,PriceDates,0)+1,Match(BJ$3,Tickers,0))*BJ$4</f>
        <v>0</v>
      </c>
      <c r="BK107" s="51">
        <f t="shared" si="5"/>
        <v>103119.691</v>
      </c>
    </row>
    <row r="108">
      <c r="AI108" s="65">
        <f>Prices!B116</f>
        <v>42524</v>
      </c>
      <c r="AJ108" s="50">
        <f t="array" ref="AJ108">index(DailyPrices,Match($AI108,PriceDates,0)+1,Match(AJ$3,Tickers,0))*AJ$4</f>
        <v>12017.01399</v>
      </c>
      <c r="AK108" s="50">
        <f t="array" ref="AK108">index(DailyPrices,Match($AI108,PriceDates,0)+1,Match(AK$3,Tickers,0))*AK$4</f>
        <v>18910.8626</v>
      </c>
      <c r="AL108" s="50">
        <f t="array" ref="AL108">index(DailyPrices,Match($AI108,PriceDates,0)+1,Match(AL$3,Tickers,0))*AL$4</f>
        <v>7823.052722</v>
      </c>
      <c r="AM108" s="50">
        <f t="array" ref="AM108">index(DailyPrices,Match($AI108,PriceDates,0)+1,Match(AM$3,Tickers,0))*AM$4</f>
        <v>12263.53037</v>
      </c>
      <c r="AN108" s="50">
        <f t="array" ref="AN108">index(DailyPrices,Match($AI108,PriceDates,0)+1,Match(AN$3,Tickers,0))*AN$4</f>
        <v>9485.815603</v>
      </c>
      <c r="AO108" s="50">
        <f t="array" ref="AO108">index(DailyPrices,Match($AI108,PriceDates,0)+1,Match(AO$3,Tickers,0))*AO$4</f>
        <v>13699.53439</v>
      </c>
      <c r="AP108" s="50">
        <f t="array" ref="AP108">index(DailyPrices,Match($AI108,PriceDates,0)+1,Match(AP$3,Tickers,0))*AP$4</f>
        <v>4423.937373</v>
      </c>
      <c r="AQ108" s="50">
        <f t="array" ref="AQ108">index(DailyPrices,Match($AI108,PriceDates,0)+1,Match(AQ$3,Tickers,0))*AQ$4</f>
        <v>6609.535067</v>
      </c>
      <c r="AR108" s="50">
        <f t="array" ref="AR108">index(DailyPrices,Match($AI108,PriceDates,0)+1,Match(AR$3,Tickers,0))*AR$4</f>
        <v>4468.139122</v>
      </c>
      <c r="AS108" s="50">
        <f t="array" ref="AS108">index(DailyPrices,Match($AI108,PriceDates,0)+1,Match(AS$3,Tickers,0))*AS$4</f>
        <v>7074.39177</v>
      </c>
      <c r="AT108" s="50">
        <f t="array" ref="AT108">index(DailyPrices,Match($AI108,PriceDates,0)+1,Match(AT$3,Tickers,0))*AT$4</f>
        <v>4470.406772</v>
      </c>
      <c r="AU108" s="50">
        <f t="array" ref="AU108">index(DailyPrices,Match($AI108,PriceDates,0)+1,Match(AU$3,Tickers,0))*AU$4</f>
        <v>2215.610322</v>
      </c>
      <c r="AV108" s="50">
        <f t="array" ref="AV108">index(DailyPrices,Match($AI108,PriceDates,0)+1,Match(AV$3,Tickers,0))*AV$4</f>
        <v>0</v>
      </c>
      <c r="AW108" s="50">
        <f t="array" ref="AW108">index(DailyPrices,Match($AI108,PriceDates,0)+1,Match(AW$3,Tickers,0))*AW$4</f>
        <v>0</v>
      </c>
      <c r="AX108" s="50">
        <f t="array" ref="AX108">index(DailyPrices,Match($AI108,PriceDates,0)+1,Match(AX$3,Tickers,0))*AX$4</f>
        <v>0</v>
      </c>
      <c r="AY108" s="50">
        <f t="array" ref="AY108">index(DailyPrices,Match($AI108,PriceDates,0)+1,Match(AY$3,Tickers,0))*AY$4</f>
        <v>0</v>
      </c>
      <c r="AZ108" s="50">
        <f t="array" ref="AZ108">index(DailyPrices,Match($AI108,PriceDates,0)+1,Match(AZ$3,Tickers,0))*AZ$4</f>
        <v>0</v>
      </c>
      <c r="BA108" s="50">
        <f t="array" ref="BA108">index(DailyPrices,Match($AI108,PriceDates,0)+1,Match(BA$3,Tickers,0))*BA$4</f>
        <v>0</v>
      </c>
      <c r="BB108" s="50">
        <f t="array" ref="BB108">index(DailyPrices,Match($AI108,PriceDates,0)+1,Match(BB$3,Tickers,0))*BB$4</f>
        <v>0</v>
      </c>
      <c r="BC108" s="50">
        <f t="array" ref="BC108">index(DailyPrices,Match($AI108,PriceDates,0)+1,Match(BC$3,Tickers,0))*BC$4</f>
        <v>0</v>
      </c>
      <c r="BD108" s="50">
        <f t="array" ref="BD108">index(DailyPrices,Match($AI108,PriceDates,0)+1,Match(BD$3,Tickers,0))*BD$4</f>
        <v>0</v>
      </c>
      <c r="BE108" s="50">
        <f t="array" ref="BE108">index(DailyPrices,Match($AI108,PriceDates,0)+1,Match(BE$3,Tickers,0))*BE$4</f>
        <v>0</v>
      </c>
      <c r="BF108" s="50">
        <f t="array" ref="BF108">index(DailyPrices,Match($AI108,PriceDates,0)+1,Match(BF$3,Tickers,0))*BF$4</f>
        <v>0</v>
      </c>
      <c r="BG108" s="50">
        <f t="array" ref="BG108">index(DailyPrices,Match($AI108,PriceDates,0)+1,Match(BG$3,Tickers,0))*BG$4</f>
        <v>0</v>
      </c>
      <c r="BH108" s="50">
        <f t="array" ref="BH108">index(DailyPrices,Match($AI108,PriceDates,0)+1,Match(BH$3,Tickers,0))*BH$4</f>
        <v>0</v>
      </c>
      <c r="BI108" s="50">
        <f t="array" ref="BI108">index(DailyPrices,Match($AI108,PriceDates,0)+1,Match(BI$3,Tickers,0))*BI$4</f>
        <v>0</v>
      </c>
      <c r="BJ108" s="50">
        <f t="array" ref="BJ108">index(DailyPrices,Match($AI108,PriceDates,0)+1,Match(BJ$3,Tickers,0))*BJ$4</f>
        <v>0</v>
      </c>
      <c r="BK108" s="51">
        <f t="shared" si="5"/>
        <v>103461.8301</v>
      </c>
    </row>
    <row r="109">
      <c r="AI109" s="65">
        <f>Prices!B117</f>
        <v>42527</v>
      </c>
      <c r="AJ109" s="50">
        <f t="array" ref="AJ109">index(DailyPrices,Match($AI109,PriceDates,0)+1,Match(AJ$3,Tickers,0))*AJ$4</f>
        <v>12075.23353</v>
      </c>
      <c r="AK109" s="50">
        <f t="array" ref="AK109">index(DailyPrices,Match($AI109,PriceDates,0)+1,Match(AK$3,Tickers,0))*AK$4</f>
        <v>19073.92332</v>
      </c>
      <c r="AL109" s="50">
        <f t="array" ref="AL109">index(DailyPrices,Match($AI109,PriceDates,0)+1,Match(AL$3,Tickers,0))*AL$4</f>
        <v>7901.801511</v>
      </c>
      <c r="AM109" s="50">
        <f t="array" ref="AM109">index(DailyPrices,Match($AI109,PriceDates,0)+1,Match(AM$3,Tickers,0))*AM$4</f>
        <v>12444.4268</v>
      </c>
      <c r="AN109" s="50">
        <f t="array" ref="AN109">index(DailyPrices,Match($AI109,PriceDates,0)+1,Match(AN$3,Tickers,0))*AN$4</f>
        <v>9551.001252</v>
      </c>
      <c r="AO109" s="50">
        <f t="array" ref="AO109">index(DailyPrices,Match($AI109,PriceDates,0)+1,Match(AO$3,Tickers,0))*AO$4</f>
        <v>13833.6182</v>
      </c>
      <c r="AP109" s="50">
        <f t="array" ref="AP109">index(DailyPrices,Match($AI109,PriceDates,0)+1,Match(AP$3,Tickers,0))*AP$4</f>
        <v>4446.847458</v>
      </c>
      <c r="AQ109" s="50">
        <f t="array" ref="AQ109">index(DailyPrices,Match($AI109,PriceDates,0)+1,Match(AQ$3,Tickers,0))*AQ$4</f>
        <v>6651.398739</v>
      </c>
      <c r="AR109" s="50">
        <f t="array" ref="AR109">index(DailyPrices,Match($AI109,PriceDates,0)+1,Match(AR$3,Tickers,0))*AR$4</f>
        <v>4503.789168</v>
      </c>
      <c r="AS109" s="50">
        <f t="array" ref="AS109">index(DailyPrices,Match($AI109,PriceDates,0)+1,Match(AS$3,Tickers,0))*AS$4</f>
        <v>7143.075185</v>
      </c>
      <c r="AT109" s="50">
        <f t="array" ref="AT109">index(DailyPrices,Match($AI109,PriceDates,0)+1,Match(AT$3,Tickers,0))*AT$4</f>
        <v>4435.71522</v>
      </c>
      <c r="AU109" s="50">
        <f t="array" ref="AU109">index(DailyPrices,Match($AI109,PriceDates,0)+1,Match(AU$3,Tickers,0))*AU$4</f>
        <v>2220.101424</v>
      </c>
      <c r="AV109" s="50">
        <f t="array" ref="AV109">index(DailyPrices,Match($AI109,PriceDates,0)+1,Match(AV$3,Tickers,0))*AV$4</f>
        <v>0</v>
      </c>
      <c r="AW109" s="50">
        <f t="array" ref="AW109">index(DailyPrices,Match($AI109,PriceDates,0)+1,Match(AW$3,Tickers,0))*AW$4</f>
        <v>0</v>
      </c>
      <c r="AX109" s="50">
        <f t="array" ref="AX109">index(DailyPrices,Match($AI109,PriceDates,0)+1,Match(AX$3,Tickers,0))*AX$4</f>
        <v>0</v>
      </c>
      <c r="AY109" s="50">
        <f t="array" ref="AY109">index(DailyPrices,Match($AI109,PriceDates,0)+1,Match(AY$3,Tickers,0))*AY$4</f>
        <v>0</v>
      </c>
      <c r="AZ109" s="50">
        <f t="array" ref="AZ109">index(DailyPrices,Match($AI109,PriceDates,0)+1,Match(AZ$3,Tickers,0))*AZ$4</f>
        <v>0</v>
      </c>
      <c r="BA109" s="50">
        <f t="array" ref="BA109">index(DailyPrices,Match($AI109,PriceDates,0)+1,Match(BA$3,Tickers,0))*BA$4</f>
        <v>0</v>
      </c>
      <c r="BB109" s="50">
        <f t="array" ref="BB109">index(DailyPrices,Match($AI109,PriceDates,0)+1,Match(BB$3,Tickers,0))*BB$4</f>
        <v>0</v>
      </c>
      <c r="BC109" s="50">
        <f t="array" ref="BC109">index(DailyPrices,Match($AI109,PriceDates,0)+1,Match(BC$3,Tickers,0))*BC$4</f>
        <v>0</v>
      </c>
      <c r="BD109" s="50">
        <f t="array" ref="BD109">index(DailyPrices,Match($AI109,PriceDates,0)+1,Match(BD$3,Tickers,0))*BD$4</f>
        <v>0</v>
      </c>
      <c r="BE109" s="50">
        <f t="array" ref="BE109">index(DailyPrices,Match($AI109,PriceDates,0)+1,Match(BE$3,Tickers,0))*BE$4</f>
        <v>0</v>
      </c>
      <c r="BF109" s="50">
        <f t="array" ref="BF109">index(DailyPrices,Match($AI109,PriceDates,0)+1,Match(BF$3,Tickers,0))*BF$4</f>
        <v>0</v>
      </c>
      <c r="BG109" s="50">
        <f t="array" ref="BG109">index(DailyPrices,Match($AI109,PriceDates,0)+1,Match(BG$3,Tickers,0))*BG$4</f>
        <v>0</v>
      </c>
      <c r="BH109" s="50">
        <f t="array" ref="BH109">index(DailyPrices,Match($AI109,PriceDates,0)+1,Match(BH$3,Tickers,0))*BH$4</f>
        <v>0</v>
      </c>
      <c r="BI109" s="50">
        <f t="array" ref="BI109">index(DailyPrices,Match($AI109,PriceDates,0)+1,Match(BI$3,Tickers,0))*BI$4</f>
        <v>0</v>
      </c>
      <c r="BJ109" s="50">
        <f t="array" ref="BJ109">index(DailyPrices,Match($AI109,PriceDates,0)+1,Match(BJ$3,Tickers,0))*BJ$4</f>
        <v>0</v>
      </c>
      <c r="BK109" s="51">
        <f t="shared" si="5"/>
        <v>104280.9318</v>
      </c>
    </row>
    <row r="110">
      <c r="AI110" s="65">
        <f>Prices!B118</f>
        <v>42528</v>
      </c>
      <c r="AJ110" s="50">
        <f t="array" ref="AJ110">index(DailyPrices,Match($AI110,PriceDates,0)+1,Match(AJ$3,Tickers,0))*AJ$4</f>
        <v>12096.5181</v>
      </c>
      <c r="AK110" s="50">
        <f t="array" ref="AK110">index(DailyPrices,Match($AI110,PriceDates,0)+1,Match(AK$3,Tickers,0))*AK$4</f>
        <v>19147.09159</v>
      </c>
      <c r="AL110" s="50">
        <f t="array" ref="AL110">index(DailyPrices,Match($AI110,PriceDates,0)+1,Match(AL$3,Tickers,0))*AL$4</f>
        <v>7924.012707</v>
      </c>
      <c r="AM110" s="50">
        <f t="array" ref="AM110">index(DailyPrices,Match($AI110,PriceDates,0)+1,Match(AM$3,Tickers,0))*AM$4</f>
        <v>12495.57683</v>
      </c>
      <c r="AN110" s="50">
        <f t="array" ref="AN110">index(DailyPrices,Match($AI110,PriceDates,0)+1,Match(AN$3,Tickers,0))*AN$4</f>
        <v>9621.401752</v>
      </c>
      <c r="AO110" s="50">
        <f t="array" ref="AO110">index(DailyPrices,Match($AI110,PriceDates,0)+1,Match(AO$3,Tickers,0))*AO$4</f>
        <v>13956.20911</v>
      </c>
      <c r="AP110" s="50">
        <f t="array" ref="AP110">index(DailyPrices,Match($AI110,PriceDates,0)+1,Match(AP$3,Tickers,0))*AP$4</f>
        <v>4486.252804</v>
      </c>
      <c r="AQ110" s="50">
        <f t="array" ref="AQ110">index(DailyPrices,Match($AI110,PriceDates,0)+1,Match(AQ$3,Tickers,0))*AQ$4</f>
        <v>6705.575256</v>
      </c>
      <c r="AR110" s="50">
        <f t="array" ref="AR110">index(DailyPrices,Match($AI110,PriceDates,0)+1,Match(AR$3,Tickers,0))*AR$4</f>
        <v>4545.921041</v>
      </c>
      <c r="AS110" s="50">
        <f t="array" ref="AS110">index(DailyPrices,Match($AI110,PriceDates,0)+1,Match(AS$3,Tickers,0))*AS$4</f>
        <v>7239.231967</v>
      </c>
      <c r="AT110" s="50">
        <f t="array" ref="AT110">index(DailyPrices,Match($AI110,PriceDates,0)+1,Match(AT$3,Tickers,0))*AT$4</f>
        <v>4462.934745</v>
      </c>
      <c r="AU110" s="50">
        <f t="array" ref="AU110">index(DailyPrices,Match($AI110,PriceDates,0)+1,Match(AU$3,Tickers,0))*AU$4</f>
        <v>2226.838077</v>
      </c>
      <c r="AV110" s="50">
        <f t="array" ref="AV110">index(DailyPrices,Match($AI110,PriceDates,0)+1,Match(AV$3,Tickers,0))*AV$4</f>
        <v>0</v>
      </c>
      <c r="AW110" s="50">
        <f t="array" ref="AW110">index(DailyPrices,Match($AI110,PriceDates,0)+1,Match(AW$3,Tickers,0))*AW$4</f>
        <v>0</v>
      </c>
      <c r="AX110" s="50">
        <f t="array" ref="AX110">index(DailyPrices,Match($AI110,PriceDates,0)+1,Match(AX$3,Tickers,0))*AX$4</f>
        <v>0</v>
      </c>
      <c r="AY110" s="50">
        <f t="array" ref="AY110">index(DailyPrices,Match($AI110,PriceDates,0)+1,Match(AY$3,Tickers,0))*AY$4</f>
        <v>0</v>
      </c>
      <c r="AZ110" s="50">
        <f t="array" ref="AZ110">index(DailyPrices,Match($AI110,PriceDates,0)+1,Match(AZ$3,Tickers,0))*AZ$4</f>
        <v>0</v>
      </c>
      <c r="BA110" s="50">
        <f t="array" ref="BA110">index(DailyPrices,Match($AI110,PriceDates,0)+1,Match(BA$3,Tickers,0))*BA$4</f>
        <v>0</v>
      </c>
      <c r="BB110" s="50">
        <f t="array" ref="BB110">index(DailyPrices,Match($AI110,PriceDates,0)+1,Match(BB$3,Tickers,0))*BB$4</f>
        <v>0</v>
      </c>
      <c r="BC110" s="50">
        <f t="array" ref="BC110">index(DailyPrices,Match($AI110,PriceDates,0)+1,Match(BC$3,Tickers,0))*BC$4</f>
        <v>0</v>
      </c>
      <c r="BD110" s="50">
        <f t="array" ref="BD110">index(DailyPrices,Match($AI110,PriceDates,0)+1,Match(BD$3,Tickers,0))*BD$4</f>
        <v>0</v>
      </c>
      <c r="BE110" s="50">
        <f t="array" ref="BE110">index(DailyPrices,Match($AI110,PriceDates,0)+1,Match(BE$3,Tickers,0))*BE$4</f>
        <v>0</v>
      </c>
      <c r="BF110" s="50">
        <f t="array" ref="BF110">index(DailyPrices,Match($AI110,PriceDates,0)+1,Match(BF$3,Tickers,0))*BF$4</f>
        <v>0</v>
      </c>
      <c r="BG110" s="50">
        <f t="array" ref="BG110">index(DailyPrices,Match($AI110,PriceDates,0)+1,Match(BG$3,Tickers,0))*BG$4</f>
        <v>0</v>
      </c>
      <c r="BH110" s="50">
        <f t="array" ref="BH110">index(DailyPrices,Match($AI110,PriceDates,0)+1,Match(BH$3,Tickers,0))*BH$4</f>
        <v>0</v>
      </c>
      <c r="BI110" s="50">
        <f t="array" ref="BI110">index(DailyPrices,Match($AI110,PriceDates,0)+1,Match(BI$3,Tickers,0))*BI$4</f>
        <v>0</v>
      </c>
      <c r="BJ110" s="50">
        <f t="array" ref="BJ110">index(DailyPrices,Match($AI110,PriceDates,0)+1,Match(BJ$3,Tickers,0))*BJ$4</f>
        <v>0</v>
      </c>
      <c r="BK110" s="51">
        <f t="shared" si="5"/>
        <v>104907.564</v>
      </c>
    </row>
    <row r="111">
      <c r="AI111" s="65">
        <f>Prices!B119</f>
        <v>42529</v>
      </c>
      <c r="AJ111" s="50">
        <f t="array" ref="AJ111">index(DailyPrices,Match($AI111,PriceDates,0)+1,Match(AJ$3,Tickers,0))*AJ$4</f>
        <v>12136.58316</v>
      </c>
      <c r="AK111" s="50">
        <f t="array" ref="AK111">index(DailyPrices,Match($AI111,PriceDates,0)+1,Match(AK$3,Tickers,0))*AK$4</f>
        <v>19207.71673</v>
      </c>
      <c r="AL111" s="50">
        <f t="array" ref="AL111">index(DailyPrices,Match($AI111,PriceDates,0)+1,Match(AL$3,Tickers,0))*AL$4</f>
        <v>7970.454301</v>
      </c>
      <c r="AM111" s="50">
        <f t="array" ref="AM111">index(DailyPrices,Match($AI111,PriceDates,0)+1,Match(AM$3,Tickers,0))*AM$4</f>
        <v>12587.89638</v>
      </c>
      <c r="AN111" s="50">
        <f t="array" ref="AN111">index(DailyPrices,Match($AI111,PriceDates,0)+1,Match(AN$3,Tickers,0))*AN$4</f>
        <v>9652.690864</v>
      </c>
      <c r="AO111" s="50">
        <f t="array" ref="AO111">index(DailyPrices,Match($AI111,PriceDates,0)+1,Match(AO$3,Tickers,0))*AO$4</f>
        <v>14028.99747</v>
      </c>
      <c r="AP111" s="50">
        <f t="array" ref="AP111">index(DailyPrices,Match($AI111,PriceDates,0)+1,Match(AP$3,Tickers,0))*AP$4</f>
        <v>4505.039073</v>
      </c>
      <c r="AQ111" s="50">
        <f t="array" ref="AQ111">index(DailyPrices,Match($AI111,PriceDates,0)+1,Match(AQ$3,Tickers,0))*AQ$4</f>
        <v>6727.738377</v>
      </c>
      <c r="AR111" s="50">
        <f t="array" ref="AR111">index(DailyPrices,Match($AI111,PriceDates,0)+1,Match(AR$3,Tickers,0))*AR$4</f>
        <v>4578.330173</v>
      </c>
      <c r="AS111" s="50">
        <f t="array" ref="AS111">index(DailyPrices,Match($AI111,PriceDates,0)+1,Match(AS$3,Tickers,0))*AS$4</f>
        <v>7404.072163</v>
      </c>
      <c r="AT111" s="50">
        <f t="array" ref="AT111">index(DailyPrices,Match($AI111,PriceDates,0)+1,Match(AT$3,Tickers,0))*AT$4</f>
        <v>4491.221703</v>
      </c>
      <c r="AU111" s="50">
        <f t="array" ref="AU111">index(DailyPrices,Match($AI111,PriceDates,0)+1,Match(AU$3,Tickers,0))*AU$4</f>
        <v>2236.943057</v>
      </c>
      <c r="AV111" s="50">
        <f t="array" ref="AV111">index(DailyPrices,Match($AI111,PriceDates,0)+1,Match(AV$3,Tickers,0))*AV$4</f>
        <v>0</v>
      </c>
      <c r="AW111" s="50">
        <f t="array" ref="AW111">index(DailyPrices,Match($AI111,PriceDates,0)+1,Match(AW$3,Tickers,0))*AW$4</f>
        <v>0</v>
      </c>
      <c r="AX111" s="50">
        <f t="array" ref="AX111">index(DailyPrices,Match($AI111,PriceDates,0)+1,Match(AX$3,Tickers,0))*AX$4</f>
        <v>0</v>
      </c>
      <c r="AY111" s="50">
        <f t="array" ref="AY111">index(DailyPrices,Match($AI111,PriceDates,0)+1,Match(AY$3,Tickers,0))*AY$4</f>
        <v>0</v>
      </c>
      <c r="AZ111" s="50">
        <f t="array" ref="AZ111">index(DailyPrices,Match($AI111,PriceDates,0)+1,Match(AZ$3,Tickers,0))*AZ$4</f>
        <v>0</v>
      </c>
      <c r="BA111" s="50">
        <f t="array" ref="BA111">index(DailyPrices,Match($AI111,PriceDates,0)+1,Match(BA$3,Tickers,0))*BA$4</f>
        <v>0</v>
      </c>
      <c r="BB111" s="50">
        <f t="array" ref="BB111">index(DailyPrices,Match($AI111,PriceDates,0)+1,Match(BB$3,Tickers,0))*BB$4</f>
        <v>0</v>
      </c>
      <c r="BC111" s="50">
        <f t="array" ref="BC111">index(DailyPrices,Match($AI111,PriceDates,0)+1,Match(BC$3,Tickers,0))*BC$4</f>
        <v>0</v>
      </c>
      <c r="BD111" s="50">
        <f t="array" ref="BD111">index(DailyPrices,Match($AI111,PriceDates,0)+1,Match(BD$3,Tickers,0))*BD$4</f>
        <v>0</v>
      </c>
      <c r="BE111" s="50">
        <f t="array" ref="BE111">index(DailyPrices,Match($AI111,PriceDates,0)+1,Match(BE$3,Tickers,0))*BE$4</f>
        <v>0</v>
      </c>
      <c r="BF111" s="50">
        <f t="array" ref="BF111">index(DailyPrices,Match($AI111,PriceDates,0)+1,Match(BF$3,Tickers,0))*BF$4</f>
        <v>0</v>
      </c>
      <c r="BG111" s="50">
        <f t="array" ref="BG111">index(DailyPrices,Match($AI111,PriceDates,0)+1,Match(BG$3,Tickers,0))*BG$4</f>
        <v>0</v>
      </c>
      <c r="BH111" s="50">
        <f t="array" ref="BH111">index(DailyPrices,Match($AI111,PriceDates,0)+1,Match(BH$3,Tickers,0))*BH$4</f>
        <v>0</v>
      </c>
      <c r="BI111" s="50">
        <f t="array" ref="BI111">index(DailyPrices,Match($AI111,PriceDates,0)+1,Match(BI$3,Tickers,0))*BI$4</f>
        <v>0</v>
      </c>
      <c r="BJ111" s="50">
        <f t="array" ref="BJ111">index(DailyPrices,Match($AI111,PriceDates,0)+1,Match(BJ$3,Tickers,0))*BJ$4</f>
        <v>0</v>
      </c>
      <c r="BK111" s="51">
        <f t="shared" si="5"/>
        <v>105527.6834</v>
      </c>
    </row>
    <row r="112">
      <c r="AI112" s="65">
        <f>Prices!B120</f>
        <v>42530</v>
      </c>
      <c r="AJ112" s="50">
        <f t="array" ref="AJ112">index(DailyPrices,Match($AI112,PriceDates,0)+1,Match(AJ$3,Tickers,0))*AJ$4</f>
        <v>12117.80266</v>
      </c>
      <c r="AK112" s="50">
        <f t="array" ref="AK112">index(DailyPrices,Match($AI112,PriceDates,0)+1,Match(AK$3,Tickers,0))*AK$4</f>
        <v>19140.82003</v>
      </c>
      <c r="AL112" s="50">
        <f t="array" ref="AL112">index(DailyPrices,Match($AI112,PriceDates,0)+1,Match(AL$3,Tickers,0))*AL$4</f>
        <v>7932.762573</v>
      </c>
      <c r="AM112" s="50">
        <f t="array" ref="AM112">index(DailyPrices,Match($AI112,PriceDates,0)+1,Match(AM$3,Tickers,0))*AM$4</f>
        <v>12494.32927</v>
      </c>
      <c r="AN112" s="50">
        <f t="array" ref="AN112">index(DailyPrices,Match($AI112,PriceDates,0)+1,Match(AN$3,Tickers,0))*AN$4</f>
        <v>9532.74927</v>
      </c>
      <c r="AO112" s="50">
        <f t="array" ref="AO112">index(DailyPrices,Match($AI112,PriceDates,0)+1,Match(AO$3,Tickers,0))*AO$4</f>
        <v>13814.46337</v>
      </c>
      <c r="AP112" s="50">
        <f t="array" ref="AP112">index(DailyPrices,Match($AI112,PriceDates,0)+1,Match(AP$3,Tickers,0))*AP$4</f>
        <v>4465.633727</v>
      </c>
      <c r="AQ112" s="50">
        <f t="array" ref="AQ112">index(DailyPrices,Match($AI112,PriceDates,0)+1,Match(AQ$3,Tickers,0))*AQ$4</f>
        <v>6676.024429</v>
      </c>
      <c r="AR112" s="50">
        <f t="array" ref="AR112">index(DailyPrices,Match($AI112,PriceDates,0)+1,Match(AR$3,Tickers,0))*AR$4</f>
        <v>4527.555865</v>
      </c>
      <c r="AS112" s="50">
        <f t="array" ref="AS112">index(DailyPrices,Match($AI112,PriceDates,0)+1,Match(AS$3,Tickers,0))*AS$4</f>
        <v>7280.442016</v>
      </c>
      <c r="AT112" s="50">
        <f t="array" ref="AT112">index(DailyPrices,Match($AI112,PriceDates,0)+1,Match(AT$3,Tickers,0))*AT$4</f>
        <v>4501.362311</v>
      </c>
      <c r="AU112" s="50">
        <f t="array" ref="AU112">index(DailyPrices,Match($AI112,PriceDates,0)+1,Match(AU$3,Tickers,0))*AU$4</f>
        <v>2237.317315</v>
      </c>
      <c r="AV112" s="50">
        <f t="array" ref="AV112">index(DailyPrices,Match($AI112,PriceDates,0)+1,Match(AV$3,Tickers,0))*AV$4</f>
        <v>0</v>
      </c>
      <c r="AW112" s="50">
        <f t="array" ref="AW112">index(DailyPrices,Match($AI112,PriceDates,0)+1,Match(AW$3,Tickers,0))*AW$4</f>
        <v>0</v>
      </c>
      <c r="AX112" s="50">
        <f t="array" ref="AX112">index(DailyPrices,Match($AI112,PriceDates,0)+1,Match(AX$3,Tickers,0))*AX$4</f>
        <v>0</v>
      </c>
      <c r="AY112" s="50">
        <f t="array" ref="AY112">index(DailyPrices,Match($AI112,PriceDates,0)+1,Match(AY$3,Tickers,0))*AY$4</f>
        <v>0</v>
      </c>
      <c r="AZ112" s="50">
        <f t="array" ref="AZ112">index(DailyPrices,Match($AI112,PriceDates,0)+1,Match(AZ$3,Tickers,0))*AZ$4</f>
        <v>0</v>
      </c>
      <c r="BA112" s="50">
        <f t="array" ref="BA112">index(DailyPrices,Match($AI112,PriceDates,0)+1,Match(BA$3,Tickers,0))*BA$4</f>
        <v>0</v>
      </c>
      <c r="BB112" s="50">
        <f t="array" ref="BB112">index(DailyPrices,Match($AI112,PriceDates,0)+1,Match(BB$3,Tickers,0))*BB$4</f>
        <v>0</v>
      </c>
      <c r="BC112" s="50">
        <f t="array" ref="BC112">index(DailyPrices,Match($AI112,PriceDates,0)+1,Match(BC$3,Tickers,0))*BC$4</f>
        <v>0</v>
      </c>
      <c r="BD112" s="50">
        <f t="array" ref="BD112">index(DailyPrices,Match($AI112,PriceDates,0)+1,Match(BD$3,Tickers,0))*BD$4</f>
        <v>0</v>
      </c>
      <c r="BE112" s="50">
        <f t="array" ref="BE112">index(DailyPrices,Match($AI112,PriceDates,0)+1,Match(BE$3,Tickers,0))*BE$4</f>
        <v>0</v>
      </c>
      <c r="BF112" s="50">
        <f t="array" ref="BF112">index(DailyPrices,Match($AI112,PriceDates,0)+1,Match(BF$3,Tickers,0))*BF$4</f>
        <v>0</v>
      </c>
      <c r="BG112" s="50">
        <f t="array" ref="BG112">index(DailyPrices,Match($AI112,PriceDates,0)+1,Match(BG$3,Tickers,0))*BG$4</f>
        <v>0</v>
      </c>
      <c r="BH112" s="50">
        <f t="array" ref="BH112">index(DailyPrices,Match($AI112,PriceDates,0)+1,Match(BH$3,Tickers,0))*BH$4</f>
        <v>0</v>
      </c>
      <c r="BI112" s="50">
        <f t="array" ref="BI112">index(DailyPrices,Match($AI112,PriceDates,0)+1,Match(BI$3,Tickers,0))*BI$4</f>
        <v>0</v>
      </c>
      <c r="BJ112" s="50">
        <f t="array" ref="BJ112">index(DailyPrices,Match($AI112,PriceDates,0)+1,Match(BJ$3,Tickers,0))*BJ$4</f>
        <v>0</v>
      </c>
      <c r="BK112" s="51">
        <f t="shared" si="5"/>
        <v>104721.2628</v>
      </c>
    </row>
    <row r="113">
      <c r="AI113" s="65">
        <f>Prices!B121</f>
        <v>42531</v>
      </c>
      <c r="AJ113" s="50">
        <f t="array" ref="AJ113">index(DailyPrices,Match($AI113,PriceDates,0)+1,Match(AJ$3,Tickers,0))*AJ$4</f>
        <v>12001.36358</v>
      </c>
      <c r="AK113" s="50">
        <f t="array" ref="AK113">index(DailyPrices,Match($AI113,PriceDates,0)+1,Match(AK$3,Tickers,0))*AK$4</f>
        <v>18906.68155</v>
      </c>
      <c r="AL113" s="50">
        <f t="array" ref="AL113">index(DailyPrices,Match($AI113,PriceDates,0)+1,Match(AL$3,Tickers,0))*AL$4</f>
        <v>7804.879925</v>
      </c>
      <c r="AM113" s="50">
        <f t="array" ref="AM113">index(DailyPrices,Match($AI113,PriceDates,0)+1,Match(AM$3,Tickers,0))*AM$4</f>
        <v>12264.77793</v>
      </c>
      <c r="AN113" s="50">
        <f t="array" ref="AN113">index(DailyPrices,Match($AI113,PriceDates,0)+1,Match(AN$3,Tickers,0))*AN$4</f>
        <v>9274.614101</v>
      </c>
      <c r="AO113" s="50">
        <f t="array" ref="AO113">index(DailyPrices,Match($AI113,PriceDates,0)+1,Match(AO$3,Tickers,0))*AO$4</f>
        <v>13396.88808</v>
      </c>
      <c r="AP113" s="50">
        <f t="array" ref="AP113">index(DailyPrices,Match($AI113,PriceDates,0)+1,Match(AP$3,Tickers,0))*AP$4</f>
        <v>4345.584883</v>
      </c>
      <c r="AQ113" s="50">
        <f t="array" ref="AQ113">index(DailyPrices,Match($AI113,PriceDates,0)+1,Match(AQ$3,Tickers,0))*AQ$4</f>
        <v>6503.644602</v>
      </c>
      <c r="AR113" s="50">
        <f t="array" ref="AR113">index(DailyPrices,Match($AI113,PriceDates,0)+1,Match(AR$3,Tickers,0))*AR$4</f>
        <v>4421.686031</v>
      </c>
      <c r="AS113" s="50">
        <f t="array" ref="AS113">index(DailyPrices,Match($AI113,PriceDates,0)+1,Match(AS$3,Tickers,0))*AS$4</f>
        <v>7046.918404</v>
      </c>
      <c r="AT113" s="50">
        <f t="array" ref="AT113">index(DailyPrices,Match($AI113,PriceDates,0)+1,Match(AT$3,Tickers,0))*AT$4</f>
        <v>4480.547379</v>
      </c>
      <c r="AU113" s="50">
        <f t="array" ref="AU113">index(DailyPrices,Match($AI113,PriceDates,0)+1,Match(AU$3,Tickers,0))*AU$4</f>
        <v>2209.996445</v>
      </c>
      <c r="AV113" s="50">
        <f t="array" ref="AV113">index(DailyPrices,Match($AI113,PriceDates,0)+1,Match(AV$3,Tickers,0))*AV$4</f>
        <v>0</v>
      </c>
      <c r="AW113" s="50">
        <f t="array" ref="AW113">index(DailyPrices,Match($AI113,PriceDates,0)+1,Match(AW$3,Tickers,0))*AW$4</f>
        <v>0</v>
      </c>
      <c r="AX113" s="50">
        <f t="array" ref="AX113">index(DailyPrices,Match($AI113,PriceDates,0)+1,Match(AX$3,Tickers,0))*AX$4</f>
        <v>0</v>
      </c>
      <c r="AY113" s="50">
        <f t="array" ref="AY113">index(DailyPrices,Match($AI113,PriceDates,0)+1,Match(AY$3,Tickers,0))*AY$4</f>
        <v>0</v>
      </c>
      <c r="AZ113" s="50">
        <f t="array" ref="AZ113">index(DailyPrices,Match($AI113,PriceDates,0)+1,Match(AZ$3,Tickers,0))*AZ$4</f>
        <v>0</v>
      </c>
      <c r="BA113" s="50">
        <f t="array" ref="BA113">index(DailyPrices,Match($AI113,PriceDates,0)+1,Match(BA$3,Tickers,0))*BA$4</f>
        <v>0</v>
      </c>
      <c r="BB113" s="50">
        <f t="array" ref="BB113">index(DailyPrices,Match($AI113,PriceDates,0)+1,Match(BB$3,Tickers,0))*BB$4</f>
        <v>0</v>
      </c>
      <c r="BC113" s="50">
        <f t="array" ref="BC113">index(DailyPrices,Match($AI113,PriceDates,0)+1,Match(BC$3,Tickers,0))*BC$4</f>
        <v>0</v>
      </c>
      <c r="BD113" s="50">
        <f t="array" ref="BD113">index(DailyPrices,Match($AI113,PriceDates,0)+1,Match(BD$3,Tickers,0))*BD$4</f>
        <v>0</v>
      </c>
      <c r="BE113" s="50">
        <f t="array" ref="BE113">index(DailyPrices,Match($AI113,PriceDates,0)+1,Match(BE$3,Tickers,0))*BE$4</f>
        <v>0</v>
      </c>
      <c r="BF113" s="50">
        <f t="array" ref="BF113">index(DailyPrices,Match($AI113,PriceDates,0)+1,Match(BF$3,Tickers,0))*BF$4</f>
        <v>0</v>
      </c>
      <c r="BG113" s="50">
        <f t="array" ref="BG113">index(DailyPrices,Match($AI113,PriceDates,0)+1,Match(BG$3,Tickers,0))*BG$4</f>
        <v>0</v>
      </c>
      <c r="BH113" s="50">
        <f t="array" ref="BH113">index(DailyPrices,Match($AI113,PriceDates,0)+1,Match(BH$3,Tickers,0))*BH$4</f>
        <v>0</v>
      </c>
      <c r="BI113" s="50">
        <f t="array" ref="BI113">index(DailyPrices,Match($AI113,PriceDates,0)+1,Match(BI$3,Tickers,0))*BI$4</f>
        <v>0</v>
      </c>
      <c r="BJ113" s="50">
        <f t="array" ref="BJ113">index(DailyPrices,Match($AI113,PriceDates,0)+1,Match(BJ$3,Tickers,0))*BJ$4</f>
        <v>0</v>
      </c>
      <c r="BK113" s="51">
        <f t="shared" si="5"/>
        <v>102657.5829</v>
      </c>
    </row>
    <row r="114">
      <c r="AI114" s="65">
        <f>Prices!B122</f>
        <v>42534</v>
      </c>
      <c r="AJ114" s="50">
        <f t="array" ref="AJ114">index(DailyPrices,Match($AI114,PriceDates,0)+1,Match(AJ$3,Tickers,0))*AJ$4</f>
        <v>11911.21719</v>
      </c>
      <c r="AK114" s="50">
        <f t="array" ref="AK114">index(DailyPrices,Match($AI114,PriceDates,0)+1,Match(AK$3,Tickers,0))*AK$4</f>
        <v>18741.53031</v>
      </c>
      <c r="AL114" s="50">
        <f t="array" ref="AL114">index(DailyPrices,Match($AI114,PriceDates,0)+1,Match(AL$3,Tickers,0))*AL$4</f>
        <v>7720.746604</v>
      </c>
      <c r="AM114" s="50">
        <f t="array" ref="AM114">index(DailyPrices,Match($AI114,PriceDates,0)+1,Match(AM$3,Tickers,0))*AM$4</f>
        <v>12115.07054</v>
      </c>
      <c r="AN114" s="50">
        <f t="array" ref="AN114">index(DailyPrices,Match($AI114,PriceDates,0)+1,Match(AN$3,Tickers,0))*AN$4</f>
        <v>9141.635378</v>
      </c>
      <c r="AO114" s="50">
        <f t="array" ref="AO114">index(DailyPrices,Match($AI114,PriceDates,0)+1,Match(AO$3,Tickers,0))*AO$4</f>
        <v>13186.18495</v>
      </c>
      <c r="AP114" s="50">
        <f t="array" ref="AP114">index(DailyPrices,Match($AI114,PriceDates,0)+1,Match(AP$3,Tickers,0))*AP$4</f>
        <v>4284.644057</v>
      </c>
      <c r="AQ114" s="50">
        <f t="array" ref="AQ114">index(DailyPrices,Match($AI114,PriceDates,0)+1,Match(AQ$3,Tickers,0))*AQ$4</f>
        <v>6410.066982</v>
      </c>
      <c r="AR114" s="50">
        <f t="array" ref="AR114">index(DailyPrices,Match($AI114,PriceDates,0)+1,Match(AR$3,Tickers,0))*AR$4</f>
        <v>4360.108679</v>
      </c>
      <c r="AS114" s="50">
        <f t="array" ref="AS114">index(DailyPrices,Match($AI114,PriceDates,0)+1,Match(AS$3,Tickers,0))*AS$4</f>
        <v>6959.919411</v>
      </c>
      <c r="AT114" s="50">
        <f t="array" ref="AT114">index(DailyPrices,Match($AI114,PriceDates,0)+1,Match(AT$3,Tickers,0))*AT$4</f>
        <v>4481.614812</v>
      </c>
      <c r="AU114" s="50">
        <f t="array" ref="AU114">index(DailyPrices,Match($AI114,PriceDates,0)+1,Match(AU$3,Tickers,0))*AU$4</f>
        <v>2202.885533</v>
      </c>
      <c r="AV114" s="50">
        <f t="array" ref="AV114">index(DailyPrices,Match($AI114,PriceDates,0)+1,Match(AV$3,Tickers,0))*AV$4</f>
        <v>0</v>
      </c>
      <c r="AW114" s="50">
        <f t="array" ref="AW114">index(DailyPrices,Match($AI114,PriceDates,0)+1,Match(AW$3,Tickers,0))*AW$4</f>
        <v>0</v>
      </c>
      <c r="AX114" s="50">
        <f t="array" ref="AX114">index(DailyPrices,Match($AI114,PriceDates,0)+1,Match(AX$3,Tickers,0))*AX$4</f>
        <v>0</v>
      </c>
      <c r="AY114" s="50">
        <f t="array" ref="AY114">index(DailyPrices,Match($AI114,PriceDates,0)+1,Match(AY$3,Tickers,0))*AY$4</f>
        <v>0</v>
      </c>
      <c r="AZ114" s="50">
        <f t="array" ref="AZ114">index(DailyPrices,Match($AI114,PriceDates,0)+1,Match(AZ$3,Tickers,0))*AZ$4</f>
        <v>0</v>
      </c>
      <c r="BA114" s="50">
        <f t="array" ref="BA114">index(DailyPrices,Match($AI114,PriceDates,0)+1,Match(BA$3,Tickers,0))*BA$4</f>
        <v>0</v>
      </c>
      <c r="BB114" s="50">
        <f t="array" ref="BB114">index(DailyPrices,Match($AI114,PriceDates,0)+1,Match(BB$3,Tickers,0))*BB$4</f>
        <v>0</v>
      </c>
      <c r="BC114" s="50">
        <f t="array" ref="BC114">index(DailyPrices,Match($AI114,PriceDates,0)+1,Match(BC$3,Tickers,0))*BC$4</f>
        <v>0</v>
      </c>
      <c r="BD114" s="50">
        <f t="array" ref="BD114">index(DailyPrices,Match($AI114,PriceDates,0)+1,Match(BD$3,Tickers,0))*BD$4</f>
        <v>0</v>
      </c>
      <c r="BE114" s="50">
        <f t="array" ref="BE114">index(DailyPrices,Match($AI114,PriceDates,0)+1,Match(BE$3,Tickers,0))*BE$4</f>
        <v>0</v>
      </c>
      <c r="BF114" s="50">
        <f t="array" ref="BF114">index(DailyPrices,Match($AI114,PriceDates,0)+1,Match(BF$3,Tickers,0))*BF$4</f>
        <v>0</v>
      </c>
      <c r="BG114" s="50">
        <f t="array" ref="BG114">index(DailyPrices,Match($AI114,PriceDates,0)+1,Match(BG$3,Tickers,0))*BG$4</f>
        <v>0</v>
      </c>
      <c r="BH114" s="50">
        <f t="array" ref="BH114">index(DailyPrices,Match($AI114,PriceDates,0)+1,Match(BH$3,Tickers,0))*BH$4</f>
        <v>0</v>
      </c>
      <c r="BI114" s="50">
        <f t="array" ref="BI114">index(DailyPrices,Match($AI114,PriceDates,0)+1,Match(BI$3,Tickers,0))*BI$4</f>
        <v>0</v>
      </c>
      <c r="BJ114" s="50">
        <f t="array" ref="BJ114">index(DailyPrices,Match($AI114,PriceDates,0)+1,Match(BJ$3,Tickers,0))*BJ$4</f>
        <v>0</v>
      </c>
      <c r="BK114" s="51">
        <f t="shared" si="5"/>
        <v>101515.6245</v>
      </c>
    </row>
    <row r="115">
      <c r="AI115" s="65">
        <f>Prices!B123</f>
        <v>42535</v>
      </c>
      <c r="AJ115" s="50">
        <f t="array" ref="AJ115">index(DailyPrices,Match($AI115,PriceDates,0)+1,Match(AJ$3,Tickers,0))*AJ$4</f>
        <v>11884.9245</v>
      </c>
      <c r="AK115" s="50">
        <f t="array" ref="AK115">index(DailyPrices,Match($AI115,PriceDates,0)+1,Match(AK$3,Tickers,0))*AK$4</f>
        <v>18662.09047</v>
      </c>
      <c r="AL115" s="50">
        <f t="array" ref="AL115">index(DailyPrices,Match($AI115,PriceDates,0)+1,Match(AL$3,Tickers,0))*AL$4</f>
        <v>7692.477808</v>
      </c>
      <c r="AM115" s="50">
        <f t="array" ref="AM115">index(DailyPrices,Match($AI115,PriceDates,0)+1,Match(AM$3,Tickers,0))*AM$4</f>
        <v>12070.15833</v>
      </c>
      <c r="AN115" s="50">
        <f t="array" ref="AN115">index(DailyPrices,Match($AI115,PriceDates,0)+1,Match(AN$3,Tickers,0))*AN$4</f>
        <v>9011.26408</v>
      </c>
      <c r="AO115" s="50">
        <f t="array" ref="AO115">index(DailyPrices,Match($AI115,PriceDates,0)+1,Match(AO$3,Tickers,0))*AO$4</f>
        <v>12979.31278</v>
      </c>
      <c r="AP115" s="50">
        <f t="array" ref="AP115">index(DailyPrices,Match($AI115,PriceDates,0)+1,Match(AP$3,Tickers,0))*AP$4</f>
        <v>4235.616476</v>
      </c>
      <c r="AQ115" s="50">
        <f t="array" ref="AQ115">index(DailyPrices,Match($AI115,PriceDates,0)+1,Match(AQ$3,Tickers,0))*AQ$4</f>
        <v>6350.965327</v>
      </c>
      <c r="AR115" s="50">
        <f t="array" ref="AR115">index(DailyPrices,Match($AI115,PriceDates,0)+1,Match(AR$3,Tickers,0))*AR$4</f>
        <v>4347.145025</v>
      </c>
      <c r="AS115" s="50">
        <f t="array" ref="AS115">index(DailyPrices,Match($AI115,PriceDates,0)+1,Match(AS$3,Tickers,0))*AS$4</f>
        <v>6900.393785</v>
      </c>
      <c r="AT115" s="50">
        <f t="array" ref="AT115">index(DailyPrices,Match($AI115,PriceDates,0)+1,Match(AT$3,Tickers,0))*AT$4</f>
        <v>4469.873056</v>
      </c>
      <c r="AU115" s="50">
        <f t="array" ref="AU115">index(DailyPrices,Match($AI115,PriceDates,0)+1,Match(AU$3,Tickers,0))*AU$4</f>
        <v>2189.412227</v>
      </c>
      <c r="AV115" s="50">
        <f t="array" ref="AV115">index(DailyPrices,Match($AI115,PriceDates,0)+1,Match(AV$3,Tickers,0))*AV$4</f>
        <v>0</v>
      </c>
      <c r="AW115" s="50">
        <f t="array" ref="AW115">index(DailyPrices,Match($AI115,PriceDates,0)+1,Match(AW$3,Tickers,0))*AW$4</f>
        <v>0</v>
      </c>
      <c r="AX115" s="50">
        <f t="array" ref="AX115">index(DailyPrices,Match($AI115,PriceDates,0)+1,Match(AX$3,Tickers,0))*AX$4</f>
        <v>0</v>
      </c>
      <c r="AY115" s="50">
        <f t="array" ref="AY115">index(DailyPrices,Match($AI115,PriceDates,0)+1,Match(AY$3,Tickers,0))*AY$4</f>
        <v>0</v>
      </c>
      <c r="AZ115" s="50">
        <f t="array" ref="AZ115">index(DailyPrices,Match($AI115,PriceDates,0)+1,Match(AZ$3,Tickers,0))*AZ$4</f>
        <v>0</v>
      </c>
      <c r="BA115" s="50">
        <f t="array" ref="BA115">index(DailyPrices,Match($AI115,PriceDates,0)+1,Match(BA$3,Tickers,0))*BA$4</f>
        <v>0</v>
      </c>
      <c r="BB115" s="50">
        <f t="array" ref="BB115">index(DailyPrices,Match($AI115,PriceDates,0)+1,Match(BB$3,Tickers,0))*BB$4</f>
        <v>0</v>
      </c>
      <c r="BC115" s="50">
        <f t="array" ref="BC115">index(DailyPrices,Match($AI115,PriceDates,0)+1,Match(BC$3,Tickers,0))*BC$4</f>
        <v>0</v>
      </c>
      <c r="BD115" s="50">
        <f t="array" ref="BD115">index(DailyPrices,Match($AI115,PriceDates,0)+1,Match(BD$3,Tickers,0))*BD$4</f>
        <v>0</v>
      </c>
      <c r="BE115" s="50">
        <f t="array" ref="BE115">index(DailyPrices,Match($AI115,PriceDates,0)+1,Match(BE$3,Tickers,0))*BE$4</f>
        <v>0</v>
      </c>
      <c r="BF115" s="50">
        <f t="array" ref="BF115">index(DailyPrices,Match($AI115,PriceDates,0)+1,Match(BF$3,Tickers,0))*BF$4</f>
        <v>0</v>
      </c>
      <c r="BG115" s="50">
        <f t="array" ref="BG115">index(DailyPrices,Match($AI115,PriceDates,0)+1,Match(BG$3,Tickers,0))*BG$4</f>
        <v>0</v>
      </c>
      <c r="BH115" s="50">
        <f t="array" ref="BH115">index(DailyPrices,Match($AI115,PriceDates,0)+1,Match(BH$3,Tickers,0))*BH$4</f>
        <v>0</v>
      </c>
      <c r="BI115" s="50">
        <f t="array" ref="BI115">index(DailyPrices,Match($AI115,PriceDates,0)+1,Match(BI$3,Tickers,0))*BI$4</f>
        <v>0</v>
      </c>
      <c r="BJ115" s="50">
        <f t="array" ref="BJ115">index(DailyPrices,Match($AI115,PriceDates,0)+1,Match(BJ$3,Tickers,0))*BJ$4</f>
        <v>0</v>
      </c>
      <c r="BK115" s="51">
        <f t="shared" si="5"/>
        <v>100793.6339</v>
      </c>
    </row>
    <row r="116">
      <c r="AI116" s="65">
        <f>Prices!B124</f>
        <v>42536</v>
      </c>
      <c r="AJ116" s="50">
        <f t="array" ref="AJ116">index(DailyPrices,Match($AI116,PriceDates,0)+1,Match(AJ$3,Tickers,0))*AJ$4</f>
        <v>11867.39603</v>
      </c>
      <c r="AK116" s="50">
        <f t="array" ref="AK116">index(DailyPrices,Match($AI116,PriceDates,0)+1,Match(AK$3,Tickers,0))*AK$4</f>
        <v>18668.36204</v>
      </c>
      <c r="AL116" s="50">
        <f t="array" ref="AL116">index(DailyPrices,Match($AI116,PriceDates,0)+1,Match(AL$3,Tickers,0))*AL$4</f>
        <v>7711.996739</v>
      </c>
      <c r="AM116" s="50">
        <f t="array" ref="AM116">index(DailyPrices,Match($AI116,PriceDates,0)+1,Match(AM$3,Tickers,0))*AM$4</f>
        <v>12085.12907</v>
      </c>
      <c r="AN116" s="50">
        <f t="array" ref="AN116">index(DailyPrices,Match($AI116,PriceDates,0)+1,Match(AN$3,Tickers,0))*AN$4</f>
        <v>9071.234877</v>
      </c>
      <c r="AO116" s="50">
        <f t="array" ref="AO116">index(DailyPrices,Match($AI116,PriceDates,0)+1,Match(AO$3,Tickers,0))*AO$4</f>
        <v>13078.9179</v>
      </c>
      <c r="AP116" s="50">
        <f t="array" ref="AP116">index(DailyPrices,Match($AI116,PriceDates,0)+1,Match(AP$3,Tickers,0))*AP$4</f>
        <v>4258.068359</v>
      </c>
      <c r="AQ116" s="50">
        <f t="array" ref="AQ116">index(DailyPrices,Match($AI116,PriceDates,0)+1,Match(AQ$3,Tickers,0))*AQ$4</f>
        <v>6382.978723</v>
      </c>
      <c r="AR116" s="50">
        <f t="array" ref="AR116">index(DailyPrices,Match($AI116,PriceDates,0)+1,Match(AR$3,Tickers,0))*AR$4</f>
        <v>4386.035985</v>
      </c>
      <c r="AS116" s="50">
        <f t="array" ref="AS116">index(DailyPrices,Match($AI116,PriceDates,0)+1,Match(AS$3,Tickers,0))*AS$4</f>
        <v>6978.234989</v>
      </c>
      <c r="AT116" s="50">
        <f t="array" ref="AT116">index(DailyPrices,Match($AI116,PriceDates,0)+1,Match(AT$3,Tickers,0))*AT$4</f>
        <v>4512.036634</v>
      </c>
      <c r="AU116" s="50">
        <f t="array" ref="AU116">index(DailyPrices,Match($AI116,PriceDates,0)+1,Match(AU$3,Tickers,0))*AU$4</f>
        <v>2205.505343</v>
      </c>
      <c r="AV116" s="50">
        <f t="array" ref="AV116">index(DailyPrices,Match($AI116,PriceDates,0)+1,Match(AV$3,Tickers,0))*AV$4</f>
        <v>0</v>
      </c>
      <c r="AW116" s="50">
        <f t="array" ref="AW116">index(DailyPrices,Match($AI116,PriceDates,0)+1,Match(AW$3,Tickers,0))*AW$4</f>
        <v>0</v>
      </c>
      <c r="AX116" s="50">
        <f t="array" ref="AX116">index(DailyPrices,Match($AI116,PriceDates,0)+1,Match(AX$3,Tickers,0))*AX$4</f>
        <v>0</v>
      </c>
      <c r="AY116" s="50">
        <f t="array" ref="AY116">index(DailyPrices,Match($AI116,PriceDates,0)+1,Match(AY$3,Tickers,0))*AY$4</f>
        <v>0</v>
      </c>
      <c r="AZ116" s="50">
        <f t="array" ref="AZ116">index(DailyPrices,Match($AI116,PriceDates,0)+1,Match(AZ$3,Tickers,0))*AZ$4</f>
        <v>0</v>
      </c>
      <c r="BA116" s="50">
        <f t="array" ref="BA116">index(DailyPrices,Match($AI116,PriceDates,0)+1,Match(BA$3,Tickers,0))*BA$4</f>
        <v>0</v>
      </c>
      <c r="BB116" s="50">
        <f t="array" ref="BB116">index(DailyPrices,Match($AI116,PriceDates,0)+1,Match(BB$3,Tickers,0))*BB$4</f>
        <v>0</v>
      </c>
      <c r="BC116" s="50">
        <f t="array" ref="BC116">index(DailyPrices,Match($AI116,PriceDates,0)+1,Match(BC$3,Tickers,0))*BC$4</f>
        <v>0</v>
      </c>
      <c r="BD116" s="50">
        <f t="array" ref="BD116">index(DailyPrices,Match($AI116,PriceDates,0)+1,Match(BD$3,Tickers,0))*BD$4</f>
        <v>0</v>
      </c>
      <c r="BE116" s="50">
        <f t="array" ref="BE116">index(DailyPrices,Match($AI116,PriceDates,0)+1,Match(BE$3,Tickers,0))*BE$4</f>
        <v>0</v>
      </c>
      <c r="BF116" s="50">
        <f t="array" ref="BF116">index(DailyPrices,Match($AI116,PriceDates,0)+1,Match(BF$3,Tickers,0))*BF$4</f>
        <v>0</v>
      </c>
      <c r="BG116" s="50">
        <f t="array" ref="BG116">index(DailyPrices,Match($AI116,PriceDates,0)+1,Match(BG$3,Tickers,0))*BG$4</f>
        <v>0</v>
      </c>
      <c r="BH116" s="50">
        <f t="array" ref="BH116">index(DailyPrices,Match($AI116,PriceDates,0)+1,Match(BH$3,Tickers,0))*BH$4</f>
        <v>0</v>
      </c>
      <c r="BI116" s="50">
        <f t="array" ref="BI116">index(DailyPrices,Match($AI116,PriceDates,0)+1,Match(BI$3,Tickers,0))*BI$4</f>
        <v>0</v>
      </c>
      <c r="BJ116" s="50">
        <f t="array" ref="BJ116">index(DailyPrices,Match($AI116,PriceDates,0)+1,Match(BJ$3,Tickers,0))*BJ$4</f>
        <v>0</v>
      </c>
      <c r="BK116" s="51">
        <f t="shared" si="5"/>
        <v>101205.8967</v>
      </c>
    </row>
    <row r="117">
      <c r="AI117" s="65">
        <f>Prices!B125</f>
        <v>42537</v>
      </c>
      <c r="AJ117" s="50">
        <f t="array" ref="AJ117">index(DailyPrices,Match($AI117,PriceDates,0)+1,Match(AJ$3,Tickers,0))*AJ$4</f>
        <v>11906.20906</v>
      </c>
      <c r="AK117" s="50">
        <f t="array" ref="AK117">index(DailyPrices,Match($AI117,PriceDates,0)+1,Match(AK$3,Tickers,0))*AK$4</f>
        <v>18693.4483</v>
      </c>
      <c r="AL117" s="50">
        <f t="array" ref="AL117">index(DailyPrices,Match($AI117,PriceDates,0)+1,Match(AL$3,Tickers,0))*AL$4</f>
        <v>7698.535407</v>
      </c>
      <c r="AM117" s="50">
        <f t="array" ref="AM117">index(DailyPrices,Match($AI117,PriceDates,0)+1,Match(AM$3,Tickers,0))*AM$4</f>
        <v>12043.95953</v>
      </c>
      <c r="AN117" s="50">
        <f t="array" ref="AN117">index(DailyPrices,Match($AI117,PriceDates,0)+1,Match(AN$3,Tickers,0))*AN$4</f>
        <v>9073.842303</v>
      </c>
      <c r="AO117" s="50">
        <f t="array" ref="AO117">index(DailyPrices,Match($AI117,PriceDates,0)+1,Match(AO$3,Tickers,0))*AO$4</f>
        <v>13071.25597</v>
      </c>
      <c r="AP117" s="50">
        <f t="array" ref="AP117">index(DailyPrices,Match($AI117,PriceDates,0)+1,Match(AP$3,Tickers,0))*AP$4</f>
        <v>4226.452442</v>
      </c>
      <c r="AQ117" s="50">
        <f t="array" ref="AQ117">index(DailyPrices,Match($AI117,PriceDates,0)+1,Match(AQ$3,Tickers,0))*AQ$4</f>
        <v>6314.026793</v>
      </c>
      <c r="AR117" s="50">
        <f t="array" ref="AR117">index(DailyPrices,Match($AI117,PriceDates,0)+1,Match(AR$3,Tickers,0))*AR$4</f>
        <v>4375.232941</v>
      </c>
      <c r="AS117" s="50">
        <f t="array" ref="AS117">index(DailyPrices,Match($AI117,PriceDates,0)+1,Match(AS$3,Tickers,0))*AS$4</f>
        <v>6955.340517</v>
      </c>
      <c r="AT117" s="50">
        <f t="array" ref="AT117">index(DailyPrices,Match($AI117,PriceDates,0)+1,Match(AT$3,Tickers,0))*AT$4</f>
        <v>4537.655011</v>
      </c>
      <c r="AU117" s="50">
        <f t="array" ref="AU117">index(DailyPrices,Match($AI117,PriceDates,0)+1,Match(AU$3,Tickers,0))*AU$4</f>
        <v>2204.008309</v>
      </c>
      <c r="AV117" s="50">
        <f t="array" ref="AV117">index(DailyPrices,Match($AI117,PriceDates,0)+1,Match(AV$3,Tickers,0))*AV$4</f>
        <v>0</v>
      </c>
      <c r="AW117" s="50">
        <f t="array" ref="AW117">index(DailyPrices,Match($AI117,PriceDates,0)+1,Match(AW$3,Tickers,0))*AW$4</f>
        <v>0</v>
      </c>
      <c r="AX117" s="50">
        <f t="array" ref="AX117">index(DailyPrices,Match($AI117,PriceDates,0)+1,Match(AX$3,Tickers,0))*AX$4</f>
        <v>0</v>
      </c>
      <c r="AY117" s="50">
        <f t="array" ref="AY117">index(DailyPrices,Match($AI117,PriceDates,0)+1,Match(AY$3,Tickers,0))*AY$4</f>
        <v>0</v>
      </c>
      <c r="AZ117" s="50">
        <f t="array" ref="AZ117">index(DailyPrices,Match($AI117,PriceDates,0)+1,Match(AZ$3,Tickers,0))*AZ$4</f>
        <v>0</v>
      </c>
      <c r="BA117" s="50">
        <f t="array" ref="BA117">index(DailyPrices,Match($AI117,PriceDates,0)+1,Match(BA$3,Tickers,0))*BA$4</f>
        <v>0</v>
      </c>
      <c r="BB117" s="50">
        <f t="array" ref="BB117">index(DailyPrices,Match($AI117,PriceDates,0)+1,Match(BB$3,Tickers,0))*BB$4</f>
        <v>0</v>
      </c>
      <c r="BC117" s="50">
        <f t="array" ref="BC117">index(DailyPrices,Match($AI117,PriceDates,0)+1,Match(BC$3,Tickers,0))*BC$4</f>
        <v>0</v>
      </c>
      <c r="BD117" s="50">
        <f t="array" ref="BD117">index(DailyPrices,Match($AI117,PriceDates,0)+1,Match(BD$3,Tickers,0))*BD$4</f>
        <v>0</v>
      </c>
      <c r="BE117" s="50">
        <f t="array" ref="BE117">index(DailyPrices,Match($AI117,PriceDates,0)+1,Match(BE$3,Tickers,0))*BE$4</f>
        <v>0</v>
      </c>
      <c r="BF117" s="50">
        <f t="array" ref="BF117">index(DailyPrices,Match($AI117,PriceDates,0)+1,Match(BF$3,Tickers,0))*BF$4</f>
        <v>0</v>
      </c>
      <c r="BG117" s="50">
        <f t="array" ref="BG117">index(DailyPrices,Match($AI117,PriceDates,0)+1,Match(BG$3,Tickers,0))*BG$4</f>
        <v>0</v>
      </c>
      <c r="BH117" s="50">
        <f t="array" ref="BH117">index(DailyPrices,Match($AI117,PriceDates,0)+1,Match(BH$3,Tickers,0))*BH$4</f>
        <v>0</v>
      </c>
      <c r="BI117" s="50">
        <f t="array" ref="BI117">index(DailyPrices,Match($AI117,PriceDates,0)+1,Match(BI$3,Tickers,0))*BI$4</f>
        <v>0</v>
      </c>
      <c r="BJ117" s="50">
        <f t="array" ref="BJ117">index(DailyPrices,Match($AI117,PriceDates,0)+1,Match(BJ$3,Tickers,0))*BJ$4</f>
        <v>0</v>
      </c>
      <c r="BK117" s="51">
        <f t="shared" si="5"/>
        <v>101099.9666</v>
      </c>
    </row>
    <row r="118">
      <c r="AI118" s="65">
        <f>Prices!B126</f>
        <v>42538</v>
      </c>
      <c r="AJ118" s="50">
        <f t="array" ref="AJ118">index(DailyPrices,Match($AI118,PriceDates,0)+1,Match(AJ$3,Tickers,0))*AJ$4</f>
        <v>11861.76188</v>
      </c>
      <c r="AK118" s="50">
        <f t="array" ref="AK118">index(DailyPrices,Match($AI118,PriceDates,0)+1,Match(AK$3,Tickers,0))*AK$4</f>
        <v>18731.0777</v>
      </c>
      <c r="AL118" s="50">
        <f t="array" ref="AL118">index(DailyPrices,Match($AI118,PriceDates,0)+1,Match(AL$3,Tickers,0))*AL$4</f>
        <v>7695.170074</v>
      </c>
      <c r="AM118" s="50">
        <f t="array" ref="AM118">index(DailyPrices,Match($AI118,PriceDates,0)+1,Match(AM$3,Tickers,0))*AM$4</f>
        <v>12090.11931</v>
      </c>
      <c r="AN118" s="50">
        <f t="array" ref="AN118">index(DailyPrices,Match($AI118,PriceDates,0)+1,Match(AN$3,Tickers,0))*AN$4</f>
        <v>9159.887359</v>
      </c>
      <c r="AO118" s="50">
        <f t="array" ref="AO118">index(DailyPrices,Match($AI118,PriceDates,0)+1,Match(AO$3,Tickers,0))*AO$4</f>
        <v>13270.4662</v>
      </c>
      <c r="AP118" s="50">
        <f t="array" ref="AP118">index(DailyPrices,Match($AI118,PriceDates,0)+1,Match(AP$3,Tickers,0))*AP$4</f>
        <v>4272.730813</v>
      </c>
      <c r="AQ118" s="50">
        <f t="array" ref="AQ118">index(DailyPrices,Match($AI118,PriceDates,0)+1,Match(AQ$3,Tickers,0))*AQ$4</f>
        <v>6368.20331</v>
      </c>
      <c r="AR118" s="50">
        <f t="array" ref="AR118">index(DailyPrices,Match($AI118,PriceDates,0)+1,Match(AR$3,Tickers,0))*AR$4</f>
        <v>4381.714767</v>
      </c>
      <c r="AS118" s="50">
        <f t="array" ref="AS118">index(DailyPrices,Match($AI118,PriceDates,0)+1,Match(AS$3,Tickers,0))*AS$4</f>
        <v>7028.602827</v>
      </c>
      <c r="AT118" s="50">
        <f t="array" ref="AT118">index(DailyPrices,Match($AI118,PriceDates,0)+1,Match(AT$3,Tickers,0))*AT$4</f>
        <v>4530.182985</v>
      </c>
      <c r="AU118" s="50">
        <f t="array" ref="AU118">index(DailyPrices,Match($AI118,PriceDates,0)+1,Match(AU$3,Tickers,0))*AU$4</f>
        <v>2210.370703</v>
      </c>
      <c r="AV118" s="50">
        <f t="array" ref="AV118">index(DailyPrices,Match($AI118,PriceDates,0)+1,Match(AV$3,Tickers,0))*AV$4</f>
        <v>0</v>
      </c>
      <c r="AW118" s="50">
        <f t="array" ref="AW118">index(DailyPrices,Match($AI118,PriceDates,0)+1,Match(AW$3,Tickers,0))*AW$4</f>
        <v>0</v>
      </c>
      <c r="AX118" s="50">
        <f t="array" ref="AX118">index(DailyPrices,Match($AI118,PriceDates,0)+1,Match(AX$3,Tickers,0))*AX$4</f>
        <v>0</v>
      </c>
      <c r="AY118" s="50">
        <f t="array" ref="AY118">index(DailyPrices,Match($AI118,PriceDates,0)+1,Match(AY$3,Tickers,0))*AY$4</f>
        <v>0</v>
      </c>
      <c r="AZ118" s="50">
        <f t="array" ref="AZ118">index(DailyPrices,Match($AI118,PriceDates,0)+1,Match(AZ$3,Tickers,0))*AZ$4</f>
        <v>0</v>
      </c>
      <c r="BA118" s="50">
        <f t="array" ref="BA118">index(DailyPrices,Match($AI118,PriceDates,0)+1,Match(BA$3,Tickers,0))*BA$4</f>
        <v>0</v>
      </c>
      <c r="BB118" s="50">
        <f t="array" ref="BB118">index(DailyPrices,Match($AI118,PriceDates,0)+1,Match(BB$3,Tickers,0))*BB$4</f>
        <v>0</v>
      </c>
      <c r="BC118" s="50">
        <f t="array" ref="BC118">index(DailyPrices,Match($AI118,PriceDates,0)+1,Match(BC$3,Tickers,0))*BC$4</f>
        <v>0</v>
      </c>
      <c r="BD118" s="50">
        <f t="array" ref="BD118">index(DailyPrices,Match($AI118,PriceDates,0)+1,Match(BD$3,Tickers,0))*BD$4</f>
        <v>0</v>
      </c>
      <c r="BE118" s="50">
        <f t="array" ref="BE118">index(DailyPrices,Match($AI118,PriceDates,0)+1,Match(BE$3,Tickers,0))*BE$4</f>
        <v>0</v>
      </c>
      <c r="BF118" s="50">
        <f t="array" ref="BF118">index(DailyPrices,Match($AI118,PriceDates,0)+1,Match(BF$3,Tickers,0))*BF$4</f>
        <v>0</v>
      </c>
      <c r="BG118" s="50">
        <f t="array" ref="BG118">index(DailyPrices,Match($AI118,PriceDates,0)+1,Match(BG$3,Tickers,0))*BG$4</f>
        <v>0</v>
      </c>
      <c r="BH118" s="50">
        <f t="array" ref="BH118">index(DailyPrices,Match($AI118,PriceDates,0)+1,Match(BH$3,Tickers,0))*BH$4</f>
        <v>0</v>
      </c>
      <c r="BI118" s="50">
        <f t="array" ref="BI118">index(DailyPrices,Match($AI118,PriceDates,0)+1,Match(BI$3,Tickers,0))*BI$4</f>
        <v>0</v>
      </c>
      <c r="BJ118" s="50">
        <f t="array" ref="BJ118">index(DailyPrices,Match($AI118,PriceDates,0)+1,Match(BJ$3,Tickers,0))*BJ$4</f>
        <v>0</v>
      </c>
      <c r="BK118" s="51">
        <f t="shared" si="5"/>
        <v>101600.2879</v>
      </c>
    </row>
    <row r="119">
      <c r="AI119" s="65">
        <f>Prices!B127</f>
        <v>42541</v>
      </c>
      <c r="AJ119" s="50">
        <f t="array" ref="AJ119">index(DailyPrices,Match($AI119,PriceDates,0)+1,Match(AJ$3,Tickers,0))*AJ$4</f>
        <v>11938.1359</v>
      </c>
      <c r="AK119" s="50">
        <f t="array" ref="AK119">index(DailyPrices,Match($AI119,PriceDates,0)+1,Match(AK$3,Tickers,0))*AK$4</f>
        <v>18871.14268</v>
      </c>
      <c r="AL119" s="50">
        <f t="array" ref="AL119">index(DailyPrices,Match($AI119,PriceDates,0)+1,Match(AL$3,Tickers,0))*AL$4</f>
        <v>7787.380194</v>
      </c>
      <c r="AM119" s="50">
        <f t="array" ref="AM119">index(DailyPrices,Match($AI119,PriceDates,0)+1,Match(AM$3,Tickers,0))*AM$4</f>
        <v>12231.09377</v>
      </c>
      <c r="AN119" s="50">
        <f t="array" ref="AN119">index(DailyPrices,Match($AI119,PriceDates,0)+1,Match(AN$3,Tickers,0))*AN$4</f>
        <v>9373.696287</v>
      </c>
      <c r="AO119" s="50">
        <f t="array" ref="AO119">index(DailyPrices,Match($AI119,PriceDates,0)+1,Match(AO$3,Tickers,0))*AO$4</f>
        <v>13634.40797</v>
      </c>
      <c r="AP119" s="50">
        <f t="array" ref="AP119">index(DailyPrices,Match($AI119,PriceDates,0)+1,Match(AP$3,Tickers,0))*AP$4</f>
        <v>4367.120363</v>
      </c>
      <c r="AQ119" s="50">
        <f t="array" ref="AQ119">index(DailyPrices,Match($AI119,PriceDates,0)+1,Match(AQ$3,Tickers,0))*AQ$4</f>
        <v>6528.270292</v>
      </c>
      <c r="AR119" s="50">
        <f t="array" ref="AR119">index(DailyPrices,Match($AI119,PriceDates,0)+1,Match(AR$3,Tickers,0))*AR$4</f>
        <v>4454.095164</v>
      </c>
      <c r="AS119" s="50">
        <f t="array" ref="AS119">index(DailyPrices,Match($AI119,PriceDates,0)+1,Match(AS$3,Tickers,0))*AS$4</f>
        <v>7165.969657</v>
      </c>
      <c r="AT119" s="50">
        <f t="array" ref="AT119">index(DailyPrices,Match($AI119,PriceDates,0)+1,Match(AT$3,Tickers,0))*AT$4</f>
        <v>4536.587579</v>
      </c>
      <c r="AU119" s="50">
        <f t="array" ref="AU119">index(DailyPrices,Match($AI119,PriceDates,0)+1,Match(AU$3,Tickers,0))*AU$4</f>
        <v>2235.820281</v>
      </c>
      <c r="AV119" s="50">
        <f t="array" ref="AV119">index(DailyPrices,Match($AI119,PriceDates,0)+1,Match(AV$3,Tickers,0))*AV$4</f>
        <v>0</v>
      </c>
      <c r="AW119" s="50">
        <f t="array" ref="AW119">index(DailyPrices,Match($AI119,PriceDates,0)+1,Match(AW$3,Tickers,0))*AW$4</f>
        <v>0</v>
      </c>
      <c r="AX119" s="50">
        <f t="array" ref="AX119">index(DailyPrices,Match($AI119,PriceDates,0)+1,Match(AX$3,Tickers,0))*AX$4</f>
        <v>0</v>
      </c>
      <c r="AY119" s="50">
        <f t="array" ref="AY119">index(DailyPrices,Match($AI119,PriceDates,0)+1,Match(AY$3,Tickers,0))*AY$4</f>
        <v>0</v>
      </c>
      <c r="AZ119" s="50">
        <f t="array" ref="AZ119">index(DailyPrices,Match($AI119,PriceDates,0)+1,Match(AZ$3,Tickers,0))*AZ$4</f>
        <v>0</v>
      </c>
      <c r="BA119" s="50">
        <f t="array" ref="BA119">index(DailyPrices,Match($AI119,PriceDates,0)+1,Match(BA$3,Tickers,0))*BA$4</f>
        <v>0</v>
      </c>
      <c r="BB119" s="50">
        <f t="array" ref="BB119">index(DailyPrices,Match($AI119,PriceDates,0)+1,Match(BB$3,Tickers,0))*BB$4</f>
        <v>0</v>
      </c>
      <c r="BC119" s="50">
        <f t="array" ref="BC119">index(DailyPrices,Match($AI119,PriceDates,0)+1,Match(BC$3,Tickers,0))*BC$4</f>
        <v>0</v>
      </c>
      <c r="BD119" s="50">
        <f t="array" ref="BD119">index(DailyPrices,Match($AI119,PriceDates,0)+1,Match(BD$3,Tickers,0))*BD$4</f>
        <v>0</v>
      </c>
      <c r="BE119" s="50">
        <f t="array" ref="BE119">index(DailyPrices,Match($AI119,PriceDates,0)+1,Match(BE$3,Tickers,0))*BE$4</f>
        <v>0</v>
      </c>
      <c r="BF119" s="50">
        <f t="array" ref="BF119">index(DailyPrices,Match($AI119,PriceDates,0)+1,Match(BF$3,Tickers,0))*BF$4</f>
        <v>0</v>
      </c>
      <c r="BG119" s="50">
        <f t="array" ref="BG119">index(DailyPrices,Match($AI119,PriceDates,0)+1,Match(BG$3,Tickers,0))*BG$4</f>
        <v>0</v>
      </c>
      <c r="BH119" s="50">
        <f t="array" ref="BH119">index(DailyPrices,Match($AI119,PriceDates,0)+1,Match(BH$3,Tickers,0))*BH$4</f>
        <v>0</v>
      </c>
      <c r="BI119" s="50">
        <f t="array" ref="BI119">index(DailyPrices,Match($AI119,PriceDates,0)+1,Match(BI$3,Tickers,0))*BI$4</f>
        <v>0</v>
      </c>
      <c r="BJ119" s="50">
        <f t="array" ref="BJ119">index(DailyPrices,Match($AI119,PriceDates,0)+1,Match(BJ$3,Tickers,0))*BJ$4</f>
        <v>0</v>
      </c>
      <c r="BK119" s="51">
        <f t="shared" si="5"/>
        <v>103123.7201</v>
      </c>
    </row>
    <row r="120">
      <c r="AI120" s="65">
        <f>Prices!B128</f>
        <v>42542</v>
      </c>
      <c r="AJ120" s="50">
        <f t="array" ref="AJ120">index(DailyPrices,Match($AI120,PriceDates,0)+1,Match(AJ$3,Tickers,0))*AJ$4</f>
        <v>11971.9408</v>
      </c>
      <c r="AK120" s="50">
        <f t="array" ref="AK120">index(DailyPrices,Match($AI120,PriceDates,0)+1,Match(AK$3,Tickers,0))*AK$4</f>
        <v>18921.31521</v>
      </c>
      <c r="AL120" s="50">
        <f t="array" ref="AL120">index(DailyPrices,Match($AI120,PriceDates,0)+1,Match(AL$3,Tickers,0))*AL$4</f>
        <v>7773.918863</v>
      </c>
      <c r="AM120" s="50">
        <f t="array" ref="AM120">index(DailyPrices,Match($AI120,PriceDates,0)+1,Match(AM$3,Tickers,0))*AM$4</f>
        <v>12202.39985</v>
      </c>
      <c r="AN120" s="50">
        <f t="array" ref="AN120">index(DailyPrices,Match($AI120,PriceDates,0)+1,Match(AN$3,Tickers,0))*AN$4</f>
        <v>9446.704214</v>
      </c>
      <c r="AO120" s="50">
        <f t="array" ref="AO120">index(DailyPrices,Match($AI120,PriceDates,0)+1,Match(AO$3,Tickers,0))*AO$4</f>
        <v>13737.84405</v>
      </c>
      <c r="AP120" s="50">
        <f t="array" ref="AP120">index(DailyPrices,Match($AI120,PriceDates,0)+1,Match(AP$3,Tickers,0))*AP$4</f>
        <v>4375.826195</v>
      </c>
      <c r="AQ120" s="50">
        <f t="array" ref="AQ120">index(DailyPrices,Match($AI120,PriceDates,0)+1,Match(AQ$3,Tickers,0))*AQ$4</f>
        <v>6518.420016</v>
      </c>
      <c r="AR120" s="50">
        <f t="array" ref="AR120">index(DailyPrices,Match($AI120,PriceDates,0)+1,Match(AR$3,Tickers,0))*AR$4</f>
        <v>4489.74521</v>
      </c>
      <c r="AS120" s="50">
        <f t="array" ref="AS120">index(DailyPrices,Match($AI120,PriceDates,0)+1,Match(AS$3,Tickers,0))*AS$4</f>
        <v>7230.074178</v>
      </c>
      <c r="AT120" s="50">
        <f t="array" ref="AT120">index(DailyPrices,Match($AI120,PriceDates,0)+1,Match(AT$3,Tickers,0))*AT$4</f>
        <v>4553.666497</v>
      </c>
      <c r="AU120" s="50">
        <f t="array" ref="AU120">index(DailyPrices,Match($AI120,PriceDates,0)+1,Match(AU$3,Tickers,0))*AU$4</f>
        <v>2251.16488</v>
      </c>
      <c r="AV120" s="50">
        <f t="array" ref="AV120">index(DailyPrices,Match($AI120,PriceDates,0)+1,Match(AV$3,Tickers,0))*AV$4</f>
        <v>0</v>
      </c>
      <c r="AW120" s="50">
        <f t="array" ref="AW120">index(DailyPrices,Match($AI120,PriceDates,0)+1,Match(AW$3,Tickers,0))*AW$4</f>
        <v>0</v>
      </c>
      <c r="AX120" s="50">
        <f t="array" ref="AX120">index(DailyPrices,Match($AI120,PriceDates,0)+1,Match(AX$3,Tickers,0))*AX$4</f>
        <v>0</v>
      </c>
      <c r="AY120" s="50">
        <f t="array" ref="AY120">index(DailyPrices,Match($AI120,PriceDates,0)+1,Match(AY$3,Tickers,0))*AY$4</f>
        <v>0</v>
      </c>
      <c r="AZ120" s="50">
        <f t="array" ref="AZ120">index(DailyPrices,Match($AI120,PriceDates,0)+1,Match(AZ$3,Tickers,0))*AZ$4</f>
        <v>0</v>
      </c>
      <c r="BA120" s="50">
        <f t="array" ref="BA120">index(DailyPrices,Match($AI120,PriceDates,0)+1,Match(BA$3,Tickers,0))*BA$4</f>
        <v>0</v>
      </c>
      <c r="BB120" s="50">
        <f t="array" ref="BB120">index(DailyPrices,Match($AI120,PriceDates,0)+1,Match(BB$3,Tickers,0))*BB$4</f>
        <v>0</v>
      </c>
      <c r="BC120" s="50">
        <f t="array" ref="BC120">index(DailyPrices,Match($AI120,PriceDates,0)+1,Match(BC$3,Tickers,0))*BC$4</f>
        <v>0</v>
      </c>
      <c r="BD120" s="50">
        <f t="array" ref="BD120">index(DailyPrices,Match($AI120,PriceDates,0)+1,Match(BD$3,Tickers,0))*BD$4</f>
        <v>0</v>
      </c>
      <c r="BE120" s="50">
        <f t="array" ref="BE120">index(DailyPrices,Match($AI120,PriceDates,0)+1,Match(BE$3,Tickers,0))*BE$4</f>
        <v>0</v>
      </c>
      <c r="BF120" s="50">
        <f t="array" ref="BF120">index(DailyPrices,Match($AI120,PriceDates,0)+1,Match(BF$3,Tickers,0))*BF$4</f>
        <v>0</v>
      </c>
      <c r="BG120" s="50">
        <f t="array" ref="BG120">index(DailyPrices,Match($AI120,PriceDates,0)+1,Match(BG$3,Tickers,0))*BG$4</f>
        <v>0</v>
      </c>
      <c r="BH120" s="50">
        <f t="array" ref="BH120">index(DailyPrices,Match($AI120,PriceDates,0)+1,Match(BH$3,Tickers,0))*BH$4</f>
        <v>0</v>
      </c>
      <c r="BI120" s="50">
        <f t="array" ref="BI120">index(DailyPrices,Match($AI120,PriceDates,0)+1,Match(BI$3,Tickers,0))*BI$4</f>
        <v>0</v>
      </c>
      <c r="BJ120" s="50">
        <f t="array" ref="BJ120">index(DailyPrices,Match($AI120,PriceDates,0)+1,Match(BJ$3,Tickers,0))*BJ$4</f>
        <v>0</v>
      </c>
      <c r="BK120" s="51">
        <f t="shared" si="5"/>
        <v>103473.02</v>
      </c>
    </row>
    <row r="121">
      <c r="AI121" s="65">
        <f>Prices!B129</f>
        <v>42543</v>
      </c>
      <c r="AJ121" s="50">
        <f t="array" ref="AJ121">index(DailyPrices,Match($AI121,PriceDates,0)+1,Match(AJ$3,Tickers,0))*AJ$4</f>
        <v>11951.90827</v>
      </c>
      <c r="AK121" s="50">
        <f t="array" ref="AK121">index(DailyPrices,Match($AI121,PriceDates,0)+1,Match(AK$3,Tickers,0))*AK$4</f>
        <v>18873.2332</v>
      </c>
      <c r="AL121" s="50">
        <f t="array" ref="AL121">index(DailyPrices,Match($AI121,PriceDates,0)+1,Match(AL$3,Tickers,0))*AL$4</f>
        <v>7749.688466</v>
      </c>
      <c r="AM121" s="50">
        <f t="array" ref="AM121">index(DailyPrices,Match($AI121,PriceDates,0)+1,Match(AM$3,Tickers,0))*AM$4</f>
        <v>12136.27909</v>
      </c>
      <c r="AN121" s="50">
        <f t="array" ref="AN121">index(DailyPrices,Match($AI121,PriceDates,0)+1,Match(AN$3,Tickers,0))*AN$4</f>
        <v>9431.059658</v>
      </c>
      <c r="AO121" s="50">
        <f t="array" ref="AO121">index(DailyPrices,Match($AI121,PriceDates,0)+1,Match(AO$3,Tickers,0))*AO$4</f>
        <v>13714.85825</v>
      </c>
      <c r="AP121" s="50">
        <f t="array" ref="AP121">index(DailyPrices,Match($AI121,PriceDates,0)+1,Match(AP$3,Tickers,0))*AP$4</f>
        <v>4361.621942</v>
      </c>
      <c r="AQ121" s="50">
        <f t="array" ref="AQ121">index(DailyPrices,Match($AI121,PriceDates,0)+1,Match(AQ$3,Tickers,0))*AQ$4</f>
        <v>6498.719464</v>
      </c>
      <c r="AR121" s="50">
        <f t="array" ref="AR121">index(DailyPrices,Match($AI121,PriceDates,0)+1,Match(AR$3,Tickers,0))*AR$4</f>
        <v>4453.01486</v>
      </c>
      <c r="AS121" s="50">
        <f t="array" ref="AS121">index(DailyPrices,Match($AI121,PriceDates,0)+1,Match(AS$3,Tickers,0))*AS$4</f>
        <v>7216.337495</v>
      </c>
      <c r="AT121" s="50">
        <f t="array" ref="AT121">index(DailyPrices,Match($AI121,PriceDates,0)+1,Match(AT$3,Tickers,0))*AT$4</f>
        <v>4546.728186</v>
      </c>
      <c r="AU121" s="50">
        <f t="array" ref="AU121">index(DailyPrices,Match($AI121,PriceDates,0)+1,Match(AU$3,Tickers,0))*AU$4</f>
        <v>2247.048036</v>
      </c>
      <c r="AV121" s="50">
        <f t="array" ref="AV121">index(DailyPrices,Match($AI121,PriceDates,0)+1,Match(AV$3,Tickers,0))*AV$4</f>
        <v>0</v>
      </c>
      <c r="AW121" s="50">
        <f t="array" ref="AW121">index(DailyPrices,Match($AI121,PriceDates,0)+1,Match(AW$3,Tickers,0))*AW$4</f>
        <v>0</v>
      </c>
      <c r="AX121" s="50">
        <f t="array" ref="AX121">index(DailyPrices,Match($AI121,PriceDates,0)+1,Match(AX$3,Tickers,0))*AX$4</f>
        <v>0</v>
      </c>
      <c r="AY121" s="50">
        <f t="array" ref="AY121">index(DailyPrices,Match($AI121,PriceDates,0)+1,Match(AY$3,Tickers,0))*AY$4</f>
        <v>0</v>
      </c>
      <c r="AZ121" s="50">
        <f t="array" ref="AZ121">index(DailyPrices,Match($AI121,PriceDates,0)+1,Match(AZ$3,Tickers,0))*AZ$4</f>
        <v>0</v>
      </c>
      <c r="BA121" s="50">
        <f t="array" ref="BA121">index(DailyPrices,Match($AI121,PriceDates,0)+1,Match(BA$3,Tickers,0))*BA$4</f>
        <v>0</v>
      </c>
      <c r="BB121" s="50">
        <f t="array" ref="BB121">index(DailyPrices,Match($AI121,PriceDates,0)+1,Match(BB$3,Tickers,0))*BB$4</f>
        <v>0</v>
      </c>
      <c r="BC121" s="50">
        <f t="array" ref="BC121">index(DailyPrices,Match($AI121,PriceDates,0)+1,Match(BC$3,Tickers,0))*BC$4</f>
        <v>0</v>
      </c>
      <c r="BD121" s="50">
        <f t="array" ref="BD121">index(DailyPrices,Match($AI121,PriceDates,0)+1,Match(BD$3,Tickers,0))*BD$4</f>
        <v>0</v>
      </c>
      <c r="BE121" s="50">
        <f t="array" ref="BE121">index(DailyPrices,Match($AI121,PriceDates,0)+1,Match(BE$3,Tickers,0))*BE$4</f>
        <v>0</v>
      </c>
      <c r="BF121" s="50">
        <f t="array" ref="BF121">index(DailyPrices,Match($AI121,PriceDates,0)+1,Match(BF$3,Tickers,0))*BF$4</f>
        <v>0</v>
      </c>
      <c r="BG121" s="50">
        <f t="array" ref="BG121">index(DailyPrices,Match($AI121,PriceDates,0)+1,Match(BG$3,Tickers,0))*BG$4</f>
        <v>0</v>
      </c>
      <c r="BH121" s="50">
        <f t="array" ref="BH121">index(DailyPrices,Match($AI121,PriceDates,0)+1,Match(BH$3,Tickers,0))*BH$4</f>
        <v>0</v>
      </c>
      <c r="BI121" s="50">
        <f t="array" ref="BI121">index(DailyPrices,Match($AI121,PriceDates,0)+1,Match(BI$3,Tickers,0))*BI$4</f>
        <v>0</v>
      </c>
      <c r="BJ121" s="50">
        <f t="array" ref="BJ121">index(DailyPrices,Match($AI121,PriceDates,0)+1,Match(BJ$3,Tickers,0))*BJ$4</f>
        <v>0</v>
      </c>
      <c r="BK121" s="51">
        <f t="shared" si="5"/>
        <v>103180.4969</v>
      </c>
    </row>
    <row r="122">
      <c r="AI122" s="65">
        <f>Prices!B130</f>
        <v>42544</v>
      </c>
      <c r="AJ122" s="50">
        <f t="array" ref="AJ122">index(DailyPrices,Match($AI122,PriceDates,0)+1,Match(AJ$3,Tickers,0))*AJ$4</f>
        <v>12106.53436</v>
      </c>
      <c r="AK122" s="50">
        <f t="array" ref="AK122">index(DailyPrices,Match($AI122,PriceDates,0)+1,Match(AK$3,Tickers,0))*AK$4</f>
        <v>19163.81577</v>
      </c>
      <c r="AL122" s="50">
        <f t="array" ref="AL122">index(DailyPrices,Match($AI122,PriceDates,0)+1,Match(AL$3,Tickers,0))*AL$4</f>
        <v>7889.013246</v>
      </c>
      <c r="AM122" s="50">
        <f t="array" ref="AM122">index(DailyPrices,Match($AI122,PriceDates,0)+1,Match(AM$3,Tickers,0))*AM$4</f>
        <v>12388.28653</v>
      </c>
      <c r="AN122" s="50">
        <f t="array" ref="AN122">index(DailyPrices,Match($AI122,PriceDates,0)+1,Match(AN$3,Tickers,0))*AN$4</f>
        <v>9678.765123</v>
      </c>
      <c r="AO122" s="50">
        <f t="array" ref="AO122">index(DailyPrices,Match($AI122,PriceDates,0)+1,Match(AO$3,Tickers,0))*AO$4</f>
        <v>14113.27872</v>
      </c>
      <c r="AP122" s="50">
        <f t="array" ref="AP122">index(DailyPrices,Match($AI122,PriceDates,0)+1,Match(AP$3,Tickers,0))*AP$4</f>
        <v>4461.968114</v>
      </c>
      <c r="AQ122" s="50">
        <f t="array" ref="AQ122">index(DailyPrices,Match($AI122,PriceDates,0)+1,Match(AQ$3,Tickers,0))*AQ$4</f>
        <v>6636.623325</v>
      </c>
      <c r="AR122" s="50">
        <f t="array" ref="AR122">index(DailyPrices,Match($AI122,PriceDates,0)+1,Match(AR$3,Tickers,0))*AR$4</f>
        <v>4558.884694</v>
      </c>
      <c r="AS122" s="50">
        <f t="array" ref="AS122">index(DailyPrices,Match($AI122,PriceDates,0)+1,Match(AS$3,Tickers,0))*AS$4</f>
        <v>7463.59779</v>
      </c>
      <c r="AT122" s="50">
        <f t="array" ref="AT122">index(DailyPrices,Match($AI122,PriceDates,0)+1,Match(AT$3,Tickers,0))*AT$4</f>
        <v>4569.677982</v>
      </c>
      <c r="AU122" s="50">
        <f t="array" ref="AU122">index(DailyPrices,Match($AI122,PriceDates,0)+1,Match(AU$3,Tickers,0))*AU$4</f>
        <v>2263.889669</v>
      </c>
      <c r="AV122" s="50">
        <f t="array" ref="AV122">index(DailyPrices,Match($AI122,PriceDates,0)+1,Match(AV$3,Tickers,0))*AV$4</f>
        <v>0</v>
      </c>
      <c r="AW122" s="50">
        <f t="array" ref="AW122">index(DailyPrices,Match($AI122,PriceDates,0)+1,Match(AW$3,Tickers,0))*AW$4</f>
        <v>0</v>
      </c>
      <c r="AX122" s="50">
        <f t="array" ref="AX122">index(DailyPrices,Match($AI122,PriceDates,0)+1,Match(AX$3,Tickers,0))*AX$4</f>
        <v>0</v>
      </c>
      <c r="AY122" s="50">
        <f t="array" ref="AY122">index(DailyPrices,Match($AI122,PriceDates,0)+1,Match(AY$3,Tickers,0))*AY$4</f>
        <v>0</v>
      </c>
      <c r="AZ122" s="50">
        <f t="array" ref="AZ122">index(DailyPrices,Match($AI122,PriceDates,0)+1,Match(AZ$3,Tickers,0))*AZ$4</f>
        <v>0</v>
      </c>
      <c r="BA122" s="50">
        <f t="array" ref="BA122">index(DailyPrices,Match($AI122,PriceDates,0)+1,Match(BA$3,Tickers,0))*BA$4</f>
        <v>0</v>
      </c>
      <c r="BB122" s="50">
        <f t="array" ref="BB122">index(DailyPrices,Match($AI122,PriceDates,0)+1,Match(BB$3,Tickers,0))*BB$4</f>
        <v>0</v>
      </c>
      <c r="BC122" s="50">
        <f t="array" ref="BC122">index(DailyPrices,Match($AI122,PriceDates,0)+1,Match(BC$3,Tickers,0))*BC$4</f>
        <v>0</v>
      </c>
      <c r="BD122" s="50">
        <f t="array" ref="BD122">index(DailyPrices,Match($AI122,PriceDates,0)+1,Match(BD$3,Tickers,0))*BD$4</f>
        <v>0</v>
      </c>
      <c r="BE122" s="50">
        <f t="array" ref="BE122">index(DailyPrices,Match($AI122,PriceDates,0)+1,Match(BE$3,Tickers,0))*BE$4</f>
        <v>0</v>
      </c>
      <c r="BF122" s="50">
        <f t="array" ref="BF122">index(DailyPrices,Match($AI122,PriceDates,0)+1,Match(BF$3,Tickers,0))*BF$4</f>
        <v>0</v>
      </c>
      <c r="BG122" s="50">
        <f t="array" ref="BG122">index(DailyPrices,Match($AI122,PriceDates,0)+1,Match(BG$3,Tickers,0))*BG$4</f>
        <v>0</v>
      </c>
      <c r="BH122" s="50">
        <f t="array" ref="BH122">index(DailyPrices,Match($AI122,PriceDates,0)+1,Match(BH$3,Tickers,0))*BH$4</f>
        <v>0</v>
      </c>
      <c r="BI122" s="50">
        <f t="array" ref="BI122">index(DailyPrices,Match($AI122,PriceDates,0)+1,Match(BI$3,Tickers,0))*BI$4</f>
        <v>0</v>
      </c>
      <c r="BJ122" s="50">
        <f t="array" ref="BJ122">index(DailyPrices,Match($AI122,PriceDates,0)+1,Match(BJ$3,Tickers,0))*BJ$4</f>
        <v>0</v>
      </c>
      <c r="BK122" s="51">
        <f t="shared" si="5"/>
        <v>105294.3353</v>
      </c>
    </row>
    <row r="123">
      <c r="AI123" s="65">
        <f>Prices!B131</f>
        <v>42545</v>
      </c>
      <c r="AJ123" s="50">
        <f t="array" ref="AJ123">index(DailyPrices,Match($AI123,PriceDates,0)+1,Match(AJ$3,Tickers,0))*AJ$4</f>
        <v>11665.19268</v>
      </c>
      <c r="AK123" s="50">
        <f t="array" ref="AK123">index(DailyPrices,Match($AI123,PriceDates,0)+1,Match(AK$3,Tickers,0))*AK$4</f>
        <v>18396.59417</v>
      </c>
      <c r="AL123" s="50">
        <f t="array" ref="AL123">index(DailyPrices,Match($AI123,PriceDates,0)+1,Match(AL$3,Tickers,0))*AL$4</f>
        <v>7590.17169</v>
      </c>
      <c r="AM123" s="50">
        <f t="array" ref="AM123">index(DailyPrices,Match($AI123,PriceDates,0)+1,Match(AM$3,Tickers,0))*AM$4</f>
        <v>11901.73751</v>
      </c>
      <c r="AN123" s="50">
        <f t="array" ref="AN123">index(DailyPrices,Match($AI123,PriceDates,0)+1,Match(AN$3,Tickers,0))*AN$4</f>
        <v>8886.107635</v>
      </c>
      <c r="AO123" s="50">
        <f t="array" ref="AO123">index(DailyPrices,Match($AI123,PriceDates,0)+1,Match(AO$3,Tickers,0))*AO$4</f>
        <v>12814.58125</v>
      </c>
      <c r="AP123" s="50">
        <f t="array" ref="AP123">index(DailyPrices,Match($AI123,PriceDates,0)+1,Match(AP$3,Tickers,0))*AP$4</f>
        <v>4157.263986</v>
      </c>
      <c r="AQ123" s="50">
        <f t="array" ref="AQ123">index(DailyPrices,Match($AI123,PriceDates,0)+1,Match(AQ$3,Tickers,0))*AQ$4</f>
        <v>6225.37431</v>
      </c>
      <c r="AR123" s="50">
        <f t="array" ref="AR123">index(DailyPrices,Match($AI123,PriceDates,0)+1,Match(AR$3,Tickers,0))*AR$4</f>
        <v>4292.0495</v>
      </c>
      <c r="AS123" s="50">
        <f t="array" ref="AS123">index(DailyPrices,Match($AI123,PriceDates,0)+1,Match(AS$3,Tickers,0))*AS$4</f>
        <v>7019.445038</v>
      </c>
      <c r="AT123" s="50">
        <f t="array" ref="AT123">index(DailyPrices,Match($AI123,PriceDates,0)+1,Match(AT$3,Tickers,0))*AT$4</f>
        <v>4529.115552</v>
      </c>
      <c r="AU123" s="50">
        <f t="array" ref="AU123">index(DailyPrices,Match($AI123,PriceDates,0)+1,Match(AU$3,Tickers,0))*AU$4</f>
        <v>2187.540935</v>
      </c>
      <c r="AV123" s="50">
        <f t="array" ref="AV123">index(DailyPrices,Match($AI123,PriceDates,0)+1,Match(AV$3,Tickers,0))*AV$4</f>
        <v>0</v>
      </c>
      <c r="AW123" s="50">
        <f t="array" ref="AW123">index(DailyPrices,Match($AI123,PriceDates,0)+1,Match(AW$3,Tickers,0))*AW$4</f>
        <v>0</v>
      </c>
      <c r="AX123" s="50">
        <f t="array" ref="AX123">index(DailyPrices,Match($AI123,PriceDates,0)+1,Match(AX$3,Tickers,0))*AX$4</f>
        <v>0</v>
      </c>
      <c r="AY123" s="50">
        <f t="array" ref="AY123">index(DailyPrices,Match($AI123,PriceDates,0)+1,Match(AY$3,Tickers,0))*AY$4</f>
        <v>0</v>
      </c>
      <c r="AZ123" s="50">
        <f t="array" ref="AZ123">index(DailyPrices,Match($AI123,PriceDates,0)+1,Match(AZ$3,Tickers,0))*AZ$4</f>
        <v>0</v>
      </c>
      <c r="BA123" s="50">
        <f t="array" ref="BA123">index(DailyPrices,Match($AI123,PriceDates,0)+1,Match(BA$3,Tickers,0))*BA$4</f>
        <v>0</v>
      </c>
      <c r="BB123" s="50">
        <f t="array" ref="BB123">index(DailyPrices,Match($AI123,PriceDates,0)+1,Match(BB$3,Tickers,0))*BB$4</f>
        <v>0</v>
      </c>
      <c r="BC123" s="50">
        <f t="array" ref="BC123">index(DailyPrices,Match($AI123,PriceDates,0)+1,Match(BC$3,Tickers,0))*BC$4</f>
        <v>0</v>
      </c>
      <c r="BD123" s="50">
        <f t="array" ref="BD123">index(DailyPrices,Match($AI123,PriceDates,0)+1,Match(BD$3,Tickers,0))*BD$4</f>
        <v>0</v>
      </c>
      <c r="BE123" s="50">
        <f t="array" ref="BE123">index(DailyPrices,Match($AI123,PriceDates,0)+1,Match(BE$3,Tickers,0))*BE$4</f>
        <v>0</v>
      </c>
      <c r="BF123" s="50">
        <f t="array" ref="BF123">index(DailyPrices,Match($AI123,PriceDates,0)+1,Match(BF$3,Tickers,0))*BF$4</f>
        <v>0</v>
      </c>
      <c r="BG123" s="50">
        <f t="array" ref="BG123">index(DailyPrices,Match($AI123,PriceDates,0)+1,Match(BG$3,Tickers,0))*BG$4</f>
        <v>0</v>
      </c>
      <c r="BH123" s="50">
        <f t="array" ref="BH123">index(DailyPrices,Match($AI123,PriceDates,0)+1,Match(BH$3,Tickers,0))*BH$4</f>
        <v>0</v>
      </c>
      <c r="BI123" s="50">
        <f t="array" ref="BI123">index(DailyPrices,Match($AI123,PriceDates,0)+1,Match(BI$3,Tickers,0))*BI$4</f>
        <v>0</v>
      </c>
      <c r="BJ123" s="50">
        <f t="array" ref="BJ123">index(DailyPrices,Match($AI123,PriceDates,0)+1,Match(BJ$3,Tickers,0))*BJ$4</f>
        <v>0</v>
      </c>
      <c r="BK123" s="51">
        <f t="shared" si="5"/>
        <v>99665.17426</v>
      </c>
    </row>
    <row r="124">
      <c r="AI124" s="65">
        <f>Prices!B132</f>
        <v>42548</v>
      </c>
      <c r="AJ124" s="50">
        <f t="array" ref="AJ124">index(DailyPrices,Match($AI124,PriceDates,0)+1,Match(AJ$3,Tickers,0))*AJ$4</f>
        <v>11459.23323</v>
      </c>
      <c r="AK124" s="50">
        <f t="array" ref="AK124">index(DailyPrices,Match($AI124,PriceDates,0)+1,Match(AK$3,Tickers,0))*AK$4</f>
        <v>17951.31297</v>
      </c>
      <c r="AL124" s="50">
        <f t="array" ref="AL124">index(DailyPrices,Match($AI124,PriceDates,0)+1,Match(AL$3,Tickers,0))*AL$4</f>
        <v>7357.290657</v>
      </c>
      <c r="AM124" s="50">
        <f t="array" ref="AM124">index(DailyPrices,Match($AI124,PriceDates,0)+1,Match(AM$3,Tickers,0))*AM$4</f>
        <v>11465.09096</v>
      </c>
      <c r="AN124" s="50">
        <f t="array" ref="AN124">index(DailyPrices,Match($AI124,PriceDates,0)+1,Match(AN$3,Tickers,0))*AN$4</f>
        <v>8714.017522</v>
      </c>
      <c r="AO124" s="50">
        <f t="array" ref="AO124">index(DailyPrices,Match($AI124,PriceDates,0)+1,Match(AO$3,Tickers,0))*AO$4</f>
        <v>12500.44203</v>
      </c>
      <c r="AP124" s="50">
        <f t="array" ref="AP124">index(DailyPrices,Match($AI124,PriceDates,0)+1,Match(AP$3,Tickers,0))*AP$4</f>
        <v>4050.961193</v>
      </c>
      <c r="AQ124" s="50">
        <f t="array" ref="AQ124">index(DailyPrices,Match($AI124,PriceDates,0)+1,Match(AQ$3,Tickers,0))*AQ$4</f>
        <v>6060.382191</v>
      </c>
      <c r="AR124" s="50">
        <f t="array" ref="AR124">index(DailyPrices,Match($AI124,PriceDates,0)+1,Match(AR$3,Tickers,0))*AR$4</f>
        <v>4242.355496</v>
      </c>
      <c r="AS124" s="50">
        <f t="array" ref="AS124">index(DailyPrices,Match($AI124,PriceDates,0)+1,Match(AS$3,Tickers,0))*AS$4</f>
        <v>6914.130468</v>
      </c>
      <c r="AT124" s="50">
        <f t="array" ref="AT124">index(DailyPrices,Match($AI124,PriceDates,0)+1,Match(AT$3,Tickers,0))*AT$4</f>
        <v>4532.317849</v>
      </c>
      <c r="AU124" s="50">
        <f t="array" ref="AU124">index(DailyPrices,Match($AI124,PriceDates,0)+1,Match(AU$3,Tickers,0))*AU$4</f>
        <v>2170.287618</v>
      </c>
      <c r="AV124" s="50">
        <f t="array" ref="AV124">index(DailyPrices,Match($AI124,PriceDates,0)+1,Match(AV$3,Tickers,0))*AV$4</f>
        <v>0</v>
      </c>
      <c r="AW124" s="50">
        <f t="array" ref="AW124">index(DailyPrices,Match($AI124,PriceDates,0)+1,Match(AW$3,Tickers,0))*AW$4</f>
        <v>0</v>
      </c>
      <c r="AX124" s="50">
        <f t="array" ref="AX124">index(DailyPrices,Match($AI124,PriceDates,0)+1,Match(AX$3,Tickers,0))*AX$4</f>
        <v>0</v>
      </c>
      <c r="AY124" s="50">
        <f t="array" ref="AY124">index(DailyPrices,Match($AI124,PriceDates,0)+1,Match(AY$3,Tickers,0))*AY$4</f>
        <v>0</v>
      </c>
      <c r="AZ124" s="50">
        <f t="array" ref="AZ124">index(DailyPrices,Match($AI124,PriceDates,0)+1,Match(AZ$3,Tickers,0))*AZ$4</f>
        <v>0</v>
      </c>
      <c r="BA124" s="50">
        <f t="array" ref="BA124">index(DailyPrices,Match($AI124,PriceDates,0)+1,Match(BA$3,Tickers,0))*BA$4</f>
        <v>0</v>
      </c>
      <c r="BB124" s="50">
        <f t="array" ref="BB124">index(DailyPrices,Match($AI124,PriceDates,0)+1,Match(BB$3,Tickers,0))*BB$4</f>
        <v>0</v>
      </c>
      <c r="BC124" s="50">
        <f t="array" ref="BC124">index(DailyPrices,Match($AI124,PriceDates,0)+1,Match(BC$3,Tickers,0))*BC$4</f>
        <v>0</v>
      </c>
      <c r="BD124" s="50">
        <f t="array" ref="BD124">index(DailyPrices,Match($AI124,PriceDates,0)+1,Match(BD$3,Tickers,0))*BD$4</f>
        <v>0</v>
      </c>
      <c r="BE124" s="50">
        <f t="array" ref="BE124">index(DailyPrices,Match($AI124,PriceDates,0)+1,Match(BE$3,Tickers,0))*BE$4</f>
        <v>0</v>
      </c>
      <c r="BF124" s="50">
        <f t="array" ref="BF124">index(DailyPrices,Match($AI124,PriceDates,0)+1,Match(BF$3,Tickers,0))*BF$4</f>
        <v>0</v>
      </c>
      <c r="BG124" s="50">
        <f t="array" ref="BG124">index(DailyPrices,Match($AI124,PriceDates,0)+1,Match(BG$3,Tickers,0))*BG$4</f>
        <v>0</v>
      </c>
      <c r="BH124" s="50">
        <f t="array" ref="BH124">index(DailyPrices,Match($AI124,PriceDates,0)+1,Match(BH$3,Tickers,0))*BH$4</f>
        <v>0</v>
      </c>
      <c r="BI124" s="50">
        <f t="array" ref="BI124">index(DailyPrices,Match($AI124,PriceDates,0)+1,Match(BI$3,Tickers,0))*BI$4</f>
        <v>0</v>
      </c>
      <c r="BJ124" s="50">
        <f t="array" ref="BJ124">index(DailyPrices,Match($AI124,PriceDates,0)+1,Match(BJ$3,Tickers,0))*BJ$4</f>
        <v>0</v>
      </c>
      <c r="BK124" s="51">
        <f t="shared" si="5"/>
        <v>97417.82219</v>
      </c>
    </row>
    <row r="125">
      <c r="AI125" s="65">
        <f>Prices!B133</f>
        <v>42549</v>
      </c>
      <c r="AJ125" s="50">
        <f t="array" ref="AJ125">index(DailyPrices,Match($AI125,PriceDates,0)+1,Match(AJ$3,Tickers,0))*AJ$4</f>
        <v>11670.82683</v>
      </c>
      <c r="AK125" s="50">
        <f t="array" ref="AK125">index(DailyPrices,Match($AI125,PriceDates,0)+1,Match(AK$3,Tickers,0))*AK$4</f>
        <v>18310.88277</v>
      </c>
      <c r="AL125" s="50">
        <f t="array" ref="AL125">index(DailyPrices,Match($AI125,PriceDates,0)+1,Match(AL$3,Tickers,0))*AL$4</f>
        <v>7497.288503</v>
      </c>
      <c r="AM125" s="50">
        <f t="array" ref="AM125">index(DailyPrices,Match($AI125,PriceDates,0)+1,Match(AM$3,Tickers,0))*AM$4</f>
        <v>11663.45325</v>
      </c>
      <c r="AN125" s="50">
        <f t="array" ref="AN125">index(DailyPrices,Match($AI125,PriceDates,0)+1,Match(AN$3,Tickers,0))*AN$4</f>
        <v>8946.078431</v>
      </c>
      <c r="AO125" s="50">
        <f t="array" ref="AO125">index(DailyPrices,Match($AI125,PriceDates,0)+1,Match(AO$3,Tickers,0))*AO$4</f>
        <v>12795.42642</v>
      </c>
      <c r="AP125" s="50">
        <f t="array" ref="AP125">index(DailyPrices,Match($AI125,PriceDates,0)+1,Match(AP$3,Tickers,0))*AP$4</f>
        <v>4160.013196</v>
      </c>
      <c r="AQ125" s="50">
        <f t="array" ref="AQ125">index(DailyPrices,Match($AI125,PriceDates,0)+1,Match(AQ$3,Tickers,0))*AQ$4</f>
        <v>6213.061466</v>
      </c>
      <c r="AR125" s="50">
        <f t="array" ref="AR125">index(DailyPrices,Match($AI125,PriceDates,0)+1,Match(AR$3,Tickers,0))*AR$4</f>
        <v>4367.67081</v>
      </c>
      <c r="AS125" s="50">
        <f t="array" ref="AS125">index(DailyPrices,Match($AI125,PriceDates,0)+1,Match(AS$3,Tickers,0))*AS$4</f>
        <v>7161.390763</v>
      </c>
      <c r="AT125" s="50">
        <f t="array" ref="AT125">index(DailyPrices,Match($AI125,PriceDates,0)+1,Match(AT$3,Tickers,0))*AT$4</f>
        <v>4627.853047</v>
      </c>
      <c r="AU125" s="50">
        <f t="array" ref="AU125">index(DailyPrices,Match($AI125,PriceDates,0)+1,Match(AU$3,Tickers,0))*AU$4</f>
        <v>2221.598458</v>
      </c>
      <c r="AV125" s="50">
        <f t="array" ref="AV125">index(DailyPrices,Match($AI125,PriceDates,0)+1,Match(AV$3,Tickers,0))*AV$4</f>
        <v>0</v>
      </c>
      <c r="AW125" s="50">
        <f t="array" ref="AW125">index(DailyPrices,Match($AI125,PriceDates,0)+1,Match(AW$3,Tickers,0))*AW$4</f>
        <v>0</v>
      </c>
      <c r="AX125" s="50">
        <f t="array" ref="AX125">index(DailyPrices,Match($AI125,PriceDates,0)+1,Match(AX$3,Tickers,0))*AX$4</f>
        <v>0</v>
      </c>
      <c r="AY125" s="50">
        <f t="array" ref="AY125">index(DailyPrices,Match($AI125,PriceDates,0)+1,Match(AY$3,Tickers,0))*AY$4</f>
        <v>0</v>
      </c>
      <c r="AZ125" s="50">
        <f t="array" ref="AZ125">index(DailyPrices,Match($AI125,PriceDates,0)+1,Match(AZ$3,Tickers,0))*AZ$4</f>
        <v>0</v>
      </c>
      <c r="BA125" s="50">
        <f t="array" ref="BA125">index(DailyPrices,Match($AI125,PriceDates,0)+1,Match(BA$3,Tickers,0))*BA$4</f>
        <v>0</v>
      </c>
      <c r="BB125" s="50">
        <f t="array" ref="BB125">index(DailyPrices,Match($AI125,PriceDates,0)+1,Match(BB$3,Tickers,0))*BB$4</f>
        <v>0</v>
      </c>
      <c r="BC125" s="50">
        <f t="array" ref="BC125">index(DailyPrices,Match($AI125,PriceDates,0)+1,Match(BC$3,Tickers,0))*BC$4</f>
        <v>0</v>
      </c>
      <c r="BD125" s="50">
        <f t="array" ref="BD125">index(DailyPrices,Match($AI125,PriceDates,0)+1,Match(BD$3,Tickers,0))*BD$4</f>
        <v>0</v>
      </c>
      <c r="BE125" s="50">
        <f t="array" ref="BE125">index(DailyPrices,Match($AI125,PriceDates,0)+1,Match(BE$3,Tickers,0))*BE$4</f>
        <v>0</v>
      </c>
      <c r="BF125" s="50">
        <f t="array" ref="BF125">index(DailyPrices,Match($AI125,PriceDates,0)+1,Match(BF$3,Tickers,0))*BF$4</f>
        <v>0</v>
      </c>
      <c r="BG125" s="50">
        <f t="array" ref="BG125">index(DailyPrices,Match($AI125,PriceDates,0)+1,Match(BG$3,Tickers,0))*BG$4</f>
        <v>0</v>
      </c>
      <c r="BH125" s="50">
        <f t="array" ref="BH125">index(DailyPrices,Match($AI125,PriceDates,0)+1,Match(BH$3,Tickers,0))*BH$4</f>
        <v>0</v>
      </c>
      <c r="BI125" s="50">
        <f t="array" ref="BI125">index(DailyPrices,Match($AI125,PriceDates,0)+1,Match(BI$3,Tickers,0))*BI$4</f>
        <v>0</v>
      </c>
      <c r="BJ125" s="50">
        <f t="array" ref="BJ125">index(DailyPrices,Match($AI125,PriceDates,0)+1,Match(BJ$3,Tickers,0))*BJ$4</f>
        <v>0</v>
      </c>
      <c r="BK125" s="51">
        <f t="shared" si="5"/>
        <v>99635.54394</v>
      </c>
    </row>
    <row r="126">
      <c r="AI126" s="65">
        <f>Prices!B134</f>
        <v>42550</v>
      </c>
      <c r="AJ126" s="50">
        <f t="array" ref="AJ126">index(DailyPrices,Match($AI126,PriceDates,0)+1,Match(AJ$3,Tickers,0))*AJ$4</f>
        <v>11871.77815</v>
      </c>
      <c r="AK126" s="50">
        <f t="array" ref="AK126">index(DailyPrices,Match($AI126,PriceDates,0)+1,Match(AK$3,Tickers,0))*AK$4</f>
        <v>18647.45682</v>
      </c>
      <c r="AL126" s="50">
        <f t="array" ref="AL126">index(DailyPrices,Match($AI126,PriceDates,0)+1,Match(AL$3,Tickers,0))*AL$4</f>
        <v>7658.82448</v>
      </c>
      <c r="AM126" s="50">
        <f t="array" ref="AM126">index(DailyPrices,Match($AI126,PriceDates,0)+1,Match(AM$3,Tickers,0))*AM$4</f>
        <v>11930.43143</v>
      </c>
      <c r="AN126" s="50">
        <f t="array" ref="AN126">index(DailyPrices,Match($AI126,PriceDates,0)+1,Match(AN$3,Tickers,0))*AN$4</f>
        <v>9107.73884</v>
      </c>
      <c r="AO126" s="50">
        <f t="array" ref="AO126">index(DailyPrices,Match($AI126,PriceDates,0)+1,Match(AO$3,Tickers,0))*AO$4</f>
        <v>13040.60824</v>
      </c>
      <c r="AP126" s="50">
        <f t="array" ref="AP126">index(DailyPrices,Match($AI126,PriceDates,0)+1,Match(AP$3,Tickers,0))*AP$4</f>
        <v>4227.827047</v>
      </c>
      <c r="AQ126" s="50">
        <f t="array" ref="AQ126">index(DailyPrices,Match($AI126,PriceDates,0)+1,Match(AQ$3,Tickers,0))*AQ$4</f>
        <v>6318.951931</v>
      </c>
      <c r="AR126" s="50">
        <f t="array" ref="AR126">index(DailyPrices,Match($AI126,PriceDates,0)+1,Match(AR$3,Tickers,0))*AR$4</f>
        <v>4471.380035</v>
      </c>
      <c r="AS126" s="50">
        <f t="array" ref="AS126">index(DailyPrices,Match($AI126,PriceDates,0)+1,Match(AS$3,Tickers,0))*AS$4</f>
        <v>7362.862114</v>
      </c>
      <c r="AT126" s="50">
        <f t="array" ref="AT126">index(DailyPrices,Match($AI126,PriceDates,0)+1,Match(AT$3,Tickers,0))*AT$4</f>
        <v>4683.893246</v>
      </c>
      <c r="AU126" s="50">
        <f t="array" ref="AU126">index(DailyPrices,Match($AI126,PriceDates,0)+1,Match(AU$3,Tickers,0))*AU$4</f>
        <v>2255.281723</v>
      </c>
      <c r="AV126" s="50">
        <f t="array" ref="AV126">index(DailyPrices,Match($AI126,PriceDates,0)+1,Match(AV$3,Tickers,0))*AV$4</f>
        <v>0</v>
      </c>
      <c r="AW126" s="50">
        <f t="array" ref="AW126">index(DailyPrices,Match($AI126,PriceDates,0)+1,Match(AW$3,Tickers,0))*AW$4</f>
        <v>0</v>
      </c>
      <c r="AX126" s="50">
        <f t="array" ref="AX126">index(DailyPrices,Match($AI126,PriceDates,0)+1,Match(AX$3,Tickers,0))*AX$4</f>
        <v>0</v>
      </c>
      <c r="AY126" s="50">
        <f t="array" ref="AY126">index(DailyPrices,Match($AI126,PriceDates,0)+1,Match(AY$3,Tickers,0))*AY$4</f>
        <v>0</v>
      </c>
      <c r="AZ126" s="50">
        <f t="array" ref="AZ126">index(DailyPrices,Match($AI126,PriceDates,0)+1,Match(AZ$3,Tickers,0))*AZ$4</f>
        <v>0</v>
      </c>
      <c r="BA126" s="50">
        <f t="array" ref="BA126">index(DailyPrices,Match($AI126,PriceDates,0)+1,Match(BA$3,Tickers,0))*BA$4</f>
        <v>0</v>
      </c>
      <c r="BB126" s="50">
        <f t="array" ref="BB126">index(DailyPrices,Match($AI126,PriceDates,0)+1,Match(BB$3,Tickers,0))*BB$4</f>
        <v>0</v>
      </c>
      <c r="BC126" s="50">
        <f t="array" ref="BC126">index(DailyPrices,Match($AI126,PriceDates,0)+1,Match(BC$3,Tickers,0))*BC$4</f>
        <v>0</v>
      </c>
      <c r="BD126" s="50">
        <f t="array" ref="BD126">index(DailyPrices,Match($AI126,PriceDates,0)+1,Match(BD$3,Tickers,0))*BD$4</f>
        <v>0</v>
      </c>
      <c r="BE126" s="50">
        <f t="array" ref="BE126">index(DailyPrices,Match($AI126,PriceDates,0)+1,Match(BE$3,Tickers,0))*BE$4</f>
        <v>0</v>
      </c>
      <c r="BF126" s="50">
        <f t="array" ref="BF126">index(DailyPrices,Match($AI126,PriceDates,0)+1,Match(BF$3,Tickers,0))*BF$4</f>
        <v>0</v>
      </c>
      <c r="BG126" s="50">
        <f t="array" ref="BG126">index(DailyPrices,Match($AI126,PriceDates,0)+1,Match(BG$3,Tickers,0))*BG$4</f>
        <v>0</v>
      </c>
      <c r="BH126" s="50">
        <f t="array" ref="BH126">index(DailyPrices,Match($AI126,PriceDates,0)+1,Match(BH$3,Tickers,0))*BH$4</f>
        <v>0</v>
      </c>
      <c r="BI126" s="50">
        <f t="array" ref="BI126">index(DailyPrices,Match($AI126,PriceDates,0)+1,Match(BI$3,Tickers,0))*BI$4</f>
        <v>0</v>
      </c>
      <c r="BJ126" s="50">
        <f t="array" ref="BJ126">index(DailyPrices,Match($AI126,PriceDates,0)+1,Match(BJ$3,Tickers,0))*BJ$4</f>
        <v>0</v>
      </c>
      <c r="BK126" s="51">
        <f t="shared" si="5"/>
        <v>101577.0341</v>
      </c>
    </row>
    <row r="127">
      <c r="AI127" s="65">
        <f>Prices!B135</f>
        <v>42551</v>
      </c>
      <c r="AJ127" s="50">
        <f t="array" ref="AJ127">index(DailyPrices,Match($AI127,PriceDates,0)+1,Match(AJ$3,Tickers,0))*AJ$4</f>
        <v>12032.03839</v>
      </c>
      <c r="AK127" s="50">
        <f t="array" ref="AK127">index(DailyPrices,Match($AI127,PriceDates,0)+1,Match(AK$3,Tickers,0))*AK$4</f>
        <v>18923.40573</v>
      </c>
      <c r="AL127" s="50">
        <f t="array" ref="AL127">index(DailyPrices,Match($AI127,PriceDates,0)+1,Match(AL$3,Tickers,0))*AL$4</f>
        <v>7786.034061</v>
      </c>
      <c r="AM127" s="50">
        <f t="array" ref="AM127">index(DailyPrices,Match($AI127,PriceDates,0)+1,Match(AM$3,Tickers,0))*AM$4</f>
        <v>12137.52665</v>
      </c>
      <c r="AN127" s="50">
        <f t="array" ref="AN127">index(DailyPrices,Match($AI127,PriceDates,0)+1,Match(AN$3,Tickers,0))*AN$4</f>
        <v>9219.858156</v>
      </c>
      <c r="AO127" s="50">
        <f t="array" ref="AO127">index(DailyPrices,Match($AI127,PriceDates,0)+1,Match(AO$3,Tickers,0))*AO$4</f>
        <v>13235.98751</v>
      </c>
      <c r="AP127" s="50">
        <f t="array" ref="AP127">index(DailyPrices,Match($AI127,PriceDates,0)+1,Match(AP$3,Tickers,0))*AP$4</f>
        <v>4265.399586</v>
      </c>
      <c r="AQ127" s="50">
        <f t="array" ref="AQ127">index(DailyPrices,Match($AI127,PriceDates,0)+1,Match(AQ$3,Tickers,0))*AQ$4</f>
        <v>6350.965327</v>
      </c>
      <c r="AR127" s="50">
        <f t="array" ref="AR127">index(DailyPrices,Match($AI127,PriceDates,0)+1,Match(AR$3,Tickers,0))*AR$4</f>
        <v>4519.993734</v>
      </c>
      <c r="AS127" s="50">
        <f t="array" ref="AS127">index(DailyPrices,Match($AI127,PriceDates,0)+1,Match(AS$3,Tickers,0))*AS$4</f>
        <v>7440.703318</v>
      </c>
      <c r="AT127" s="50">
        <f t="array" ref="AT127">index(DailyPrices,Match($AI127,PriceDates,0)+1,Match(AT$3,Tickers,0))*AT$4</f>
        <v>4732.461419</v>
      </c>
      <c r="AU127" s="50">
        <f t="array" ref="AU127">index(DailyPrices,Match($AI127,PriceDates,0)+1,Match(AU$3,Tickers,0))*AU$4</f>
        <v>2279.234267</v>
      </c>
      <c r="AV127" s="50">
        <f t="array" ref="AV127">index(DailyPrices,Match($AI127,PriceDates,0)+1,Match(AV$3,Tickers,0))*AV$4</f>
        <v>0</v>
      </c>
      <c r="AW127" s="50">
        <f t="array" ref="AW127">index(DailyPrices,Match($AI127,PriceDates,0)+1,Match(AW$3,Tickers,0))*AW$4</f>
        <v>0</v>
      </c>
      <c r="AX127" s="50">
        <f t="array" ref="AX127">index(DailyPrices,Match($AI127,PriceDates,0)+1,Match(AX$3,Tickers,0))*AX$4</f>
        <v>0</v>
      </c>
      <c r="AY127" s="50">
        <f t="array" ref="AY127">index(DailyPrices,Match($AI127,PriceDates,0)+1,Match(AY$3,Tickers,0))*AY$4</f>
        <v>0</v>
      </c>
      <c r="AZ127" s="50">
        <f t="array" ref="AZ127">index(DailyPrices,Match($AI127,PriceDates,0)+1,Match(AZ$3,Tickers,0))*AZ$4</f>
        <v>0</v>
      </c>
      <c r="BA127" s="50">
        <f t="array" ref="BA127">index(DailyPrices,Match($AI127,PriceDates,0)+1,Match(BA$3,Tickers,0))*BA$4</f>
        <v>0</v>
      </c>
      <c r="BB127" s="50">
        <f t="array" ref="BB127">index(DailyPrices,Match($AI127,PriceDates,0)+1,Match(BB$3,Tickers,0))*BB$4</f>
        <v>0</v>
      </c>
      <c r="BC127" s="50">
        <f t="array" ref="BC127">index(DailyPrices,Match($AI127,PriceDates,0)+1,Match(BC$3,Tickers,0))*BC$4</f>
        <v>0</v>
      </c>
      <c r="BD127" s="50">
        <f t="array" ref="BD127">index(DailyPrices,Match($AI127,PriceDates,0)+1,Match(BD$3,Tickers,0))*BD$4</f>
        <v>0</v>
      </c>
      <c r="BE127" s="50">
        <f t="array" ref="BE127">index(DailyPrices,Match($AI127,PriceDates,0)+1,Match(BE$3,Tickers,0))*BE$4</f>
        <v>0</v>
      </c>
      <c r="BF127" s="50">
        <f t="array" ref="BF127">index(DailyPrices,Match($AI127,PriceDates,0)+1,Match(BF$3,Tickers,0))*BF$4</f>
        <v>0</v>
      </c>
      <c r="BG127" s="50">
        <f t="array" ref="BG127">index(DailyPrices,Match($AI127,PriceDates,0)+1,Match(BG$3,Tickers,0))*BG$4</f>
        <v>0</v>
      </c>
      <c r="BH127" s="50">
        <f t="array" ref="BH127">index(DailyPrices,Match($AI127,PriceDates,0)+1,Match(BH$3,Tickers,0))*BH$4</f>
        <v>0</v>
      </c>
      <c r="BI127" s="50">
        <f t="array" ref="BI127">index(DailyPrices,Match($AI127,PriceDates,0)+1,Match(BI$3,Tickers,0))*BI$4</f>
        <v>0</v>
      </c>
      <c r="BJ127" s="50">
        <f t="array" ref="BJ127">index(DailyPrices,Match($AI127,PriceDates,0)+1,Match(BJ$3,Tickers,0))*BJ$4</f>
        <v>0</v>
      </c>
      <c r="BK127" s="51">
        <f t="shared" si="5"/>
        <v>102923.6081</v>
      </c>
    </row>
    <row r="128">
      <c r="AI128" s="65">
        <f>Prices!B136</f>
        <v>42552</v>
      </c>
      <c r="AJ128" s="50">
        <f t="array" ref="AJ128">index(DailyPrices,Match($AI128,PriceDates,0)+1,Match(AJ$3,Tickers,0))*AJ$4</f>
        <v>12057.07905</v>
      </c>
      <c r="AK128" s="50">
        <f t="array" ref="AK128">index(DailyPrices,Match($AI128,PriceDates,0)+1,Match(AK$3,Tickers,0))*AK$4</f>
        <v>18961.03513</v>
      </c>
      <c r="AL128" s="50">
        <f t="array" ref="AL128">index(DailyPrices,Match($AI128,PriceDates,0)+1,Match(AL$3,Tickers,0))*AL$4</f>
        <v>7809.591391</v>
      </c>
      <c r="AM128" s="50">
        <f t="array" ref="AM128">index(DailyPrices,Match($AI128,PriceDates,0)+1,Match(AM$3,Tickers,0))*AM$4</f>
        <v>12232.34133</v>
      </c>
      <c r="AN128" s="50">
        <f t="array" ref="AN128">index(DailyPrices,Match($AI128,PriceDates,0)+1,Match(AN$3,Tickers,0))*AN$4</f>
        <v>9240.717564</v>
      </c>
      <c r="AO128" s="50">
        <f t="array" ref="AO128">index(DailyPrices,Match($AI128,PriceDates,0)+1,Match(AO$3,Tickers,0))*AO$4</f>
        <v>13258.9733</v>
      </c>
      <c r="AP128" s="50">
        <f t="array" ref="AP128">index(DailyPrices,Match($AI128,PriceDates,0)+1,Match(AP$3,Tickers,0))*AP$4</f>
        <v>4299.306512</v>
      </c>
      <c r="AQ128" s="50">
        <f t="array" ref="AQ128">index(DailyPrices,Match($AI128,PriceDates,0)+1,Match(AQ$3,Tickers,0))*AQ$4</f>
        <v>6387.903861</v>
      </c>
      <c r="AR128" s="50">
        <f t="array" ref="AR128">index(DailyPrices,Match($AI128,PriceDates,0)+1,Match(AR$3,Tickers,0))*AR$4</f>
        <v>4553.483172</v>
      </c>
      <c r="AS128" s="50">
        <f t="array" ref="AS128">index(DailyPrices,Match($AI128,PriceDates,0)+1,Match(AS$3,Tickers,0))*AS$4</f>
        <v>7550.596783</v>
      </c>
      <c r="AT128" s="50">
        <f t="array" ref="AT128">index(DailyPrices,Match($AI128,PriceDates,0)+1,Match(AT$3,Tickers,0))*AT$4</f>
        <v>4734.062568</v>
      </c>
      <c r="AU128" s="50">
        <f t="array" ref="AU128">index(DailyPrices,Match($AI128,PriceDates,0)+1,Match(AU$3,Tickers,0))*AU$4</f>
        <v>2282.976852</v>
      </c>
      <c r="AV128" s="50">
        <f t="array" ref="AV128">index(DailyPrices,Match($AI128,PriceDates,0)+1,Match(AV$3,Tickers,0))*AV$4</f>
        <v>0</v>
      </c>
      <c r="AW128" s="50">
        <f t="array" ref="AW128">index(DailyPrices,Match($AI128,PriceDates,0)+1,Match(AW$3,Tickers,0))*AW$4</f>
        <v>0</v>
      </c>
      <c r="AX128" s="50">
        <f t="array" ref="AX128">index(DailyPrices,Match($AI128,PriceDates,0)+1,Match(AX$3,Tickers,0))*AX$4</f>
        <v>0</v>
      </c>
      <c r="AY128" s="50">
        <f t="array" ref="AY128">index(DailyPrices,Match($AI128,PriceDates,0)+1,Match(AY$3,Tickers,0))*AY$4</f>
        <v>0</v>
      </c>
      <c r="AZ128" s="50">
        <f t="array" ref="AZ128">index(DailyPrices,Match($AI128,PriceDates,0)+1,Match(AZ$3,Tickers,0))*AZ$4</f>
        <v>0</v>
      </c>
      <c r="BA128" s="50">
        <f t="array" ref="BA128">index(DailyPrices,Match($AI128,PriceDates,0)+1,Match(BA$3,Tickers,0))*BA$4</f>
        <v>0</v>
      </c>
      <c r="BB128" s="50">
        <f t="array" ref="BB128">index(DailyPrices,Match($AI128,PriceDates,0)+1,Match(BB$3,Tickers,0))*BB$4</f>
        <v>0</v>
      </c>
      <c r="BC128" s="50">
        <f t="array" ref="BC128">index(DailyPrices,Match($AI128,PriceDates,0)+1,Match(BC$3,Tickers,0))*BC$4</f>
        <v>0</v>
      </c>
      <c r="BD128" s="50">
        <f t="array" ref="BD128">index(DailyPrices,Match($AI128,PriceDates,0)+1,Match(BD$3,Tickers,0))*BD$4</f>
        <v>0</v>
      </c>
      <c r="BE128" s="50">
        <f t="array" ref="BE128">index(DailyPrices,Match($AI128,PriceDates,0)+1,Match(BE$3,Tickers,0))*BE$4</f>
        <v>0</v>
      </c>
      <c r="BF128" s="50">
        <f t="array" ref="BF128">index(DailyPrices,Match($AI128,PriceDates,0)+1,Match(BF$3,Tickers,0))*BF$4</f>
        <v>0</v>
      </c>
      <c r="BG128" s="50">
        <f t="array" ref="BG128">index(DailyPrices,Match($AI128,PriceDates,0)+1,Match(BG$3,Tickers,0))*BG$4</f>
        <v>0</v>
      </c>
      <c r="BH128" s="50">
        <f t="array" ref="BH128">index(DailyPrices,Match($AI128,PriceDates,0)+1,Match(BH$3,Tickers,0))*BH$4</f>
        <v>0</v>
      </c>
      <c r="BI128" s="50">
        <f t="array" ref="BI128">index(DailyPrices,Match($AI128,PriceDates,0)+1,Match(BI$3,Tickers,0))*BI$4</f>
        <v>0</v>
      </c>
      <c r="BJ128" s="50">
        <f t="array" ref="BJ128">index(DailyPrices,Match($AI128,PriceDates,0)+1,Match(BJ$3,Tickers,0))*BJ$4</f>
        <v>0</v>
      </c>
      <c r="BK128" s="51">
        <f t="shared" si="5"/>
        <v>103368.0675</v>
      </c>
    </row>
    <row r="129">
      <c r="AI129" s="65">
        <f>Prices!B137</f>
        <v>42556</v>
      </c>
      <c r="AJ129" s="50">
        <f t="array" ref="AJ129">index(DailyPrices,Match($AI129,PriceDates,0)+1,Match(AJ$3,Tickers,0))*AJ$4</f>
        <v>11972.56682</v>
      </c>
      <c r="AK129" s="50">
        <f t="array" ref="AK129">index(DailyPrices,Match($AI129,PriceDates,0)+1,Match(AK$3,Tickers,0))*AK$4</f>
        <v>18722.71561</v>
      </c>
      <c r="AL129" s="50">
        <f t="array" ref="AL129">index(DailyPrices,Match($AI129,PriceDates,0)+1,Match(AL$3,Tickers,0))*AL$4</f>
        <v>7709.304472</v>
      </c>
      <c r="AM129" s="50">
        <f t="array" ref="AM129">index(DailyPrices,Match($AI129,PriceDates,0)+1,Match(AM$3,Tickers,0))*AM$4</f>
        <v>12022.75099</v>
      </c>
      <c r="AN129" s="50">
        <f t="array" ref="AN129">index(DailyPrices,Match($AI129,PriceDates,0)+1,Match(AN$3,Tickers,0))*AN$4</f>
        <v>9058.197747</v>
      </c>
      <c r="AO129" s="50">
        <f t="array" ref="AO129">index(DailyPrices,Match($AI129,PriceDates,0)+1,Match(AO$3,Tickers,0))*AO$4</f>
        <v>12983.14375</v>
      </c>
      <c r="AP129" s="50">
        <f t="array" ref="AP129">index(DailyPrices,Match($AI129,PriceDates,0)+1,Match(AP$3,Tickers,0))*AP$4</f>
        <v>4196.669332</v>
      </c>
      <c r="AQ129" s="50">
        <f t="array" ref="AQ129">index(DailyPrices,Match($AI129,PriceDates,0)+1,Match(AQ$3,Tickers,0))*AQ$4</f>
        <v>6284.475965</v>
      </c>
      <c r="AR129" s="50">
        <f t="array" ref="AR129">index(DailyPrices,Match($AI129,PriceDates,0)+1,Match(AR$3,Tickers,0))*AR$4</f>
        <v>4467.058817</v>
      </c>
      <c r="AS129" s="50">
        <f t="array" ref="AS129">index(DailyPrices,Match($AI129,PriceDates,0)+1,Match(AS$3,Tickers,0))*AS$4</f>
        <v>7335.388748</v>
      </c>
      <c r="AT129" s="50">
        <f t="array" ref="AT129">index(DailyPrices,Match($AI129,PriceDates,0)+1,Match(AT$3,Tickers,0))*AT$4</f>
        <v>4786.366754</v>
      </c>
      <c r="AU129" s="50">
        <f t="array" ref="AU129">index(DailyPrices,Match($AI129,PriceDates,0)+1,Match(AU$3,Tickers,0))*AU$4</f>
        <v>2278.48575</v>
      </c>
      <c r="AV129" s="50">
        <f t="array" ref="AV129">index(DailyPrices,Match($AI129,PriceDates,0)+1,Match(AV$3,Tickers,0))*AV$4</f>
        <v>0</v>
      </c>
      <c r="AW129" s="50">
        <f t="array" ref="AW129">index(DailyPrices,Match($AI129,PriceDates,0)+1,Match(AW$3,Tickers,0))*AW$4</f>
        <v>0</v>
      </c>
      <c r="AX129" s="50">
        <f t="array" ref="AX129">index(DailyPrices,Match($AI129,PriceDates,0)+1,Match(AX$3,Tickers,0))*AX$4</f>
        <v>0</v>
      </c>
      <c r="AY129" s="50">
        <f t="array" ref="AY129">index(DailyPrices,Match($AI129,PriceDates,0)+1,Match(AY$3,Tickers,0))*AY$4</f>
        <v>0</v>
      </c>
      <c r="AZ129" s="50">
        <f t="array" ref="AZ129">index(DailyPrices,Match($AI129,PriceDates,0)+1,Match(AZ$3,Tickers,0))*AZ$4</f>
        <v>0</v>
      </c>
      <c r="BA129" s="50">
        <f t="array" ref="BA129">index(DailyPrices,Match($AI129,PriceDates,0)+1,Match(BA$3,Tickers,0))*BA$4</f>
        <v>0</v>
      </c>
      <c r="BB129" s="50">
        <f t="array" ref="BB129">index(DailyPrices,Match($AI129,PriceDates,0)+1,Match(BB$3,Tickers,0))*BB$4</f>
        <v>0</v>
      </c>
      <c r="BC129" s="50">
        <f t="array" ref="BC129">index(DailyPrices,Match($AI129,PriceDates,0)+1,Match(BC$3,Tickers,0))*BC$4</f>
        <v>0</v>
      </c>
      <c r="BD129" s="50">
        <f t="array" ref="BD129">index(DailyPrices,Match($AI129,PriceDates,0)+1,Match(BD$3,Tickers,0))*BD$4</f>
        <v>0</v>
      </c>
      <c r="BE129" s="50">
        <f t="array" ref="BE129">index(DailyPrices,Match($AI129,PriceDates,0)+1,Match(BE$3,Tickers,0))*BE$4</f>
        <v>0</v>
      </c>
      <c r="BF129" s="50">
        <f t="array" ref="BF129">index(DailyPrices,Match($AI129,PriceDates,0)+1,Match(BF$3,Tickers,0))*BF$4</f>
        <v>0</v>
      </c>
      <c r="BG129" s="50">
        <f t="array" ref="BG129">index(DailyPrices,Match($AI129,PriceDates,0)+1,Match(BG$3,Tickers,0))*BG$4</f>
        <v>0</v>
      </c>
      <c r="BH129" s="50">
        <f t="array" ref="BH129">index(DailyPrices,Match($AI129,PriceDates,0)+1,Match(BH$3,Tickers,0))*BH$4</f>
        <v>0</v>
      </c>
      <c r="BI129" s="50">
        <f t="array" ref="BI129">index(DailyPrices,Match($AI129,PriceDates,0)+1,Match(BI$3,Tickers,0))*BI$4</f>
        <v>0</v>
      </c>
      <c r="BJ129" s="50">
        <f t="array" ref="BJ129">index(DailyPrices,Match($AI129,PriceDates,0)+1,Match(BJ$3,Tickers,0))*BJ$4</f>
        <v>0</v>
      </c>
      <c r="BK129" s="51">
        <f t="shared" si="5"/>
        <v>101817.1248</v>
      </c>
    </row>
    <row r="130">
      <c r="AI130" s="65">
        <f>Prices!B138</f>
        <v>42557</v>
      </c>
      <c r="AJ130" s="50">
        <f t="array" ref="AJ130">index(DailyPrices,Match($AI130,PriceDates,0)+1,Match(AJ$3,Tickers,0))*AJ$4</f>
        <v>12043.30669</v>
      </c>
      <c r="AK130" s="50">
        <f t="array" ref="AK130">index(DailyPrices,Match($AI130,PriceDates,0)+1,Match(AK$3,Tickers,0))*AK$4</f>
        <v>18831.42276</v>
      </c>
      <c r="AL130" s="50">
        <f t="array" ref="AL130">index(DailyPrices,Match($AI130,PriceDates,0)+1,Match(AL$3,Tickers,0))*AL$4</f>
        <v>7759.784465</v>
      </c>
      <c r="AM130" s="50">
        <f t="array" ref="AM130">index(DailyPrices,Match($AI130,PriceDates,0)+1,Match(AM$3,Tickers,0))*AM$4</f>
        <v>12111.32786</v>
      </c>
      <c r="AN130" s="50">
        <f t="array" ref="AN130">index(DailyPrices,Match($AI130,PriceDates,0)+1,Match(AN$3,Tickers,0))*AN$4</f>
        <v>9060.805173</v>
      </c>
      <c r="AO130" s="50">
        <f t="array" ref="AO130">index(DailyPrices,Match($AI130,PriceDates,0)+1,Match(AO$3,Tickers,0))*AO$4</f>
        <v>12925.67926</v>
      </c>
      <c r="AP130" s="50">
        <f t="array" ref="AP130">index(DailyPrices,Match($AI130,PriceDates,0)+1,Match(AP$3,Tickers,0))*AP$4</f>
        <v>4210.873584</v>
      </c>
      <c r="AQ130" s="50">
        <f t="array" ref="AQ130">index(DailyPrices,Match($AI130,PriceDates,0)+1,Match(AQ$3,Tickers,0))*AQ$4</f>
        <v>6262.312845</v>
      </c>
      <c r="AR130" s="50">
        <f t="array" ref="AR130">index(DailyPrices,Match($AI130,PriceDates,0)+1,Match(AR$3,Tickers,0))*AR$4</f>
        <v>4449.773946</v>
      </c>
      <c r="AS130" s="50">
        <f t="array" ref="AS130">index(DailyPrices,Match($AI130,PriceDates,0)+1,Match(AS$3,Tickers,0))*AS$4</f>
        <v>7335.388748</v>
      </c>
      <c r="AT130" s="50">
        <f t="array" ref="AT130">index(DailyPrices,Match($AI130,PriceDates,0)+1,Match(AT$3,Tickers,0))*AT$4</f>
        <v>4765.551823</v>
      </c>
      <c r="AU130" s="50">
        <f t="array" ref="AU130">index(DailyPrices,Match($AI130,PriceDates,0)+1,Match(AU$3,Tickers,0))*AU$4</f>
        <v>2278.111492</v>
      </c>
      <c r="AV130" s="50">
        <f t="array" ref="AV130">index(DailyPrices,Match($AI130,PriceDates,0)+1,Match(AV$3,Tickers,0))*AV$4</f>
        <v>0</v>
      </c>
      <c r="AW130" s="50">
        <f t="array" ref="AW130">index(DailyPrices,Match($AI130,PriceDates,0)+1,Match(AW$3,Tickers,0))*AW$4</f>
        <v>0</v>
      </c>
      <c r="AX130" s="50">
        <f t="array" ref="AX130">index(DailyPrices,Match($AI130,PriceDates,0)+1,Match(AX$3,Tickers,0))*AX$4</f>
        <v>0</v>
      </c>
      <c r="AY130" s="50">
        <f t="array" ref="AY130">index(DailyPrices,Match($AI130,PriceDates,0)+1,Match(AY$3,Tickers,0))*AY$4</f>
        <v>0</v>
      </c>
      <c r="AZ130" s="50">
        <f t="array" ref="AZ130">index(DailyPrices,Match($AI130,PriceDates,0)+1,Match(AZ$3,Tickers,0))*AZ$4</f>
        <v>0</v>
      </c>
      <c r="BA130" s="50">
        <f t="array" ref="BA130">index(DailyPrices,Match($AI130,PriceDates,0)+1,Match(BA$3,Tickers,0))*BA$4</f>
        <v>0</v>
      </c>
      <c r="BB130" s="50">
        <f t="array" ref="BB130">index(DailyPrices,Match($AI130,PriceDates,0)+1,Match(BB$3,Tickers,0))*BB$4</f>
        <v>0</v>
      </c>
      <c r="BC130" s="50">
        <f t="array" ref="BC130">index(DailyPrices,Match($AI130,PriceDates,0)+1,Match(BC$3,Tickers,0))*BC$4</f>
        <v>0</v>
      </c>
      <c r="BD130" s="50">
        <f t="array" ref="BD130">index(DailyPrices,Match($AI130,PriceDates,0)+1,Match(BD$3,Tickers,0))*BD$4</f>
        <v>0</v>
      </c>
      <c r="BE130" s="50">
        <f t="array" ref="BE130">index(DailyPrices,Match($AI130,PriceDates,0)+1,Match(BE$3,Tickers,0))*BE$4</f>
        <v>0</v>
      </c>
      <c r="BF130" s="50">
        <f t="array" ref="BF130">index(DailyPrices,Match($AI130,PriceDates,0)+1,Match(BF$3,Tickers,0))*BF$4</f>
        <v>0</v>
      </c>
      <c r="BG130" s="50">
        <f t="array" ref="BG130">index(DailyPrices,Match($AI130,PriceDates,0)+1,Match(BG$3,Tickers,0))*BG$4</f>
        <v>0</v>
      </c>
      <c r="BH130" s="50">
        <f t="array" ref="BH130">index(DailyPrices,Match($AI130,PriceDates,0)+1,Match(BH$3,Tickers,0))*BH$4</f>
        <v>0</v>
      </c>
      <c r="BI130" s="50">
        <f t="array" ref="BI130">index(DailyPrices,Match($AI130,PriceDates,0)+1,Match(BI$3,Tickers,0))*BI$4</f>
        <v>0</v>
      </c>
      <c r="BJ130" s="50">
        <f t="array" ref="BJ130">index(DailyPrices,Match($AI130,PriceDates,0)+1,Match(BJ$3,Tickers,0))*BJ$4</f>
        <v>0</v>
      </c>
      <c r="BK130" s="51">
        <f t="shared" si="5"/>
        <v>102034.3386</v>
      </c>
    </row>
    <row r="131">
      <c r="AI131" s="65">
        <f>Prices!B139</f>
        <v>42558</v>
      </c>
      <c r="AJ131" s="50">
        <f t="array" ref="AJ131">index(DailyPrices,Match($AI131,PriceDates,0)+1,Match(AJ$3,Tickers,0))*AJ$4</f>
        <v>12035.16847</v>
      </c>
      <c r="AK131" s="50">
        <f t="array" ref="AK131">index(DailyPrices,Match($AI131,PriceDates,0)+1,Match(AK$3,Tickers,0))*AK$4</f>
        <v>18795.88389</v>
      </c>
      <c r="AL131" s="50">
        <f t="array" ref="AL131">index(DailyPrices,Match($AI131,PriceDates,0)+1,Match(AL$3,Tickers,0))*AL$4</f>
        <v>7771.226597</v>
      </c>
      <c r="AM131" s="50">
        <f t="array" ref="AM131">index(DailyPrices,Match($AI131,PriceDates,0)+1,Match(AM$3,Tickers,0))*AM$4</f>
        <v>12133.78397</v>
      </c>
      <c r="AN131" s="50">
        <f t="array" ref="AN131">index(DailyPrices,Match($AI131,PriceDates,0)+1,Match(AN$3,Tickers,0))*AN$4</f>
        <v>9021.693784</v>
      </c>
      <c r="AO131" s="50">
        <f t="array" ref="AO131">index(DailyPrices,Match($AI131,PriceDates,0)+1,Match(AO$3,Tickers,0))*AO$4</f>
        <v>12879.70767</v>
      </c>
      <c r="AP131" s="50">
        <f t="array" ref="AP131">index(DailyPrices,Match($AI131,PriceDates,0)+1,Match(AP$3,Tickers,0))*AP$4</f>
        <v>4201.709551</v>
      </c>
      <c r="AQ131" s="50">
        <f t="array" ref="AQ131">index(DailyPrices,Match($AI131,PriceDates,0)+1,Match(AQ$3,Tickers,0))*AQ$4</f>
        <v>6264.775414</v>
      </c>
      <c r="AR131" s="50">
        <f t="array" ref="AR131">index(DailyPrices,Match($AI131,PriceDates,0)+1,Match(AR$3,Tickers,0))*AR$4</f>
        <v>4443.29212</v>
      </c>
      <c r="AS131" s="50">
        <f t="array" ref="AS131">index(DailyPrices,Match($AI131,PriceDates,0)+1,Match(AS$3,Tickers,0))*AS$4</f>
        <v>7275.863122</v>
      </c>
      <c r="AT131" s="50">
        <f t="array" ref="AT131">index(DailyPrices,Match($AI131,PriceDates,0)+1,Match(AT$3,Tickers,0))*AT$4</f>
        <v>4716.449933</v>
      </c>
      <c r="AU131" s="50">
        <f t="array" ref="AU131">index(DailyPrices,Match($AI131,PriceDates,0)+1,Match(AU$3,Tickers,0))*AU$4</f>
        <v>2262.018376</v>
      </c>
      <c r="AV131" s="50">
        <f t="array" ref="AV131">index(DailyPrices,Match($AI131,PriceDates,0)+1,Match(AV$3,Tickers,0))*AV$4</f>
        <v>0</v>
      </c>
      <c r="AW131" s="50">
        <f t="array" ref="AW131">index(DailyPrices,Match($AI131,PriceDates,0)+1,Match(AW$3,Tickers,0))*AW$4</f>
        <v>0</v>
      </c>
      <c r="AX131" s="50">
        <f t="array" ref="AX131">index(DailyPrices,Match($AI131,PriceDates,0)+1,Match(AX$3,Tickers,0))*AX$4</f>
        <v>0</v>
      </c>
      <c r="AY131" s="50">
        <f t="array" ref="AY131">index(DailyPrices,Match($AI131,PriceDates,0)+1,Match(AY$3,Tickers,0))*AY$4</f>
        <v>0</v>
      </c>
      <c r="AZ131" s="50">
        <f t="array" ref="AZ131">index(DailyPrices,Match($AI131,PriceDates,0)+1,Match(AZ$3,Tickers,0))*AZ$4</f>
        <v>0</v>
      </c>
      <c r="BA131" s="50">
        <f t="array" ref="BA131">index(DailyPrices,Match($AI131,PriceDates,0)+1,Match(BA$3,Tickers,0))*BA$4</f>
        <v>0</v>
      </c>
      <c r="BB131" s="50">
        <f t="array" ref="BB131">index(DailyPrices,Match($AI131,PriceDates,0)+1,Match(BB$3,Tickers,0))*BB$4</f>
        <v>0</v>
      </c>
      <c r="BC131" s="50">
        <f t="array" ref="BC131">index(DailyPrices,Match($AI131,PriceDates,0)+1,Match(BC$3,Tickers,0))*BC$4</f>
        <v>0</v>
      </c>
      <c r="BD131" s="50">
        <f t="array" ref="BD131">index(DailyPrices,Match($AI131,PriceDates,0)+1,Match(BD$3,Tickers,0))*BD$4</f>
        <v>0</v>
      </c>
      <c r="BE131" s="50">
        <f t="array" ref="BE131">index(DailyPrices,Match($AI131,PriceDates,0)+1,Match(BE$3,Tickers,0))*BE$4</f>
        <v>0</v>
      </c>
      <c r="BF131" s="50">
        <f t="array" ref="BF131">index(DailyPrices,Match($AI131,PriceDates,0)+1,Match(BF$3,Tickers,0))*BF$4</f>
        <v>0</v>
      </c>
      <c r="BG131" s="50">
        <f t="array" ref="BG131">index(DailyPrices,Match($AI131,PriceDates,0)+1,Match(BG$3,Tickers,0))*BG$4</f>
        <v>0</v>
      </c>
      <c r="BH131" s="50">
        <f t="array" ref="BH131">index(DailyPrices,Match($AI131,PriceDates,0)+1,Match(BH$3,Tickers,0))*BH$4</f>
        <v>0</v>
      </c>
      <c r="BI131" s="50">
        <f t="array" ref="BI131">index(DailyPrices,Match($AI131,PriceDates,0)+1,Match(BI$3,Tickers,0))*BI$4</f>
        <v>0</v>
      </c>
      <c r="BJ131" s="50">
        <f t="array" ref="BJ131">index(DailyPrices,Match($AI131,PriceDates,0)+1,Match(BJ$3,Tickers,0))*BJ$4</f>
        <v>0</v>
      </c>
      <c r="BK131" s="51">
        <f t="shared" si="5"/>
        <v>101801.5729</v>
      </c>
    </row>
    <row r="132">
      <c r="AI132" s="65">
        <f>Prices!B140</f>
        <v>42559</v>
      </c>
      <c r="AJ132" s="50">
        <f t="array" ref="AJ132">index(DailyPrices,Match($AI132,PriceDates,0)+1,Match(AJ$3,Tickers,0))*AJ$4</f>
        <v>12217.96531</v>
      </c>
      <c r="AK132" s="50">
        <f t="array" ref="AK132">index(DailyPrices,Match($AI132,PriceDates,0)+1,Match(AK$3,Tickers,0))*AK$4</f>
        <v>19119.91481</v>
      </c>
      <c r="AL132" s="50">
        <f t="array" ref="AL132">index(DailyPrices,Match($AI132,PriceDates,0)+1,Match(AL$3,Tickers,0))*AL$4</f>
        <v>7926.031907</v>
      </c>
      <c r="AM132" s="50">
        <f t="array" ref="AM132">index(DailyPrices,Match($AI132,PriceDates,0)+1,Match(AM$3,Tickers,0))*AM$4</f>
        <v>12420.72313</v>
      </c>
      <c r="AN132" s="50">
        <f t="array" ref="AN132">index(DailyPrices,Match($AI132,PriceDates,0)+1,Match(AN$3,Tickers,0))*AN$4</f>
        <v>9146.850229</v>
      </c>
      <c r="AO132" s="50">
        <f t="array" ref="AO132">index(DailyPrices,Match($AI132,PriceDates,0)+1,Match(AO$3,Tickers,0))*AO$4</f>
        <v>13086.57983</v>
      </c>
      <c r="AP132" s="50">
        <f t="array" ref="AP132">index(DailyPrices,Match($AI132,PriceDates,0)+1,Match(AP$3,Tickers,0))*AP$4</f>
        <v>4262.192174</v>
      </c>
      <c r="AQ132" s="50">
        <f t="array" ref="AQ132">index(DailyPrices,Match($AI132,PriceDates,0)+1,Match(AQ$3,Tickers,0))*AQ$4</f>
        <v>6338.652482</v>
      </c>
      <c r="AR132" s="50">
        <f t="array" ref="AR132">index(DailyPrices,Match($AI132,PriceDates,0)+1,Match(AR$3,Tickers,0))*AR$4</f>
        <v>4534.037692</v>
      </c>
      <c r="AS132" s="50">
        <f t="array" ref="AS132">index(DailyPrices,Match($AI132,PriceDates,0)+1,Match(AS$3,Tickers,0))*AS$4</f>
        <v>7477.334473</v>
      </c>
      <c r="AT132" s="50">
        <f t="array" ref="AT132">index(DailyPrices,Match($AI132,PriceDates,0)+1,Match(AT$3,Tickers,0))*AT$4</f>
        <v>4792.771348</v>
      </c>
      <c r="AU132" s="50">
        <f t="array" ref="AU132">index(DailyPrices,Match($AI132,PriceDates,0)+1,Match(AU$3,Tickers,0))*AU$4</f>
        <v>2297.947192</v>
      </c>
      <c r="AV132" s="50">
        <f t="array" ref="AV132">index(DailyPrices,Match($AI132,PriceDates,0)+1,Match(AV$3,Tickers,0))*AV$4</f>
        <v>0</v>
      </c>
      <c r="AW132" s="50">
        <f t="array" ref="AW132">index(DailyPrices,Match($AI132,PriceDates,0)+1,Match(AW$3,Tickers,0))*AW$4</f>
        <v>0</v>
      </c>
      <c r="AX132" s="50">
        <f t="array" ref="AX132">index(DailyPrices,Match($AI132,PriceDates,0)+1,Match(AX$3,Tickers,0))*AX$4</f>
        <v>0</v>
      </c>
      <c r="AY132" s="50">
        <f t="array" ref="AY132">index(DailyPrices,Match($AI132,PriceDates,0)+1,Match(AY$3,Tickers,0))*AY$4</f>
        <v>0</v>
      </c>
      <c r="AZ132" s="50">
        <f t="array" ref="AZ132">index(DailyPrices,Match($AI132,PriceDates,0)+1,Match(AZ$3,Tickers,0))*AZ$4</f>
        <v>0</v>
      </c>
      <c r="BA132" s="50">
        <f t="array" ref="BA132">index(DailyPrices,Match($AI132,PriceDates,0)+1,Match(BA$3,Tickers,0))*BA$4</f>
        <v>0</v>
      </c>
      <c r="BB132" s="50">
        <f t="array" ref="BB132">index(DailyPrices,Match($AI132,PriceDates,0)+1,Match(BB$3,Tickers,0))*BB$4</f>
        <v>0</v>
      </c>
      <c r="BC132" s="50">
        <f t="array" ref="BC132">index(DailyPrices,Match($AI132,PriceDates,0)+1,Match(BC$3,Tickers,0))*BC$4</f>
        <v>0</v>
      </c>
      <c r="BD132" s="50">
        <f t="array" ref="BD132">index(DailyPrices,Match($AI132,PriceDates,0)+1,Match(BD$3,Tickers,0))*BD$4</f>
        <v>0</v>
      </c>
      <c r="BE132" s="50">
        <f t="array" ref="BE132">index(DailyPrices,Match($AI132,PriceDates,0)+1,Match(BE$3,Tickers,0))*BE$4</f>
        <v>0</v>
      </c>
      <c r="BF132" s="50">
        <f t="array" ref="BF132">index(DailyPrices,Match($AI132,PriceDates,0)+1,Match(BF$3,Tickers,0))*BF$4</f>
        <v>0</v>
      </c>
      <c r="BG132" s="50">
        <f t="array" ref="BG132">index(DailyPrices,Match($AI132,PriceDates,0)+1,Match(BG$3,Tickers,0))*BG$4</f>
        <v>0</v>
      </c>
      <c r="BH132" s="50">
        <f t="array" ref="BH132">index(DailyPrices,Match($AI132,PriceDates,0)+1,Match(BH$3,Tickers,0))*BH$4</f>
        <v>0</v>
      </c>
      <c r="BI132" s="50">
        <f t="array" ref="BI132">index(DailyPrices,Match($AI132,PriceDates,0)+1,Match(BI$3,Tickers,0))*BI$4</f>
        <v>0</v>
      </c>
      <c r="BJ132" s="50">
        <f t="array" ref="BJ132">index(DailyPrices,Match($AI132,PriceDates,0)+1,Match(BJ$3,Tickers,0))*BJ$4</f>
        <v>0</v>
      </c>
      <c r="BK132" s="51">
        <f t="shared" si="5"/>
        <v>103621.0006</v>
      </c>
    </row>
    <row r="133">
      <c r="AI133" s="65">
        <f>Prices!B141</f>
        <v>42562</v>
      </c>
      <c r="AJ133" s="50">
        <f t="array" ref="AJ133">index(DailyPrices,Match($AI133,PriceDates,0)+1,Match(AJ$3,Tickers,0))*AJ$4</f>
        <v>12260.53444</v>
      </c>
      <c r="AK133" s="50">
        <f t="array" ref="AK133">index(DailyPrices,Match($AI133,PriceDates,0)+1,Match(AK$3,Tickers,0))*AK$4</f>
        <v>19205.62621</v>
      </c>
      <c r="AL133" s="50">
        <f t="array" ref="AL133">index(DailyPrices,Match($AI133,PriceDates,0)+1,Match(AL$3,Tickers,0))*AL$4</f>
        <v>7988.627098</v>
      </c>
      <c r="AM133" s="50">
        <f t="array" ref="AM133">index(DailyPrices,Match($AI133,PriceDates,0)+1,Match(AM$3,Tickers,0))*AM$4</f>
        <v>12552.96466</v>
      </c>
      <c r="AN133" s="50">
        <f t="array" ref="AN133">index(DailyPrices,Match($AI133,PriceDates,0)+1,Match(AN$3,Tickers,0))*AN$4</f>
        <v>9272.006675</v>
      </c>
      <c r="AO133" s="50">
        <f t="array" ref="AO133">index(DailyPrices,Match($AI133,PriceDates,0)+1,Match(AO$3,Tickers,0))*AO$4</f>
        <v>13281.9591</v>
      </c>
      <c r="AP133" s="50">
        <f t="array" ref="AP133">index(DailyPrices,Match($AI133,PriceDates,0)+1,Match(AP$3,Tickers,0))*AP$4</f>
        <v>4303.430327</v>
      </c>
      <c r="AQ133" s="50">
        <f t="array" ref="AQ133">index(DailyPrices,Match($AI133,PriceDates,0)+1,Match(AQ$3,Tickers,0))*AQ$4</f>
        <v>6483.94405</v>
      </c>
      <c r="AR133" s="50">
        <f t="array" ref="AR133">index(DailyPrices,Match($AI133,PriceDates,0)+1,Match(AR$3,Tickers,0))*AR$4</f>
        <v>4570.768042</v>
      </c>
      <c r="AS133" s="50">
        <f t="array" ref="AS133">index(DailyPrices,Match($AI133,PriceDates,0)+1,Match(AS$3,Tickers,0))*AS$4</f>
        <v>7582.649043</v>
      </c>
      <c r="AT133" s="50">
        <f t="array" ref="AT133">index(DailyPrices,Match($AI133,PriceDates,0)+1,Match(AT$3,Tickers,0))*AT$4</f>
        <v>4824.794319</v>
      </c>
      <c r="AU133" s="50">
        <f t="array" ref="AU133">index(DailyPrices,Match($AI133,PriceDates,0)+1,Match(AU$3,Tickers,0))*AU$4</f>
        <v>2312.917532</v>
      </c>
      <c r="AV133" s="50">
        <f t="array" ref="AV133">index(DailyPrices,Match($AI133,PriceDates,0)+1,Match(AV$3,Tickers,0))*AV$4</f>
        <v>0</v>
      </c>
      <c r="AW133" s="50">
        <f t="array" ref="AW133">index(DailyPrices,Match($AI133,PriceDates,0)+1,Match(AW$3,Tickers,0))*AW$4</f>
        <v>0</v>
      </c>
      <c r="AX133" s="50">
        <f t="array" ref="AX133">index(DailyPrices,Match($AI133,PriceDates,0)+1,Match(AX$3,Tickers,0))*AX$4</f>
        <v>0</v>
      </c>
      <c r="AY133" s="50">
        <f t="array" ref="AY133">index(DailyPrices,Match($AI133,PriceDates,0)+1,Match(AY$3,Tickers,0))*AY$4</f>
        <v>0</v>
      </c>
      <c r="AZ133" s="50">
        <f t="array" ref="AZ133">index(DailyPrices,Match($AI133,PriceDates,0)+1,Match(AZ$3,Tickers,0))*AZ$4</f>
        <v>0</v>
      </c>
      <c r="BA133" s="50">
        <f t="array" ref="BA133">index(DailyPrices,Match($AI133,PriceDates,0)+1,Match(BA$3,Tickers,0))*BA$4</f>
        <v>0</v>
      </c>
      <c r="BB133" s="50">
        <f t="array" ref="BB133">index(DailyPrices,Match($AI133,PriceDates,0)+1,Match(BB$3,Tickers,0))*BB$4</f>
        <v>0</v>
      </c>
      <c r="BC133" s="50">
        <f t="array" ref="BC133">index(DailyPrices,Match($AI133,PriceDates,0)+1,Match(BC$3,Tickers,0))*BC$4</f>
        <v>0</v>
      </c>
      <c r="BD133" s="50">
        <f t="array" ref="BD133">index(DailyPrices,Match($AI133,PriceDates,0)+1,Match(BD$3,Tickers,0))*BD$4</f>
        <v>0</v>
      </c>
      <c r="BE133" s="50">
        <f t="array" ref="BE133">index(DailyPrices,Match($AI133,PriceDates,0)+1,Match(BE$3,Tickers,0))*BE$4</f>
        <v>0</v>
      </c>
      <c r="BF133" s="50">
        <f t="array" ref="BF133">index(DailyPrices,Match($AI133,PriceDates,0)+1,Match(BF$3,Tickers,0))*BF$4</f>
        <v>0</v>
      </c>
      <c r="BG133" s="50">
        <f t="array" ref="BG133">index(DailyPrices,Match($AI133,PriceDates,0)+1,Match(BG$3,Tickers,0))*BG$4</f>
        <v>0</v>
      </c>
      <c r="BH133" s="50">
        <f t="array" ref="BH133">index(DailyPrices,Match($AI133,PriceDates,0)+1,Match(BH$3,Tickers,0))*BH$4</f>
        <v>0</v>
      </c>
      <c r="BI133" s="50">
        <f t="array" ref="BI133">index(DailyPrices,Match($AI133,PriceDates,0)+1,Match(BI$3,Tickers,0))*BI$4</f>
        <v>0</v>
      </c>
      <c r="BJ133" s="50">
        <f t="array" ref="BJ133">index(DailyPrices,Match($AI133,PriceDates,0)+1,Match(BJ$3,Tickers,0))*BJ$4</f>
        <v>0</v>
      </c>
      <c r="BK133" s="51">
        <f t="shared" si="5"/>
        <v>104640.2215</v>
      </c>
    </row>
    <row r="134">
      <c r="AI134" s="65">
        <f>Prices!B142</f>
        <v>42563</v>
      </c>
      <c r="AJ134" s="50">
        <f t="array" ref="AJ134">index(DailyPrices,Match($AI134,PriceDates,0)+1,Match(AJ$3,Tickers,0))*AJ$4</f>
        <v>12346.92472</v>
      </c>
      <c r="AK134" s="50">
        <f t="array" ref="AK134">index(DailyPrices,Match($AI134,PriceDates,0)+1,Match(AK$3,Tickers,0))*AK$4</f>
        <v>19425.13103</v>
      </c>
      <c r="AL134" s="50">
        <f t="array" ref="AL134">index(DailyPrices,Match($AI134,PriceDates,0)+1,Match(AL$3,Tickers,0))*AL$4</f>
        <v>8078.144952</v>
      </c>
      <c r="AM134" s="50">
        <f t="array" ref="AM134">index(DailyPrices,Match($AI134,PriceDates,0)+1,Match(AM$3,Tickers,0))*AM$4</f>
        <v>12765.05013</v>
      </c>
      <c r="AN134" s="50">
        <f t="array" ref="AN134">index(DailyPrices,Match($AI134,PriceDates,0)+1,Match(AN$3,Tickers,0))*AN$4</f>
        <v>9402.377972</v>
      </c>
      <c r="AO134" s="50">
        <f t="array" ref="AO134">index(DailyPrices,Match($AI134,PriceDates,0)+1,Match(AO$3,Tickers,0))*AO$4</f>
        <v>13527.14092</v>
      </c>
      <c r="AP134" s="50">
        <f t="array" ref="AP134">index(DailyPrices,Match($AI134,PriceDates,0)+1,Match(AP$3,Tickers,0))*AP$4</f>
        <v>4353.832514</v>
      </c>
      <c r="AQ134" s="50">
        <f t="array" ref="AQ134">index(DailyPrices,Match($AI134,PriceDates,0)+1,Match(AQ$3,Tickers,0))*AQ$4</f>
        <v>6540.583136</v>
      </c>
      <c r="AR134" s="50">
        <f t="array" ref="AR134">index(DailyPrices,Match($AI134,PriceDates,0)+1,Match(AR$3,Tickers,0))*AR$4</f>
        <v>4637.746917</v>
      </c>
      <c r="AS134" s="50">
        <f t="array" ref="AS134">index(DailyPrices,Match($AI134,PriceDates,0)+1,Match(AS$3,Tickers,0))*AS$4</f>
        <v>7756.647028</v>
      </c>
      <c r="AT134" s="50">
        <f t="array" ref="AT134">index(DailyPrices,Match($AI134,PriceDates,0)+1,Match(AT$3,Tickers,0))*AT$4</f>
        <v>4824.260603</v>
      </c>
      <c r="AU134" s="50">
        <f t="array" ref="AU134">index(DailyPrices,Match($AI134,PriceDates,0)+1,Match(AU$3,Tickers,0))*AU$4</f>
        <v>2324.519546</v>
      </c>
      <c r="AV134" s="50">
        <f t="array" ref="AV134">index(DailyPrices,Match($AI134,PriceDates,0)+1,Match(AV$3,Tickers,0))*AV$4</f>
        <v>0</v>
      </c>
      <c r="AW134" s="50">
        <f t="array" ref="AW134">index(DailyPrices,Match($AI134,PriceDates,0)+1,Match(AW$3,Tickers,0))*AW$4</f>
        <v>0</v>
      </c>
      <c r="AX134" s="50">
        <f t="array" ref="AX134">index(DailyPrices,Match($AI134,PriceDates,0)+1,Match(AX$3,Tickers,0))*AX$4</f>
        <v>0</v>
      </c>
      <c r="AY134" s="50">
        <f t="array" ref="AY134">index(DailyPrices,Match($AI134,PriceDates,0)+1,Match(AY$3,Tickers,0))*AY$4</f>
        <v>0</v>
      </c>
      <c r="AZ134" s="50">
        <f t="array" ref="AZ134">index(DailyPrices,Match($AI134,PriceDates,0)+1,Match(AZ$3,Tickers,0))*AZ$4</f>
        <v>0</v>
      </c>
      <c r="BA134" s="50">
        <f t="array" ref="BA134">index(DailyPrices,Match($AI134,PriceDates,0)+1,Match(BA$3,Tickers,0))*BA$4</f>
        <v>0</v>
      </c>
      <c r="BB134" s="50">
        <f t="array" ref="BB134">index(DailyPrices,Match($AI134,PriceDates,0)+1,Match(BB$3,Tickers,0))*BB$4</f>
        <v>0</v>
      </c>
      <c r="BC134" s="50">
        <f t="array" ref="BC134">index(DailyPrices,Match($AI134,PriceDates,0)+1,Match(BC$3,Tickers,0))*BC$4</f>
        <v>0</v>
      </c>
      <c r="BD134" s="50">
        <f t="array" ref="BD134">index(DailyPrices,Match($AI134,PriceDates,0)+1,Match(BD$3,Tickers,0))*BD$4</f>
        <v>0</v>
      </c>
      <c r="BE134" s="50">
        <f t="array" ref="BE134">index(DailyPrices,Match($AI134,PriceDates,0)+1,Match(BE$3,Tickers,0))*BE$4</f>
        <v>0</v>
      </c>
      <c r="BF134" s="50">
        <f t="array" ref="BF134">index(DailyPrices,Match($AI134,PriceDates,0)+1,Match(BF$3,Tickers,0))*BF$4</f>
        <v>0</v>
      </c>
      <c r="BG134" s="50">
        <f t="array" ref="BG134">index(DailyPrices,Match($AI134,PriceDates,0)+1,Match(BG$3,Tickers,0))*BG$4</f>
        <v>0</v>
      </c>
      <c r="BH134" s="50">
        <f t="array" ref="BH134">index(DailyPrices,Match($AI134,PriceDates,0)+1,Match(BH$3,Tickers,0))*BH$4</f>
        <v>0</v>
      </c>
      <c r="BI134" s="50">
        <f t="array" ref="BI134">index(DailyPrices,Match($AI134,PriceDates,0)+1,Match(BI$3,Tickers,0))*BI$4</f>
        <v>0</v>
      </c>
      <c r="BJ134" s="50">
        <f t="array" ref="BJ134">index(DailyPrices,Match($AI134,PriceDates,0)+1,Match(BJ$3,Tickers,0))*BJ$4</f>
        <v>0</v>
      </c>
      <c r="BK134" s="51">
        <f t="shared" si="5"/>
        <v>105982.3595</v>
      </c>
    </row>
    <row r="135">
      <c r="AI135" s="65">
        <f>Prices!B143</f>
        <v>42564</v>
      </c>
      <c r="AJ135" s="50">
        <f t="array" ref="AJ135">index(DailyPrices,Match($AI135,PriceDates,0)+1,Match(AJ$3,Tickers,0))*AJ$4</f>
        <v>12342.54261</v>
      </c>
      <c r="AK135" s="50">
        <f t="array" ref="AK135">index(DailyPrices,Match($AI135,PriceDates,0)+1,Match(AK$3,Tickers,0))*AK$4</f>
        <v>19416.76894</v>
      </c>
      <c r="AL135" s="50">
        <f t="array" ref="AL135">index(DailyPrices,Match($AI135,PriceDates,0)+1,Match(AL$3,Tickers,0))*AL$4</f>
        <v>8054.587622</v>
      </c>
      <c r="AM135" s="50">
        <f t="array" ref="AM135">index(DailyPrices,Match($AI135,PriceDates,0)+1,Match(AM$3,Tickers,0))*AM$4</f>
        <v>12720.13791</v>
      </c>
      <c r="AN135" s="50">
        <f t="array" ref="AN135">index(DailyPrices,Match($AI135,PriceDates,0)+1,Match(AN$3,Tickers,0))*AN$4</f>
        <v>9394.555695</v>
      </c>
      <c r="AO135" s="50">
        <f t="array" ref="AO135">index(DailyPrices,Match($AI135,PriceDates,0)+1,Match(AO$3,Tickers,0))*AO$4</f>
        <v>13511.81706</v>
      </c>
      <c r="AP135" s="50">
        <f t="array" ref="AP135">index(DailyPrices,Match($AI135,PriceDates,0)+1,Match(AP$3,Tickers,0))*AP$4</f>
        <v>4352.91611</v>
      </c>
      <c r="AQ135" s="50">
        <f t="array" ref="AQ135">index(DailyPrices,Match($AI135,PriceDates,0)+1,Match(AQ$3,Tickers,0))*AQ$4</f>
        <v>6518.420016</v>
      </c>
      <c r="AR135" s="50">
        <f t="array" ref="AR135">index(DailyPrices,Match($AI135,PriceDates,0)+1,Match(AR$3,Tickers,0))*AR$4</f>
        <v>4626.943873</v>
      </c>
      <c r="AS135" s="50">
        <f t="array" ref="AS135">index(DailyPrices,Match($AI135,PriceDates,0)+1,Match(AS$3,Tickers,0))*AS$4</f>
        <v>7729.173662</v>
      </c>
      <c r="AT135" s="50">
        <f t="array" ref="AT135">index(DailyPrices,Match($AI135,PriceDates,0)+1,Match(AT$3,Tickers,0))*AT$4</f>
        <v>4850.946412</v>
      </c>
      <c r="AU135" s="50">
        <f t="array" ref="AU135">index(DailyPrices,Match($AI135,PriceDates,0)+1,Match(AU$3,Tickers,0))*AU$4</f>
        <v>2326.390838</v>
      </c>
      <c r="AV135" s="50">
        <f t="array" ref="AV135">index(DailyPrices,Match($AI135,PriceDates,0)+1,Match(AV$3,Tickers,0))*AV$4</f>
        <v>0</v>
      </c>
      <c r="AW135" s="50">
        <f t="array" ref="AW135">index(DailyPrices,Match($AI135,PriceDates,0)+1,Match(AW$3,Tickers,0))*AW$4</f>
        <v>0</v>
      </c>
      <c r="AX135" s="50">
        <f t="array" ref="AX135">index(DailyPrices,Match($AI135,PriceDates,0)+1,Match(AX$3,Tickers,0))*AX$4</f>
        <v>0</v>
      </c>
      <c r="AY135" s="50">
        <f t="array" ref="AY135">index(DailyPrices,Match($AI135,PriceDates,0)+1,Match(AY$3,Tickers,0))*AY$4</f>
        <v>0</v>
      </c>
      <c r="AZ135" s="50">
        <f t="array" ref="AZ135">index(DailyPrices,Match($AI135,PriceDates,0)+1,Match(AZ$3,Tickers,0))*AZ$4</f>
        <v>0</v>
      </c>
      <c r="BA135" s="50">
        <f t="array" ref="BA135">index(DailyPrices,Match($AI135,PriceDates,0)+1,Match(BA$3,Tickers,0))*BA$4</f>
        <v>0</v>
      </c>
      <c r="BB135" s="50">
        <f t="array" ref="BB135">index(DailyPrices,Match($AI135,PriceDates,0)+1,Match(BB$3,Tickers,0))*BB$4</f>
        <v>0</v>
      </c>
      <c r="BC135" s="50">
        <f t="array" ref="BC135">index(DailyPrices,Match($AI135,PriceDates,0)+1,Match(BC$3,Tickers,0))*BC$4</f>
        <v>0</v>
      </c>
      <c r="BD135" s="50">
        <f t="array" ref="BD135">index(DailyPrices,Match($AI135,PriceDates,0)+1,Match(BD$3,Tickers,0))*BD$4</f>
        <v>0</v>
      </c>
      <c r="BE135" s="50">
        <f t="array" ref="BE135">index(DailyPrices,Match($AI135,PriceDates,0)+1,Match(BE$3,Tickers,0))*BE$4</f>
        <v>0</v>
      </c>
      <c r="BF135" s="50">
        <f t="array" ref="BF135">index(DailyPrices,Match($AI135,PriceDates,0)+1,Match(BF$3,Tickers,0))*BF$4</f>
        <v>0</v>
      </c>
      <c r="BG135" s="50">
        <f t="array" ref="BG135">index(DailyPrices,Match($AI135,PriceDates,0)+1,Match(BG$3,Tickers,0))*BG$4</f>
        <v>0</v>
      </c>
      <c r="BH135" s="50">
        <f t="array" ref="BH135">index(DailyPrices,Match($AI135,PriceDates,0)+1,Match(BH$3,Tickers,0))*BH$4</f>
        <v>0</v>
      </c>
      <c r="BI135" s="50">
        <f t="array" ref="BI135">index(DailyPrices,Match($AI135,PriceDates,0)+1,Match(BI$3,Tickers,0))*BI$4</f>
        <v>0</v>
      </c>
      <c r="BJ135" s="50">
        <f t="array" ref="BJ135">index(DailyPrices,Match($AI135,PriceDates,0)+1,Match(BJ$3,Tickers,0))*BJ$4</f>
        <v>0</v>
      </c>
      <c r="BK135" s="51">
        <f t="shared" si="5"/>
        <v>105845.2007</v>
      </c>
    </row>
    <row r="136">
      <c r="AI136" s="65">
        <f>Prices!B144</f>
        <v>42565</v>
      </c>
      <c r="AJ136" s="50">
        <f t="array" ref="AJ136">index(DailyPrices,Match($AI136,PriceDates,0)+1,Match(AJ$3,Tickers,0))*AJ$4</f>
        <v>12414.53451</v>
      </c>
      <c r="AK136" s="50">
        <f t="array" ref="AK136">index(DailyPrices,Match($AI136,PriceDates,0)+1,Match(AK$3,Tickers,0))*AK$4</f>
        <v>19525.47609</v>
      </c>
      <c r="AL136" s="50">
        <f t="array" ref="AL136">index(DailyPrices,Match($AI136,PriceDates,0)+1,Match(AL$3,Tickers,0))*AL$4</f>
        <v>8065.356687</v>
      </c>
      <c r="AM136" s="50">
        <f t="array" ref="AM136">index(DailyPrices,Match($AI136,PriceDates,0)+1,Match(AM$3,Tickers,0))*AM$4</f>
        <v>12751.32695</v>
      </c>
      <c r="AN136" s="50">
        <f t="array" ref="AN136">index(DailyPrices,Match($AI136,PriceDates,0)+1,Match(AN$3,Tickers,0))*AN$4</f>
        <v>9475.385899</v>
      </c>
      <c r="AO136" s="50">
        <f t="array" ref="AO136">index(DailyPrices,Match($AI136,PriceDates,0)+1,Match(AO$3,Tickers,0))*AO$4</f>
        <v>13638.23893</v>
      </c>
      <c r="AP136" s="50">
        <f t="array" ref="AP136">index(DailyPrices,Match($AI136,PriceDates,0)+1,Match(AP$3,Tickers,0))*AP$4</f>
        <v>4387.281237</v>
      </c>
      <c r="AQ136" s="50">
        <f t="array" ref="AQ136">index(DailyPrices,Match($AI136,PriceDates,0)+1,Match(AQ$3,Tickers,0))*AQ$4</f>
        <v>6547.970843</v>
      </c>
      <c r="AR136" s="50">
        <f t="array" ref="AR136">index(DailyPrices,Match($AI136,PriceDates,0)+1,Match(AR$3,Tickers,0))*AR$4</f>
        <v>4690.681834</v>
      </c>
      <c r="AS136" s="50">
        <f t="array" ref="AS136">index(DailyPrices,Match($AI136,PriceDates,0)+1,Match(AS$3,Tickers,0))*AS$4</f>
        <v>7857.382704</v>
      </c>
      <c r="AT136" s="50">
        <f t="array" ref="AT136">index(DailyPrices,Match($AI136,PriceDates,0)+1,Match(AT$3,Tickers,0))*AT$4</f>
        <v>4807.715401</v>
      </c>
      <c r="AU136" s="50">
        <f t="array" ref="AU136">index(DailyPrices,Match($AI136,PriceDates,0)+1,Match(AU$3,Tickers,0))*AU$4</f>
        <v>2323.771029</v>
      </c>
      <c r="AV136" s="50">
        <f t="array" ref="AV136">index(DailyPrices,Match($AI136,PriceDates,0)+1,Match(AV$3,Tickers,0))*AV$4</f>
        <v>0</v>
      </c>
      <c r="AW136" s="50">
        <f t="array" ref="AW136">index(DailyPrices,Match($AI136,PriceDates,0)+1,Match(AW$3,Tickers,0))*AW$4</f>
        <v>0</v>
      </c>
      <c r="AX136" s="50">
        <f t="array" ref="AX136">index(DailyPrices,Match($AI136,PriceDates,0)+1,Match(AX$3,Tickers,0))*AX$4</f>
        <v>0</v>
      </c>
      <c r="AY136" s="50">
        <f t="array" ref="AY136">index(DailyPrices,Match($AI136,PriceDates,0)+1,Match(AY$3,Tickers,0))*AY$4</f>
        <v>0</v>
      </c>
      <c r="AZ136" s="50">
        <f t="array" ref="AZ136">index(DailyPrices,Match($AI136,PriceDates,0)+1,Match(AZ$3,Tickers,0))*AZ$4</f>
        <v>0</v>
      </c>
      <c r="BA136" s="50">
        <f t="array" ref="BA136">index(DailyPrices,Match($AI136,PriceDates,0)+1,Match(BA$3,Tickers,0))*BA$4</f>
        <v>0</v>
      </c>
      <c r="BB136" s="50">
        <f t="array" ref="BB136">index(DailyPrices,Match($AI136,PriceDates,0)+1,Match(BB$3,Tickers,0))*BB$4</f>
        <v>0</v>
      </c>
      <c r="BC136" s="50">
        <f t="array" ref="BC136">index(DailyPrices,Match($AI136,PriceDates,0)+1,Match(BC$3,Tickers,0))*BC$4</f>
        <v>0</v>
      </c>
      <c r="BD136" s="50">
        <f t="array" ref="BD136">index(DailyPrices,Match($AI136,PriceDates,0)+1,Match(BD$3,Tickers,0))*BD$4</f>
        <v>0</v>
      </c>
      <c r="BE136" s="50">
        <f t="array" ref="BE136">index(DailyPrices,Match($AI136,PriceDates,0)+1,Match(BE$3,Tickers,0))*BE$4</f>
        <v>0</v>
      </c>
      <c r="BF136" s="50">
        <f t="array" ref="BF136">index(DailyPrices,Match($AI136,PriceDates,0)+1,Match(BF$3,Tickers,0))*BF$4</f>
        <v>0</v>
      </c>
      <c r="BG136" s="50">
        <f t="array" ref="BG136">index(DailyPrices,Match($AI136,PriceDates,0)+1,Match(BG$3,Tickers,0))*BG$4</f>
        <v>0</v>
      </c>
      <c r="BH136" s="50">
        <f t="array" ref="BH136">index(DailyPrices,Match($AI136,PriceDates,0)+1,Match(BH$3,Tickers,0))*BH$4</f>
        <v>0</v>
      </c>
      <c r="BI136" s="50">
        <f t="array" ref="BI136">index(DailyPrices,Match($AI136,PriceDates,0)+1,Match(BI$3,Tickers,0))*BI$4</f>
        <v>0</v>
      </c>
      <c r="BJ136" s="50">
        <f t="array" ref="BJ136">index(DailyPrices,Match($AI136,PriceDates,0)+1,Match(BJ$3,Tickers,0))*BJ$4</f>
        <v>0</v>
      </c>
      <c r="BK136" s="51">
        <f t="shared" si="5"/>
        <v>106485.1221</v>
      </c>
    </row>
    <row r="137">
      <c r="AI137" s="65">
        <f>Prices!B145</f>
        <v>42566</v>
      </c>
      <c r="AJ137" s="50">
        <f t="array" ref="AJ137">index(DailyPrices,Match($AI137,PriceDates,0)+1,Match(AJ$3,Tickers,0))*AJ$4</f>
        <v>12395.75401</v>
      </c>
      <c r="AK137" s="50">
        <f t="array" ref="AK137">index(DailyPrices,Match($AI137,PriceDates,0)+1,Match(AK$3,Tickers,0))*AK$4</f>
        <v>19523.38556</v>
      </c>
      <c r="AL137" s="50">
        <f t="array" ref="AL137">index(DailyPrices,Match($AI137,PriceDates,0)+1,Match(AL$3,Tickers,0))*AL$4</f>
        <v>8074.779619</v>
      </c>
      <c r="AM137" s="50">
        <f t="array" ref="AM137">index(DailyPrices,Match($AI137,PriceDates,0)+1,Match(AM$3,Tickers,0))*AM$4</f>
        <v>12755.06964</v>
      </c>
      <c r="AN137" s="50">
        <f t="array" ref="AN137">index(DailyPrices,Match($AI137,PriceDates,0)+1,Match(AN$3,Tickers,0))*AN$4</f>
        <v>9428.452232</v>
      </c>
      <c r="AO137" s="50">
        <f t="array" ref="AO137">index(DailyPrices,Match($AI137,PriceDates,0)+1,Match(AO$3,Tickers,0))*AO$4</f>
        <v>13576.94348</v>
      </c>
      <c r="AP137" s="50">
        <f t="array" ref="AP137">index(DailyPrices,Match($AI137,PriceDates,0)+1,Match(AP$3,Tickers,0))*AP$4</f>
        <v>4352.457908</v>
      </c>
      <c r="AQ137" s="50">
        <f t="array" ref="AQ137">index(DailyPrices,Match($AI137,PriceDates,0)+1,Match(AQ$3,Tickers,0))*AQ$4</f>
        <v>6493.794326</v>
      </c>
      <c r="AR137" s="50">
        <f t="array" ref="AR137">index(DailyPrices,Match($AI137,PriceDates,0)+1,Match(AR$3,Tickers,0))*AR$4</f>
        <v>4680.959094</v>
      </c>
      <c r="AS137" s="50">
        <f t="array" ref="AS137">index(DailyPrices,Match($AI137,PriceDates,0)+1,Match(AS$3,Tickers,0))*AS$4</f>
        <v>7834.488232</v>
      </c>
      <c r="AT137" s="50">
        <f t="array" ref="AT137">index(DailyPrices,Match($AI137,PriceDates,0)+1,Match(AT$3,Tickers,0))*AT$4</f>
        <v>4809.31655</v>
      </c>
      <c r="AU137" s="50">
        <f t="array" ref="AU137">index(DailyPrices,Match($AI137,PriceDates,0)+1,Match(AU$3,Tickers,0))*AU$4</f>
        <v>2310.297723</v>
      </c>
      <c r="AV137" s="50">
        <f t="array" ref="AV137">index(DailyPrices,Match($AI137,PriceDates,0)+1,Match(AV$3,Tickers,0))*AV$4</f>
        <v>0</v>
      </c>
      <c r="AW137" s="50">
        <f t="array" ref="AW137">index(DailyPrices,Match($AI137,PriceDates,0)+1,Match(AW$3,Tickers,0))*AW$4</f>
        <v>0</v>
      </c>
      <c r="AX137" s="50">
        <f t="array" ref="AX137">index(DailyPrices,Match($AI137,PriceDates,0)+1,Match(AX$3,Tickers,0))*AX$4</f>
        <v>0</v>
      </c>
      <c r="AY137" s="50">
        <f t="array" ref="AY137">index(DailyPrices,Match($AI137,PriceDates,0)+1,Match(AY$3,Tickers,0))*AY$4</f>
        <v>0</v>
      </c>
      <c r="AZ137" s="50">
        <f t="array" ref="AZ137">index(DailyPrices,Match($AI137,PriceDates,0)+1,Match(AZ$3,Tickers,0))*AZ$4</f>
        <v>0</v>
      </c>
      <c r="BA137" s="50">
        <f t="array" ref="BA137">index(DailyPrices,Match($AI137,PriceDates,0)+1,Match(BA$3,Tickers,0))*BA$4</f>
        <v>0</v>
      </c>
      <c r="BB137" s="50">
        <f t="array" ref="BB137">index(DailyPrices,Match($AI137,PriceDates,0)+1,Match(BB$3,Tickers,0))*BB$4</f>
        <v>0</v>
      </c>
      <c r="BC137" s="50">
        <f t="array" ref="BC137">index(DailyPrices,Match($AI137,PriceDates,0)+1,Match(BC$3,Tickers,0))*BC$4</f>
        <v>0</v>
      </c>
      <c r="BD137" s="50">
        <f t="array" ref="BD137">index(DailyPrices,Match($AI137,PriceDates,0)+1,Match(BD$3,Tickers,0))*BD$4</f>
        <v>0</v>
      </c>
      <c r="BE137" s="50">
        <f t="array" ref="BE137">index(DailyPrices,Match($AI137,PriceDates,0)+1,Match(BE$3,Tickers,0))*BE$4</f>
        <v>0</v>
      </c>
      <c r="BF137" s="50">
        <f t="array" ref="BF137">index(DailyPrices,Match($AI137,PriceDates,0)+1,Match(BF$3,Tickers,0))*BF$4</f>
        <v>0</v>
      </c>
      <c r="BG137" s="50">
        <f t="array" ref="BG137">index(DailyPrices,Match($AI137,PriceDates,0)+1,Match(BG$3,Tickers,0))*BG$4</f>
        <v>0</v>
      </c>
      <c r="BH137" s="50">
        <f t="array" ref="BH137">index(DailyPrices,Match($AI137,PriceDates,0)+1,Match(BH$3,Tickers,0))*BH$4</f>
        <v>0</v>
      </c>
      <c r="BI137" s="50">
        <f t="array" ref="BI137">index(DailyPrices,Match($AI137,PriceDates,0)+1,Match(BI$3,Tickers,0))*BI$4</f>
        <v>0</v>
      </c>
      <c r="BJ137" s="50">
        <f t="array" ref="BJ137">index(DailyPrices,Match($AI137,PriceDates,0)+1,Match(BJ$3,Tickers,0))*BJ$4</f>
        <v>0</v>
      </c>
      <c r="BK137" s="51">
        <f t="shared" si="5"/>
        <v>106235.6984</v>
      </c>
    </row>
    <row r="138">
      <c r="AI138" s="65">
        <f>Prices!B146</f>
        <v>42569</v>
      </c>
      <c r="AJ138" s="50">
        <f t="array" ref="AJ138">index(DailyPrices,Match($AI138,PriceDates,0)+1,Match(AJ$3,Tickers,0))*AJ$4</f>
        <v>12431.43696</v>
      </c>
      <c r="AK138" s="50">
        <f t="array" ref="AK138">index(DailyPrices,Match($AI138,PriceDates,0)+1,Match(AK$3,Tickers,0))*AK$4</f>
        <v>19563.10548</v>
      </c>
      <c r="AL138" s="50">
        <f t="array" ref="AL138">index(DailyPrices,Match($AI138,PriceDates,0)+1,Match(AL$3,Tickers,0))*AL$4</f>
        <v>8090.26015</v>
      </c>
      <c r="AM138" s="50">
        <f t="array" ref="AM138">index(DailyPrices,Match($AI138,PriceDates,0)+1,Match(AM$3,Tickers,0))*AM$4</f>
        <v>12773.78306</v>
      </c>
      <c r="AN138" s="50">
        <f t="array" ref="AN138">index(DailyPrices,Match($AI138,PriceDates,0)+1,Match(AN$3,Tickers,0))*AN$4</f>
        <v>9449.31164</v>
      </c>
      <c r="AO138" s="50">
        <f t="array" ref="AO138">index(DailyPrices,Match($AI138,PriceDates,0)+1,Match(AO$3,Tickers,0))*AO$4</f>
        <v>13596.09831</v>
      </c>
      <c r="AP138" s="50">
        <f t="array" ref="AP138">index(DailyPrices,Match($AI138,PriceDates,0)+1,Match(AP$3,Tickers,0))*AP$4</f>
        <v>4370.785976</v>
      </c>
      <c r="AQ138" s="50">
        <f t="array" ref="AQ138">index(DailyPrices,Match($AI138,PriceDates,0)+1,Match(AQ$3,Tickers,0))*AQ$4</f>
        <v>6513.494878</v>
      </c>
      <c r="AR138" s="50">
        <f t="array" ref="AR138">index(DailyPrices,Match($AI138,PriceDates,0)+1,Match(AR$3,Tickers,0))*AR$4</f>
        <v>4717.689445</v>
      </c>
      <c r="AS138" s="50">
        <f t="array" ref="AS138">index(DailyPrices,Match($AI138,PriceDates,0)+1,Match(AS$3,Tickers,0))*AS$4</f>
        <v>7948.960591</v>
      </c>
      <c r="AT138" s="50">
        <f t="array" ref="AT138">index(DailyPrices,Match($AI138,PriceDates,0)+1,Match(AT$3,Tickers,0))*AT$4</f>
        <v>4822.125738</v>
      </c>
      <c r="AU138" s="50">
        <f t="array" ref="AU138">index(DailyPrices,Match($AI138,PriceDates,0)+1,Match(AU$3,Tickers,0))*AU$4</f>
        <v>2314.788825</v>
      </c>
      <c r="AV138" s="50">
        <f t="array" ref="AV138">index(DailyPrices,Match($AI138,PriceDates,0)+1,Match(AV$3,Tickers,0))*AV$4</f>
        <v>0</v>
      </c>
      <c r="AW138" s="50">
        <f t="array" ref="AW138">index(DailyPrices,Match($AI138,PriceDates,0)+1,Match(AW$3,Tickers,0))*AW$4</f>
        <v>0</v>
      </c>
      <c r="AX138" s="50">
        <f t="array" ref="AX138">index(DailyPrices,Match($AI138,PriceDates,0)+1,Match(AX$3,Tickers,0))*AX$4</f>
        <v>0</v>
      </c>
      <c r="AY138" s="50">
        <f t="array" ref="AY138">index(DailyPrices,Match($AI138,PriceDates,0)+1,Match(AY$3,Tickers,0))*AY$4</f>
        <v>0</v>
      </c>
      <c r="AZ138" s="50">
        <f t="array" ref="AZ138">index(DailyPrices,Match($AI138,PriceDates,0)+1,Match(AZ$3,Tickers,0))*AZ$4</f>
        <v>0</v>
      </c>
      <c r="BA138" s="50">
        <f t="array" ref="BA138">index(DailyPrices,Match($AI138,PriceDates,0)+1,Match(BA$3,Tickers,0))*BA$4</f>
        <v>0</v>
      </c>
      <c r="BB138" s="50">
        <f t="array" ref="BB138">index(DailyPrices,Match($AI138,PriceDates,0)+1,Match(BB$3,Tickers,0))*BB$4</f>
        <v>0</v>
      </c>
      <c r="BC138" s="50">
        <f t="array" ref="BC138">index(DailyPrices,Match($AI138,PriceDates,0)+1,Match(BC$3,Tickers,0))*BC$4</f>
        <v>0</v>
      </c>
      <c r="BD138" s="50">
        <f t="array" ref="BD138">index(DailyPrices,Match($AI138,PriceDates,0)+1,Match(BD$3,Tickers,0))*BD$4</f>
        <v>0</v>
      </c>
      <c r="BE138" s="50">
        <f t="array" ref="BE138">index(DailyPrices,Match($AI138,PriceDates,0)+1,Match(BE$3,Tickers,0))*BE$4</f>
        <v>0</v>
      </c>
      <c r="BF138" s="50">
        <f t="array" ref="BF138">index(DailyPrices,Match($AI138,PriceDates,0)+1,Match(BF$3,Tickers,0))*BF$4</f>
        <v>0</v>
      </c>
      <c r="BG138" s="50">
        <f t="array" ref="BG138">index(DailyPrices,Match($AI138,PriceDates,0)+1,Match(BG$3,Tickers,0))*BG$4</f>
        <v>0</v>
      </c>
      <c r="BH138" s="50">
        <f t="array" ref="BH138">index(DailyPrices,Match($AI138,PriceDates,0)+1,Match(BH$3,Tickers,0))*BH$4</f>
        <v>0</v>
      </c>
      <c r="BI138" s="50">
        <f t="array" ref="BI138">index(DailyPrices,Match($AI138,PriceDates,0)+1,Match(BI$3,Tickers,0))*BI$4</f>
        <v>0</v>
      </c>
      <c r="BJ138" s="50">
        <f t="array" ref="BJ138">index(DailyPrices,Match($AI138,PriceDates,0)+1,Match(BJ$3,Tickers,0))*BJ$4</f>
        <v>0</v>
      </c>
      <c r="BK138" s="51">
        <f t="shared" si="5"/>
        <v>106591.8411</v>
      </c>
    </row>
    <row r="139">
      <c r="AI139" s="65">
        <f>Prices!B147</f>
        <v>42570</v>
      </c>
      <c r="AJ139" s="50">
        <f t="array" ref="AJ139">index(DailyPrices,Match($AI139,PriceDates,0)+1,Match(AJ$3,Tickers,0))*AJ$4</f>
        <v>12417.66459</v>
      </c>
      <c r="AK139" s="50">
        <f t="array" ref="AK139">index(DailyPrices,Match($AI139,PriceDates,0)+1,Match(AK$3,Tickers,0))*AK$4</f>
        <v>19508.75191</v>
      </c>
      <c r="AL139" s="50">
        <f t="array" ref="AL139">index(DailyPrices,Match($AI139,PriceDates,0)+1,Match(AL$3,Tickers,0))*AL$4</f>
        <v>8061.318287</v>
      </c>
      <c r="AM139" s="50">
        <f t="array" ref="AM139">index(DailyPrices,Match($AI139,PriceDates,0)+1,Match(AM$3,Tickers,0))*AM$4</f>
        <v>12682.71106</v>
      </c>
      <c r="AN139" s="50">
        <f t="array" ref="AN139">index(DailyPrices,Match($AI139,PriceDates,0)+1,Match(AN$3,Tickers,0))*AN$4</f>
        <v>9373.696287</v>
      </c>
      <c r="AO139" s="50">
        <f t="array" ref="AO139">index(DailyPrices,Match($AI139,PriceDates,0)+1,Match(AO$3,Tickers,0))*AO$4</f>
        <v>13454.35257</v>
      </c>
      <c r="AP139" s="50">
        <f t="array" ref="AP139">index(DailyPrices,Match($AI139,PriceDates,0)+1,Match(AP$3,Tickers,0))*AP$4</f>
        <v>4343.752076</v>
      </c>
      <c r="AQ139" s="50">
        <f t="array" ref="AQ139">index(DailyPrices,Match($AI139,PriceDates,0)+1,Match(AQ$3,Tickers,0))*AQ$4</f>
        <v>6513.494878</v>
      </c>
      <c r="AR139" s="50">
        <f t="array" ref="AR139">index(DailyPrices,Match($AI139,PriceDates,0)+1,Match(AR$3,Tickers,0))*AR$4</f>
        <v>4671.236354</v>
      </c>
      <c r="AS139" s="50">
        <f t="array" ref="AS139">index(DailyPrices,Match($AI139,PriceDates,0)+1,Match(AS$3,Tickers,0))*AS$4</f>
        <v>7871.119387</v>
      </c>
      <c r="AT139" s="50">
        <f t="array" ref="AT139">index(DailyPrices,Match($AI139,PriceDates,0)+1,Match(AT$3,Tickers,0))*AT$4</f>
        <v>4845.60925</v>
      </c>
      <c r="AU139" s="50">
        <f t="array" ref="AU139">index(DailyPrices,Match($AI139,PriceDates,0)+1,Match(AU$3,Tickers,0))*AU$4</f>
        <v>2316.660117</v>
      </c>
      <c r="AV139" s="50">
        <f t="array" ref="AV139">index(DailyPrices,Match($AI139,PriceDates,0)+1,Match(AV$3,Tickers,0))*AV$4</f>
        <v>0</v>
      </c>
      <c r="AW139" s="50">
        <f t="array" ref="AW139">index(DailyPrices,Match($AI139,PriceDates,0)+1,Match(AW$3,Tickers,0))*AW$4</f>
        <v>0</v>
      </c>
      <c r="AX139" s="50">
        <f t="array" ref="AX139">index(DailyPrices,Match($AI139,PriceDates,0)+1,Match(AX$3,Tickers,0))*AX$4</f>
        <v>0</v>
      </c>
      <c r="AY139" s="50">
        <f t="array" ref="AY139">index(DailyPrices,Match($AI139,PriceDates,0)+1,Match(AY$3,Tickers,0))*AY$4</f>
        <v>0</v>
      </c>
      <c r="AZ139" s="50">
        <f t="array" ref="AZ139">index(DailyPrices,Match($AI139,PriceDates,0)+1,Match(AZ$3,Tickers,0))*AZ$4</f>
        <v>0</v>
      </c>
      <c r="BA139" s="50">
        <f t="array" ref="BA139">index(DailyPrices,Match($AI139,PriceDates,0)+1,Match(BA$3,Tickers,0))*BA$4</f>
        <v>0</v>
      </c>
      <c r="BB139" s="50">
        <f t="array" ref="BB139">index(DailyPrices,Match($AI139,PriceDates,0)+1,Match(BB$3,Tickers,0))*BB$4</f>
        <v>0</v>
      </c>
      <c r="BC139" s="50">
        <f t="array" ref="BC139">index(DailyPrices,Match($AI139,PriceDates,0)+1,Match(BC$3,Tickers,0))*BC$4</f>
        <v>0</v>
      </c>
      <c r="BD139" s="50">
        <f t="array" ref="BD139">index(DailyPrices,Match($AI139,PriceDates,0)+1,Match(BD$3,Tickers,0))*BD$4</f>
        <v>0</v>
      </c>
      <c r="BE139" s="50">
        <f t="array" ref="BE139">index(DailyPrices,Match($AI139,PriceDates,0)+1,Match(BE$3,Tickers,0))*BE$4</f>
        <v>0</v>
      </c>
      <c r="BF139" s="50">
        <f t="array" ref="BF139">index(DailyPrices,Match($AI139,PriceDates,0)+1,Match(BF$3,Tickers,0))*BF$4</f>
        <v>0</v>
      </c>
      <c r="BG139" s="50">
        <f t="array" ref="BG139">index(DailyPrices,Match($AI139,PriceDates,0)+1,Match(BG$3,Tickers,0))*BG$4</f>
        <v>0</v>
      </c>
      <c r="BH139" s="50">
        <f t="array" ref="BH139">index(DailyPrices,Match($AI139,PriceDates,0)+1,Match(BH$3,Tickers,0))*BH$4</f>
        <v>0</v>
      </c>
      <c r="BI139" s="50">
        <f t="array" ref="BI139">index(DailyPrices,Match($AI139,PriceDates,0)+1,Match(BI$3,Tickers,0))*BI$4</f>
        <v>0</v>
      </c>
      <c r="BJ139" s="50">
        <f t="array" ref="BJ139">index(DailyPrices,Match($AI139,PriceDates,0)+1,Match(BJ$3,Tickers,0))*BJ$4</f>
        <v>0</v>
      </c>
      <c r="BK139" s="51">
        <f t="shared" si="5"/>
        <v>106060.3668</v>
      </c>
    </row>
    <row r="140">
      <c r="AI140" s="65">
        <f>Prices!B148</f>
        <v>42571</v>
      </c>
      <c r="AJ140" s="50">
        <f t="array" ref="AJ140">index(DailyPrices,Match($AI140,PriceDates,0)+1,Match(AJ$3,Tickers,0))*AJ$4</f>
        <v>12467.74592</v>
      </c>
      <c r="AK140" s="50">
        <f t="array" ref="AK140">index(DailyPrices,Match($AI140,PriceDates,0)+1,Match(AK$3,Tickers,0))*AK$4</f>
        <v>19573.55809</v>
      </c>
      <c r="AL140" s="50">
        <f t="array" ref="AL140">index(DailyPrices,Match($AI140,PriceDates,0)+1,Match(AL$3,Tickers,0))*AL$4</f>
        <v>8112.471347</v>
      </c>
      <c r="AM140" s="50">
        <f t="array" ref="AM140">index(DailyPrices,Match($AI140,PriceDates,0)+1,Match(AM$3,Tickers,0))*AM$4</f>
        <v>12752.57451</v>
      </c>
      <c r="AN140" s="50">
        <f t="array" ref="AN140">index(DailyPrices,Match($AI140,PriceDates,0)+1,Match(AN$3,Tickers,0))*AN$4</f>
        <v>9441.489362</v>
      </c>
      <c r="AO140" s="50">
        <f t="array" ref="AO140">index(DailyPrices,Match($AI140,PriceDates,0)+1,Match(AO$3,Tickers,0))*AO$4</f>
        <v>13527.14092</v>
      </c>
      <c r="AP140" s="50">
        <f t="array" ref="AP140">index(DailyPrices,Match($AI140,PriceDates,0)+1,Match(AP$3,Tickers,0))*AP$4</f>
        <v>4363.454749</v>
      </c>
      <c r="AQ140" s="50">
        <f t="array" ref="AQ140">index(DailyPrices,Match($AI140,PriceDates,0)+1,Match(AQ$3,Tickers,0))*AQ$4</f>
        <v>6533.195429</v>
      </c>
      <c r="AR140" s="50">
        <f t="array" ref="AR140">index(DailyPrices,Match($AI140,PriceDates,0)+1,Match(AR$3,Tickers,0))*AR$4</f>
        <v>4696.083356</v>
      </c>
      <c r="AS140" s="50">
        <f t="array" ref="AS140">index(DailyPrices,Match($AI140,PriceDates,0)+1,Match(AS$3,Tickers,0))*AS$4</f>
        <v>7898.592753</v>
      </c>
      <c r="AT140" s="50">
        <f t="array" ref="AT140">index(DailyPrices,Match($AI140,PriceDates,0)+1,Match(AT$3,Tickers,0))*AT$4</f>
        <v>4846.142967</v>
      </c>
      <c r="AU140" s="50">
        <f t="array" ref="AU140">index(DailyPrices,Match($AI140,PriceDates,0)+1,Match(AU$3,Tickers,0))*AU$4</f>
        <v>2327.887872</v>
      </c>
      <c r="AV140" s="50">
        <f t="array" ref="AV140">index(DailyPrices,Match($AI140,PriceDates,0)+1,Match(AV$3,Tickers,0))*AV$4</f>
        <v>0</v>
      </c>
      <c r="AW140" s="50">
        <f t="array" ref="AW140">index(DailyPrices,Match($AI140,PriceDates,0)+1,Match(AW$3,Tickers,0))*AW$4</f>
        <v>0</v>
      </c>
      <c r="AX140" s="50">
        <f t="array" ref="AX140">index(DailyPrices,Match($AI140,PriceDates,0)+1,Match(AX$3,Tickers,0))*AX$4</f>
        <v>0</v>
      </c>
      <c r="AY140" s="50">
        <f t="array" ref="AY140">index(DailyPrices,Match($AI140,PriceDates,0)+1,Match(AY$3,Tickers,0))*AY$4</f>
        <v>0</v>
      </c>
      <c r="AZ140" s="50">
        <f t="array" ref="AZ140">index(DailyPrices,Match($AI140,PriceDates,0)+1,Match(AZ$3,Tickers,0))*AZ$4</f>
        <v>0</v>
      </c>
      <c r="BA140" s="50">
        <f t="array" ref="BA140">index(DailyPrices,Match($AI140,PriceDates,0)+1,Match(BA$3,Tickers,0))*BA$4</f>
        <v>0</v>
      </c>
      <c r="BB140" s="50">
        <f t="array" ref="BB140">index(DailyPrices,Match($AI140,PriceDates,0)+1,Match(BB$3,Tickers,0))*BB$4</f>
        <v>0</v>
      </c>
      <c r="BC140" s="50">
        <f t="array" ref="BC140">index(DailyPrices,Match($AI140,PriceDates,0)+1,Match(BC$3,Tickers,0))*BC$4</f>
        <v>0</v>
      </c>
      <c r="BD140" s="50">
        <f t="array" ref="BD140">index(DailyPrices,Match($AI140,PriceDates,0)+1,Match(BD$3,Tickers,0))*BD$4</f>
        <v>0</v>
      </c>
      <c r="BE140" s="50">
        <f t="array" ref="BE140">index(DailyPrices,Match($AI140,PriceDates,0)+1,Match(BE$3,Tickers,0))*BE$4</f>
        <v>0</v>
      </c>
      <c r="BF140" s="50">
        <f t="array" ref="BF140">index(DailyPrices,Match($AI140,PriceDates,0)+1,Match(BF$3,Tickers,0))*BF$4</f>
        <v>0</v>
      </c>
      <c r="BG140" s="50">
        <f t="array" ref="BG140">index(DailyPrices,Match($AI140,PriceDates,0)+1,Match(BG$3,Tickers,0))*BG$4</f>
        <v>0</v>
      </c>
      <c r="BH140" s="50">
        <f t="array" ref="BH140">index(DailyPrices,Match($AI140,PriceDates,0)+1,Match(BH$3,Tickers,0))*BH$4</f>
        <v>0</v>
      </c>
      <c r="BI140" s="50">
        <f t="array" ref="BI140">index(DailyPrices,Match($AI140,PriceDates,0)+1,Match(BI$3,Tickers,0))*BI$4</f>
        <v>0</v>
      </c>
      <c r="BJ140" s="50">
        <f t="array" ref="BJ140">index(DailyPrices,Match($AI140,PriceDates,0)+1,Match(BJ$3,Tickers,0))*BJ$4</f>
        <v>0</v>
      </c>
      <c r="BK140" s="51">
        <f t="shared" si="5"/>
        <v>106540.3373</v>
      </c>
    </row>
    <row r="141">
      <c r="AI141" s="65">
        <f>Prices!B149</f>
        <v>42572</v>
      </c>
      <c r="AJ141" s="50">
        <f t="array" ref="AJ141">index(DailyPrices,Match($AI141,PriceDates,0)+1,Match(AJ$3,Tickers,0))*AJ$4</f>
        <v>12420.79468</v>
      </c>
      <c r="AK141" s="50">
        <f t="array" ref="AK141">index(DailyPrices,Match($AI141,PriceDates,0)+1,Match(AK$3,Tickers,0))*AK$4</f>
        <v>19506.66139</v>
      </c>
      <c r="AL141" s="50">
        <f t="array" ref="AL141">index(DailyPrices,Match($AI141,PriceDates,0)+1,Match(AL$3,Tickers,0))*AL$4</f>
        <v>8080.164151</v>
      </c>
      <c r="AM141" s="50">
        <f t="array" ref="AM141">index(DailyPrices,Match($AI141,PriceDates,0)+1,Match(AM$3,Tickers,0))*AM$4</f>
        <v>12690.19643</v>
      </c>
      <c r="AN141" s="50">
        <f t="array" ref="AN141">index(DailyPrices,Match($AI141,PriceDates,0)+1,Match(AN$3,Tickers,0))*AN$4</f>
        <v>9418.022528</v>
      </c>
      <c r="AO141" s="50">
        <f t="array" ref="AO141">index(DailyPrices,Match($AI141,PriceDates,0)+1,Match(AO$3,Tickers,0))*AO$4</f>
        <v>13515.64802</v>
      </c>
      <c r="AP141" s="50">
        <f t="array" ref="AP141">index(DailyPrices,Match($AI141,PriceDates,0)+1,Match(AP$3,Tickers,0))*AP$4</f>
        <v>4368.953169</v>
      </c>
      <c r="AQ141" s="50">
        <f t="array" ref="AQ141">index(DailyPrices,Match($AI141,PriceDates,0)+1,Match(AQ$3,Tickers,0))*AQ$4</f>
        <v>6503.644602</v>
      </c>
      <c r="AR141" s="50">
        <f t="array" ref="AR141">index(DailyPrices,Match($AI141,PriceDates,0)+1,Match(AR$3,Tickers,0))*AR$4</f>
        <v>4685.280312</v>
      </c>
      <c r="AS141" s="50">
        <f t="array" ref="AS141">index(DailyPrices,Match($AI141,PriceDates,0)+1,Match(AS$3,Tickers,0))*AS$4</f>
        <v>7866.540493</v>
      </c>
      <c r="AT141" s="50">
        <f t="array" ref="AT141">index(DailyPrices,Match($AI141,PriceDates,0)+1,Match(AT$3,Tickers,0))*AT$4</f>
        <v>4855.749858</v>
      </c>
      <c r="AU141" s="50">
        <f t="array" ref="AU141">index(DailyPrices,Match($AI141,PriceDates,0)+1,Match(AU$3,Tickers,0))*AU$4</f>
        <v>2317.034376</v>
      </c>
      <c r="AV141" s="50">
        <f t="array" ref="AV141">index(DailyPrices,Match($AI141,PriceDates,0)+1,Match(AV$3,Tickers,0))*AV$4</f>
        <v>0</v>
      </c>
      <c r="AW141" s="50">
        <f t="array" ref="AW141">index(DailyPrices,Match($AI141,PriceDates,0)+1,Match(AW$3,Tickers,0))*AW$4</f>
        <v>0</v>
      </c>
      <c r="AX141" s="50">
        <f t="array" ref="AX141">index(DailyPrices,Match($AI141,PriceDates,0)+1,Match(AX$3,Tickers,0))*AX$4</f>
        <v>0</v>
      </c>
      <c r="AY141" s="50">
        <f t="array" ref="AY141">index(DailyPrices,Match($AI141,PriceDates,0)+1,Match(AY$3,Tickers,0))*AY$4</f>
        <v>0</v>
      </c>
      <c r="AZ141" s="50">
        <f t="array" ref="AZ141">index(DailyPrices,Match($AI141,PriceDates,0)+1,Match(AZ$3,Tickers,0))*AZ$4</f>
        <v>0</v>
      </c>
      <c r="BA141" s="50">
        <f t="array" ref="BA141">index(DailyPrices,Match($AI141,PriceDates,0)+1,Match(BA$3,Tickers,0))*BA$4</f>
        <v>0</v>
      </c>
      <c r="BB141" s="50">
        <f t="array" ref="BB141">index(DailyPrices,Match($AI141,PriceDates,0)+1,Match(BB$3,Tickers,0))*BB$4</f>
        <v>0</v>
      </c>
      <c r="BC141" s="50">
        <f t="array" ref="BC141">index(DailyPrices,Match($AI141,PriceDates,0)+1,Match(BC$3,Tickers,0))*BC$4</f>
        <v>0</v>
      </c>
      <c r="BD141" s="50">
        <f t="array" ref="BD141">index(DailyPrices,Match($AI141,PriceDates,0)+1,Match(BD$3,Tickers,0))*BD$4</f>
        <v>0</v>
      </c>
      <c r="BE141" s="50">
        <f t="array" ref="BE141">index(DailyPrices,Match($AI141,PriceDates,0)+1,Match(BE$3,Tickers,0))*BE$4</f>
        <v>0</v>
      </c>
      <c r="BF141" s="50">
        <f t="array" ref="BF141">index(DailyPrices,Match($AI141,PriceDates,0)+1,Match(BF$3,Tickers,0))*BF$4</f>
        <v>0</v>
      </c>
      <c r="BG141" s="50">
        <f t="array" ref="BG141">index(DailyPrices,Match($AI141,PriceDates,0)+1,Match(BG$3,Tickers,0))*BG$4</f>
        <v>0</v>
      </c>
      <c r="BH141" s="50">
        <f t="array" ref="BH141">index(DailyPrices,Match($AI141,PriceDates,0)+1,Match(BH$3,Tickers,0))*BH$4</f>
        <v>0</v>
      </c>
      <c r="BI141" s="50">
        <f t="array" ref="BI141">index(DailyPrices,Match($AI141,PriceDates,0)+1,Match(BI$3,Tickers,0))*BI$4</f>
        <v>0</v>
      </c>
      <c r="BJ141" s="50">
        <f t="array" ref="BJ141">index(DailyPrices,Match($AI141,PriceDates,0)+1,Match(BJ$3,Tickers,0))*BJ$4</f>
        <v>0</v>
      </c>
      <c r="BK141" s="51">
        <f t="shared" si="5"/>
        <v>106228.69</v>
      </c>
    </row>
    <row r="142">
      <c r="AI142" s="65">
        <f>Prices!B150</f>
        <v>42573</v>
      </c>
      <c r="AJ142" s="50">
        <f t="array" ref="AJ142">index(DailyPrices,Match($AI142,PriceDates,0)+1,Match(AJ$3,Tickers,0))*AJ$4</f>
        <v>12478.3882</v>
      </c>
      <c r="AK142" s="50">
        <f t="array" ref="AK142">index(DailyPrices,Match($AI142,PriceDates,0)+1,Match(AK$3,Tickers,0))*AK$4</f>
        <v>19586.10123</v>
      </c>
      <c r="AL142" s="50">
        <f t="array" ref="AL142">index(DailyPrices,Match($AI142,PriceDates,0)+1,Match(AL$3,Tickers,0))*AL$4</f>
        <v>8135.35561</v>
      </c>
      <c r="AM142" s="50">
        <f t="array" ref="AM142">index(DailyPrices,Match($AI142,PriceDates,0)+1,Match(AM$3,Tickers,0))*AM$4</f>
        <v>12758.81232</v>
      </c>
      <c r="AN142" s="50">
        <f t="array" ref="AN142">index(DailyPrices,Match($AI142,PriceDates,0)+1,Match(AN$3,Tickers,0))*AN$4</f>
        <v>9423.23738</v>
      </c>
      <c r="AO142" s="50">
        <f t="array" ref="AO142">index(DailyPrices,Match($AI142,PriceDates,0)+1,Match(AO$3,Tickers,0))*AO$4</f>
        <v>13519.47899</v>
      </c>
      <c r="AP142" s="50">
        <f t="array" ref="AP142">index(DailyPrices,Match($AI142,PriceDates,0)+1,Match(AP$3,Tickers,0))*AP$4</f>
        <v>4370.327775</v>
      </c>
      <c r="AQ142" s="50">
        <f t="array" ref="AQ142">index(DailyPrices,Match($AI142,PriceDates,0)+1,Match(AQ$3,Tickers,0))*AQ$4</f>
        <v>6520.882585</v>
      </c>
      <c r="AR142" s="50">
        <f t="array" ref="AR142">index(DailyPrices,Match($AI142,PriceDates,0)+1,Match(AR$3,Tickers,0))*AR$4</f>
        <v>4717.689445</v>
      </c>
      <c r="AS142" s="50">
        <f t="array" ref="AS142">index(DailyPrices,Match($AI142,PriceDates,0)+1,Match(AS$3,Tickers,0))*AS$4</f>
        <v>7935.223908</v>
      </c>
      <c r="AT142" s="50">
        <f t="array" ref="AT142">index(DailyPrices,Match($AI142,PriceDates,0)+1,Match(AT$3,Tickers,0))*AT$4</f>
        <v>4898.447153</v>
      </c>
      <c r="AU142" s="50">
        <f t="array" ref="AU142">index(DailyPrices,Match($AI142,PriceDates,0)+1,Match(AU$3,Tickers,0))*AU$4</f>
        <v>2338.741369</v>
      </c>
      <c r="AV142" s="50">
        <f t="array" ref="AV142">index(DailyPrices,Match($AI142,PriceDates,0)+1,Match(AV$3,Tickers,0))*AV$4</f>
        <v>0</v>
      </c>
      <c r="AW142" s="50">
        <f t="array" ref="AW142">index(DailyPrices,Match($AI142,PriceDates,0)+1,Match(AW$3,Tickers,0))*AW$4</f>
        <v>0</v>
      </c>
      <c r="AX142" s="50">
        <f t="array" ref="AX142">index(DailyPrices,Match($AI142,PriceDates,0)+1,Match(AX$3,Tickers,0))*AX$4</f>
        <v>0</v>
      </c>
      <c r="AY142" s="50">
        <f t="array" ref="AY142">index(DailyPrices,Match($AI142,PriceDates,0)+1,Match(AY$3,Tickers,0))*AY$4</f>
        <v>0</v>
      </c>
      <c r="AZ142" s="50">
        <f t="array" ref="AZ142">index(DailyPrices,Match($AI142,PriceDates,0)+1,Match(AZ$3,Tickers,0))*AZ$4</f>
        <v>0</v>
      </c>
      <c r="BA142" s="50">
        <f t="array" ref="BA142">index(DailyPrices,Match($AI142,PriceDates,0)+1,Match(BA$3,Tickers,0))*BA$4</f>
        <v>0</v>
      </c>
      <c r="BB142" s="50">
        <f t="array" ref="BB142">index(DailyPrices,Match($AI142,PriceDates,0)+1,Match(BB$3,Tickers,0))*BB$4</f>
        <v>0</v>
      </c>
      <c r="BC142" s="50">
        <f t="array" ref="BC142">index(DailyPrices,Match($AI142,PriceDates,0)+1,Match(BC$3,Tickers,0))*BC$4</f>
        <v>0</v>
      </c>
      <c r="BD142" s="50">
        <f t="array" ref="BD142">index(DailyPrices,Match($AI142,PriceDates,0)+1,Match(BD$3,Tickers,0))*BD$4</f>
        <v>0</v>
      </c>
      <c r="BE142" s="50">
        <f t="array" ref="BE142">index(DailyPrices,Match($AI142,PriceDates,0)+1,Match(BE$3,Tickers,0))*BE$4</f>
        <v>0</v>
      </c>
      <c r="BF142" s="50">
        <f t="array" ref="BF142">index(DailyPrices,Match($AI142,PriceDates,0)+1,Match(BF$3,Tickers,0))*BF$4</f>
        <v>0</v>
      </c>
      <c r="BG142" s="50">
        <f t="array" ref="BG142">index(DailyPrices,Match($AI142,PriceDates,0)+1,Match(BG$3,Tickers,0))*BG$4</f>
        <v>0</v>
      </c>
      <c r="BH142" s="50">
        <f t="array" ref="BH142">index(DailyPrices,Match($AI142,PriceDates,0)+1,Match(BH$3,Tickers,0))*BH$4</f>
        <v>0</v>
      </c>
      <c r="BI142" s="50">
        <f t="array" ref="BI142">index(DailyPrices,Match($AI142,PriceDates,0)+1,Match(BI$3,Tickers,0))*BI$4</f>
        <v>0</v>
      </c>
      <c r="BJ142" s="50">
        <f t="array" ref="BJ142">index(DailyPrices,Match($AI142,PriceDates,0)+1,Match(BJ$3,Tickers,0))*BJ$4</f>
        <v>0</v>
      </c>
      <c r="BK142" s="51">
        <f t="shared" si="5"/>
        <v>106682.686</v>
      </c>
    </row>
    <row r="143">
      <c r="AI143" s="65">
        <f>Prices!B151</f>
        <v>42576</v>
      </c>
      <c r="AJ143" s="50">
        <f t="array" ref="AJ143">index(DailyPrices,Match($AI143,PriceDates,0)+1,Match(AJ$3,Tickers,0))*AJ$4</f>
        <v>12448.33941</v>
      </c>
      <c r="AK143" s="50">
        <f t="array" ref="AK143">index(DailyPrices,Match($AI143,PriceDates,0)+1,Match(AK$3,Tickers,0))*AK$4</f>
        <v>19508.75191</v>
      </c>
      <c r="AL143" s="50">
        <f t="array" ref="AL143">index(DailyPrices,Match($AI143,PriceDates,0)+1,Match(AL$3,Tickers,0))*AL$4</f>
        <v>8116.509746</v>
      </c>
      <c r="AM143" s="50">
        <f t="array" ref="AM143">index(DailyPrices,Match($AI143,PriceDates,0)+1,Match(AM$3,Tickers,0))*AM$4</f>
        <v>12687.70131</v>
      </c>
      <c r="AN143" s="50">
        <f t="array" ref="AN143">index(DailyPrices,Match($AI143,PriceDates,0)+1,Match(AN$3,Tickers,0))*AN$4</f>
        <v>9407.592824</v>
      </c>
      <c r="AO143" s="50">
        <f t="array" ref="AO143">index(DailyPrices,Match($AI143,PriceDates,0)+1,Match(AO$3,Tickers,0))*AO$4</f>
        <v>13477.33836</v>
      </c>
      <c r="AP143" s="50">
        <f t="array" ref="AP143">index(DailyPrices,Match($AI143,PriceDates,0)+1,Match(AP$3,Tickers,0))*AP$4</f>
        <v>4356.581724</v>
      </c>
      <c r="AQ143" s="50">
        <f t="array" ref="AQ143">index(DailyPrices,Match($AI143,PriceDates,0)+1,Match(AQ$3,Tickers,0))*AQ$4</f>
        <v>6498.719464</v>
      </c>
      <c r="AR143" s="50">
        <f t="array" ref="AR143">index(DailyPrices,Match($AI143,PriceDates,0)+1,Match(AR$3,Tickers,0))*AR$4</f>
        <v>4673.396963</v>
      </c>
      <c r="AS143" s="50">
        <f t="array" ref="AS143">index(DailyPrices,Match($AI143,PriceDates,0)+1,Match(AS$3,Tickers,0))*AS$4</f>
        <v>7857.382704</v>
      </c>
      <c r="AT143" s="50">
        <f t="array" ref="AT143">index(DailyPrices,Match($AI143,PriceDates,0)+1,Match(AT$3,Tickers,0))*AT$4</f>
        <v>4889.373978</v>
      </c>
      <c r="AU143" s="50">
        <f t="array" ref="AU143">index(DailyPrices,Match($AI143,PriceDates,0)+1,Match(AU$3,Tickers,0))*AU$4</f>
        <v>2335.747301</v>
      </c>
      <c r="AV143" s="50">
        <f t="array" ref="AV143">index(DailyPrices,Match($AI143,PriceDates,0)+1,Match(AV$3,Tickers,0))*AV$4</f>
        <v>0</v>
      </c>
      <c r="AW143" s="50">
        <f t="array" ref="AW143">index(DailyPrices,Match($AI143,PriceDates,0)+1,Match(AW$3,Tickers,0))*AW$4</f>
        <v>0</v>
      </c>
      <c r="AX143" s="50">
        <f t="array" ref="AX143">index(DailyPrices,Match($AI143,PriceDates,0)+1,Match(AX$3,Tickers,0))*AX$4</f>
        <v>0</v>
      </c>
      <c r="AY143" s="50">
        <f t="array" ref="AY143">index(DailyPrices,Match($AI143,PriceDates,0)+1,Match(AY$3,Tickers,0))*AY$4</f>
        <v>0</v>
      </c>
      <c r="AZ143" s="50">
        <f t="array" ref="AZ143">index(DailyPrices,Match($AI143,PriceDates,0)+1,Match(AZ$3,Tickers,0))*AZ$4</f>
        <v>0</v>
      </c>
      <c r="BA143" s="50">
        <f t="array" ref="BA143">index(DailyPrices,Match($AI143,PriceDates,0)+1,Match(BA$3,Tickers,0))*BA$4</f>
        <v>0</v>
      </c>
      <c r="BB143" s="50">
        <f t="array" ref="BB143">index(DailyPrices,Match($AI143,PriceDates,0)+1,Match(BB$3,Tickers,0))*BB$4</f>
        <v>0</v>
      </c>
      <c r="BC143" s="50">
        <f t="array" ref="BC143">index(DailyPrices,Match($AI143,PriceDates,0)+1,Match(BC$3,Tickers,0))*BC$4</f>
        <v>0</v>
      </c>
      <c r="BD143" s="50">
        <f t="array" ref="BD143">index(DailyPrices,Match($AI143,PriceDates,0)+1,Match(BD$3,Tickers,0))*BD$4</f>
        <v>0</v>
      </c>
      <c r="BE143" s="50">
        <f t="array" ref="BE143">index(DailyPrices,Match($AI143,PriceDates,0)+1,Match(BE$3,Tickers,0))*BE$4</f>
        <v>0</v>
      </c>
      <c r="BF143" s="50">
        <f t="array" ref="BF143">index(DailyPrices,Match($AI143,PriceDates,0)+1,Match(BF$3,Tickers,0))*BF$4</f>
        <v>0</v>
      </c>
      <c r="BG143" s="50">
        <f t="array" ref="BG143">index(DailyPrices,Match($AI143,PriceDates,0)+1,Match(BG$3,Tickers,0))*BG$4</f>
        <v>0</v>
      </c>
      <c r="BH143" s="50">
        <f t="array" ref="BH143">index(DailyPrices,Match($AI143,PriceDates,0)+1,Match(BH$3,Tickers,0))*BH$4</f>
        <v>0</v>
      </c>
      <c r="BI143" s="50">
        <f t="array" ref="BI143">index(DailyPrices,Match($AI143,PriceDates,0)+1,Match(BI$3,Tickers,0))*BI$4</f>
        <v>0</v>
      </c>
      <c r="BJ143" s="50">
        <f t="array" ref="BJ143">index(DailyPrices,Match($AI143,PriceDates,0)+1,Match(BJ$3,Tickers,0))*BJ$4</f>
        <v>0</v>
      </c>
      <c r="BK143" s="51">
        <f t="shared" si="5"/>
        <v>106257.4357</v>
      </c>
    </row>
    <row r="144">
      <c r="AI144" s="65">
        <f>Prices!B152</f>
        <v>42577</v>
      </c>
      <c r="AJ144" s="50">
        <f t="array" ref="AJ144">index(DailyPrices,Match($AI144,PriceDates,0)+1,Match(AJ$3,Tickers,0))*AJ$4</f>
        <v>12447.71339</v>
      </c>
      <c r="AK144" s="50">
        <f t="array" ref="AK144">index(DailyPrices,Match($AI144,PriceDates,0)+1,Match(AK$3,Tickers,0))*AK$4</f>
        <v>19571.46757</v>
      </c>
      <c r="AL144" s="50">
        <f t="array" ref="AL144">index(DailyPrices,Match($AI144,PriceDates,0)+1,Match(AL$3,Tickers,0))*AL$4</f>
        <v>8156.89374</v>
      </c>
      <c r="AM144" s="50">
        <f t="array" ref="AM144">index(DailyPrices,Match($AI144,PriceDates,0)+1,Match(AM$3,Tickers,0))*AM$4</f>
        <v>12790.00136</v>
      </c>
      <c r="AN144" s="50">
        <f t="array" ref="AN144">index(DailyPrices,Match($AI144,PriceDates,0)+1,Match(AN$3,Tickers,0))*AN$4</f>
        <v>9451.919065</v>
      </c>
      <c r="AO144" s="50">
        <f t="array" ref="AO144">index(DailyPrices,Match($AI144,PriceDates,0)+1,Match(AO$3,Tickers,0))*AO$4</f>
        <v>13530.97189</v>
      </c>
      <c r="AP144" s="50">
        <f t="array" ref="AP144">index(DailyPrices,Match($AI144,PriceDates,0)+1,Match(AP$3,Tickers,0))*AP$4</f>
        <v>4383.615624</v>
      </c>
      <c r="AQ144" s="50">
        <f t="array" ref="AQ144">index(DailyPrices,Match($AI144,PriceDates,0)+1,Match(AQ$3,Tickers,0))*AQ$4</f>
        <v>6535.657998</v>
      </c>
      <c r="AR144" s="50">
        <f t="array" ref="AR144">index(DailyPrices,Match($AI144,PriceDates,0)+1,Match(AR$3,Tickers,0))*AR$4</f>
        <v>4705.806096</v>
      </c>
      <c r="AS144" s="50">
        <f t="array" ref="AS144">index(DailyPrices,Match($AI144,PriceDates,0)+1,Match(AS$3,Tickers,0))*AS$4</f>
        <v>7907.750542</v>
      </c>
      <c r="AT144" s="50">
        <f t="array" ref="AT144">index(DailyPrices,Match($AI144,PriceDates,0)+1,Match(AT$3,Tickers,0))*AT$4</f>
        <v>4865.356749</v>
      </c>
      <c r="AU144" s="50">
        <f t="array" ref="AU144">index(DailyPrices,Match($AI144,PriceDates,0)+1,Match(AU$3,Tickers,0))*AU$4</f>
        <v>2338.36711</v>
      </c>
      <c r="AV144" s="50">
        <f t="array" ref="AV144">index(DailyPrices,Match($AI144,PriceDates,0)+1,Match(AV$3,Tickers,0))*AV$4</f>
        <v>0</v>
      </c>
      <c r="AW144" s="50">
        <f t="array" ref="AW144">index(DailyPrices,Match($AI144,PriceDates,0)+1,Match(AW$3,Tickers,0))*AW$4</f>
        <v>0</v>
      </c>
      <c r="AX144" s="50">
        <f t="array" ref="AX144">index(DailyPrices,Match($AI144,PriceDates,0)+1,Match(AX$3,Tickers,0))*AX$4</f>
        <v>0</v>
      </c>
      <c r="AY144" s="50">
        <f t="array" ref="AY144">index(DailyPrices,Match($AI144,PriceDates,0)+1,Match(AY$3,Tickers,0))*AY$4</f>
        <v>0</v>
      </c>
      <c r="AZ144" s="50">
        <f t="array" ref="AZ144">index(DailyPrices,Match($AI144,PriceDates,0)+1,Match(AZ$3,Tickers,0))*AZ$4</f>
        <v>0</v>
      </c>
      <c r="BA144" s="50">
        <f t="array" ref="BA144">index(DailyPrices,Match($AI144,PriceDates,0)+1,Match(BA$3,Tickers,0))*BA$4</f>
        <v>0</v>
      </c>
      <c r="BB144" s="50">
        <f t="array" ref="BB144">index(DailyPrices,Match($AI144,PriceDates,0)+1,Match(BB$3,Tickers,0))*BB$4</f>
        <v>0</v>
      </c>
      <c r="BC144" s="50">
        <f t="array" ref="BC144">index(DailyPrices,Match($AI144,PriceDates,0)+1,Match(BC$3,Tickers,0))*BC$4</f>
        <v>0</v>
      </c>
      <c r="BD144" s="50">
        <f t="array" ref="BD144">index(DailyPrices,Match($AI144,PriceDates,0)+1,Match(BD$3,Tickers,0))*BD$4</f>
        <v>0</v>
      </c>
      <c r="BE144" s="50">
        <f t="array" ref="BE144">index(DailyPrices,Match($AI144,PriceDates,0)+1,Match(BE$3,Tickers,0))*BE$4</f>
        <v>0</v>
      </c>
      <c r="BF144" s="50">
        <f t="array" ref="BF144">index(DailyPrices,Match($AI144,PriceDates,0)+1,Match(BF$3,Tickers,0))*BF$4</f>
        <v>0</v>
      </c>
      <c r="BG144" s="50">
        <f t="array" ref="BG144">index(DailyPrices,Match($AI144,PriceDates,0)+1,Match(BG$3,Tickers,0))*BG$4</f>
        <v>0</v>
      </c>
      <c r="BH144" s="50">
        <f t="array" ref="BH144">index(DailyPrices,Match($AI144,PriceDates,0)+1,Match(BH$3,Tickers,0))*BH$4</f>
        <v>0</v>
      </c>
      <c r="BI144" s="50">
        <f t="array" ref="BI144">index(DailyPrices,Match($AI144,PriceDates,0)+1,Match(BI$3,Tickers,0))*BI$4</f>
        <v>0</v>
      </c>
      <c r="BJ144" s="50">
        <f t="array" ref="BJ144">index(DailyPrices,Match($AI144,PriceDates,0)+1,Match(BJ$3,Tickers,0))*BJ$4</f>
        <v>0</v>
      </c>
      <c r="BK144" s="51">
        <f t="shared" si="5"/>
        <v>106685.5211</v>
      </c>
    </row>
    <row r="145">
      <c r="AI145" s="65">
        <f>Prices!B153</f>
        <v>42578</v>
      </c>
      <c r="AJ145" s="50">
        <f t="array" ref="AJ145">index(DailyPrices,Match($AI145,PriceDates,0)+1,Match(AJ$3,Tickers,0))*AJ$4</f>
        <v>12439.57517</v>
      </c>
      <c r="AK145" s="50">
        <f t="array" ref="AK145">index(DailyPrices,Match($AI145,PriceDates,0)+1,Match(AK$3,Tickers,0))*AK$4</f>
        <v>19496.20878</v>
      </c>
      <c r="AL145" s="50">
        <f t="array" ref="AL145">index(DailyPrices,Match($AI145,PriceDates,0)+1,Match(AL$3,Tickers,0))*AL$4</f>
        <v>8138.720943</v>
      </c>
      <c r="AM145" s="50">
        <f t="array" ref="AM145">index(DailyPrices,Match($AI145,PriceDates,0)+1,Match(AM$3,Tickers,0))*AM$4</f>
        <v>12785.01111</v>
      </c>
      <c r="AN145" s="50">
        <f t="array" ref="AN145">index(DailyPrices,Match($AI145,PriceDates,0)+1,Match(AN$3,Tickers,0))*AN$4</f>
        <v>9493.637881</v>
      </c>
      <c r="AO145" s="50">
        <f t="array" ref="AO145">index(DailyPrices,Match($AI145,PriceDates,0)+1,Match(AO$3,Tickers,0))*AO$4</f>
        <v>13603.76024</v>
      </c>
      <c r="AP145" s="50">
        <f t="array" ref="AP145">index(DailyPrices,Match($AI145,PriceDates,0)+1,Match(AP$3,Tickers,0))*AP$4</f>
        <v>4415.231541</v>
      </c>
      <c r="AQ145" s="50">
        <f t="array" ref="AQ145">index(DailyPrices,Match($AI145,PriceDates,0)+1,Match(AQ$3,Tickers,0))*AQ$4</f>
        <v>6567.671395</v>
      </c>
      <c r="AR145" s="50">
        <f t="array" ref="AR145">index(DailyPrices,Match($AI145,PriceDates,0)+1,Match(AR$3,Tickers,0))*AR$4</f>
        <v>4720.930358</v>
      </c>
      <c r="AS145" s="50">
        <f t="array" ref="AS145">index(DailyPrices,Match($AI145,PriceDates,0)+1,Match(AS$3,Tickers,0))*AS$4</f>
        <v>7912.329436</v>
      </c>
      <c r="AT145" s="50">
        <f t="array" ref="AT145">index(DailyPrices,Match($AI145,PriceDates,0)+1,Match(AT$3,Tickers,0))*AT$4</f>
        <v>4827.4629</v>
      </c>
      <c r="AU145" s="50">
        <f t="array" ref="AU145">index(DailyPrices,Match($AI145,PriceDates,0)+1,Match(AU$3,Tickers,0))*AU$4</f>
        <v>2319.279927</v>
      </c>
      <c r="AV145" s="50">
        <f t="array" ref="AV145">index(DailyPrices,Match($AI145,PriceDates,0)+1,Match(AV$3,Tickers,0))*AV$4</f>
        <v>0</v>
      </c>
      <c r="AW145" s="50">
        <f t="array" ref="AW145">index(DailyPrices,Match($AI145,PriceDates,0)+1,Match(AW$3,Tickers,0))*AW$4</f>
        <v>0</v>
      </c>
      <c r="AX145" s="50">
        <f t="array" ref="AX145">index(DailyPrices,Match($AI145,PriceDates,0)+1,Match(AX$3,Tickers,0))*AX$4</f>
        <v>0</v>
      </c>
      <c r="AY145" s="50">
        <f t="array" ref="AY145">index(DailyPrices,Match($AI145,PriceDates,0)+1,Match(AY$3,Tickers,0))*AY$4</f>
        <v>0</v>
      </c>
      <c r="AZ145" s="50">
        <f t="array" ref="AZ145">index(DailyPrices,Match($AI145,PriceDates,0)+1,Match(AZ$3,Tickers,0))*AZ$4</f>
        <v>0</v>
      </c>
      <c r="BA145" s="50">
        <f t="array" ref="BA145">index(DailyPrices,Match($AI145,PriceDates,0)+1,Match(BA$3,Tickers,0))*BA$4</f>
        <v>0</v>
      </c>
      <c r="BB145" s="50">
        <f t="array" ref="BB145">index(DailyPrices,Match($AI145,PriceDates,0)+1,Match(BB$3,Tickers,0))*BB$4</f>
        <v>0</v>
      </c>
      <c r="BC145" s="50">
        <f t="array" ref="BC145">index(DailyPrices,Match($AI145,PriceDates,0)+1,Match(BC$3,Tickers,0))*BC$4</f>
        <v>0</v>
      </c>
      <c r="BD145" s="50">
        <f t="array" ref="BD145">index(DailyPrices,Match($AI145,PriceDates,0)+1,Match(BD$3,Tickers,0))*BD$4</f>
        <v>0</v>
      </c>
      <c r="BE145" s="50">
        <f t="array" ref="BE145">index(DailyPrices,Match($AI145,PriceDates,0)+1,Match(BE$3,Tickers,0))*BE$4</f>
        <v>0</v>
      </c>
      <c r="BF145" s="50">
        <f t="array" ref="BF145">index(DailyPrices,Match($AI145,PriceDates,0)+1,Match(BF$3,Tickers,0))*BF$4</f>
        <v>0</v>
      </c>
      <c r="BG145" s="50">
        <f t="array" ref="BG145">index(DailyPrices,Match($AI145,PriceDates,0)+1,Match(BG$3,Tickers,0))*BG$4</f>
        <v>0</v>
      </c>
      <c r="BH145" s="50">
        <f t="array" ref="BH145">index(DailyPrices,Match($AI145,PriceDates,0)+1,Match(BH$3,Tickers,0))*BH$4</f>
        <v>0</v>
      </c>
      <c r="BI145" s="50">
        <f t="array" ref="BI145">index(DailyPrices,Match($AI145,PriceDates,0)+1,Match(BI$3,Tickers,0))*BI$4</f>
        <v>0</v>
      </c>
      <c r="BJ145" s="50">
        <f t="array" ref="BJ145">index(DailyPrices,Match($AI145,PriceDates,0)+1,Match(BJ$3,Tickers,0))*BJ$4</f>
        <v>0</v>
      </c>
      <c r="BK145" s="51">
        <f t="shared" si="5"/>
        <v>106719.8197</v>
      </c>
    </row>
    <row r="146">
      <c r="AI146" s="65">
        <f>Prices!B154</f>
        <v>42579</v>
      </c>
      <c r="AJ146" s="50">
        <f t="array" ref="AJ146">index(DailyPrices,Match($AI146,PriceDates,0)+1,Match(AJ$3,Tickers,0))*AJ$4</f>
        <v>12453.34754</v>
      </c>
      <c r="AK146" s="50">
        <f t="array" ref="AK146">index(DailyPrices,Match($AI146,PriceDates,0)+1,Match(AK$3,Tickers,0))*AK$4</f>
        <v>19498.2993</v>
      </c>
      <c r="AL146" s="50">
        <f t="array" ref="AL146">index(DailyPrices,Match($AI146,PriceDates,0)+1,Match(AL$3,Tickers,0))*AL$4</f>
        <v>8151.509208</v>
      </c>
      <c r="AM146" s="50">
        <f t="array" ref="AM146">index(DailyPrices,Match($AI146,PriceDates,0)+1,Match(AM$3,Tickers,0))*AM$4</f>
        <v>12753.82208</v>
      </c>
      <c r="AN146" s="50">
        <f t="array" ref="AN146">index(DailyPrices,Match($AI146,PriceDates,0)+1,Match(AN$3,Tickers,0))*AN$4</f>
        <v>9493.637881</v>
      </c>
      <c r="AO146" s="50">
        <f t="array" ref="AO146">index(DailyPrices,Match($AI146,PriceDates,0)+1,Match(AO$3,Tickers,0))*AO$4</f>
        <v>13569.28155</v>
      </c>
      <c r="AP146" s="50">
        <f t="array" ref="AP146">index(DailyPrices,Match($AI146,PriceDates,0)+1,Match(AP$3,Tickers,0))*AP$4</f>
        <v>4424.395575</v>
      </c>
      <c r="AQ146" s="50">
        <f t="array" ref="AQ146">index(DailyPrices,Match($AI146,PriceDates,0)+1,Match(AQ$3,Tickers,0))*AQ$4</f>
        <v>6619.385343</v>
      </c>
      <c r="AR146" s="50">
        <f t="array" ref="AR146">index(DailyPrices,Match($AI146,PriceDates,0)+1,Match(AR$3,Tickers,0))*AR$4</f>
        <v>4722.010663</v>
      </c>
      <c r="AS146" s="50">
        <f t="array" ref="AS146">index(DailyPrices,Match($AI146,PriceDates,0)+1,Match(AS$3,Tickers,0))*AS$4</f>
        <v>7884.85607</v>
      </c>
      <c r="AT146" s="50">
        <f t="array" ref="AT146">index(DailyPrices,Match($AI146,PriceDates,0)+1,Match(AT$3,Tickers,0))*AT$4</f>
        <v>4872.29506</v>
      </c>
      <c r="AU146" s="50">
        <f t="array" ref="AU146">index(DailyPrices,Match($AI146,PriceDates,0)+1,Match(AU$3,Tickers,0))*AU$4</f>
        <v>2342.858212</v>
      </c>
      <c r="AV146" s="50">
        <f t="array" ref="AV146">index(DailyPrices,Match($AI146,PriceDates,0)+1,Match(AV$3,Tickers,0))*AV$4</f>
        <v>0</v>
      </c>
      <c r="AW146" s="50">
        <f t="array" ref="AW146">index(DailyPrices,Match($AI146,PriceDates,0)+1,Match(AW$3,Tickers,0))*AW$4</f>
        <v>0</v>
      </c>
      <c r="AX146" s="50">
        <f t="array" ref="AX146">index(DailyPrices,Match($AI146,PriceDates,0)+1,Match(AX$3,Tickers,0))*AX$4</f>
        <v>0</v>
      </c>
      <c r="AY146" s="50">
        <f t="array" ref="AY146">index(DailyPrices,Match($AI146,PriceDates,0)+1,Match(AY$3,Tickers,0))*AY$4</f>
        <v>0</v>
      </c>
      <c r="AZ146" s="50">
        <f t="array" ref="AZ146">index(DailyPrices,Match($AI146,PriceDates,0)+1,Match(AZ$3,Tickers,0))*AZ$4</f>
        <v>0</v>
      </c>
      <c r="BA146" s="50">
        <f t="array" ref="BA146">index(DailyPrices,Match($AI146,PriceDates,0)+1,Match(BA$3,Tickers,0))*BA$4</f>
        <v>0</v>
      </c>
      <c r="BB146" s="50">
        <f t="array" ref="BB146">index(DailyPrices,Match($AI146,PriceDates,0)+1,Match(BB$3,Tickers,0))*BB$4</f>
        <v>0</v>
      </c>
      <c r="BC146" s="50">
        <f t="array" ref="BC146">index(DailyPrices,Match($AI146,PriceDates,0)+1,Match(BC$3,Tickers,0))*BC$4</f>
        <v>0</v>
      </c>
      <c r="BD146" s="50">
        <f t="array" ref="BD146">index(DailyPrices,Match($AI146,PriceDates,0)+1,Match(BD$3,Tickers,0))*BD$4</f>
        <v>0</v>
      </c>
      <c r="BE146" s="50">
        <f t="array" ref="BE146">index(DailyPrices,Match($AI146,PriceDates,0)+1,Match(BE$3,Tickers,0))*BE$4</f>
        <v>0</v>
      </c>
      <c r="BF146" s="50">
        <f t="array" ref="BF146">index(DailyPrices,Match($AI146,PriceDates,0)+1,Match(BF$3,Tickers,0))*BF$4</f>
        <v>0</v>
      </c>
      <c r="BG146" s="50">
        <f t="array" ref="BG146">index(DailyPrices,Match($AI146,PriceDates,0)+1,Match(BG$3,Tickers,0))*BG$4</f>
        <v>0</v>
      </c>
      <c r="BH146" s="50">
        <f t="array" ref="BH146">index(DailyPrices,Match($AI146,PriceDates,0)+1,Match(BH$3,Tickers,0))*BH$4</f>
        <v>0</v>
      </c>
      <c r="BI146" s="50">
        <f t="array" ref="BI146">index(DailyPrices,Match($AI146,PriceDates,0)+1,Match(BI$3,Tickers,0))*BI$4</f>
        <v>0</v>
      </c>
      <c r="BJ146" s="50">
        <f t="array" ref="BJ146">index(DailyPrices,Match($AI146,PriceDates,0)+1,Match(BJ$3,Tickers,0))*BJ$4</f>
        <v>0</v>
      </c>
      <c r="BK146" s="51">
        <f t="shared" si="5"/>
        <v>106785.6985</v>
      </c>
    </row>
    <row r="147">
      <c r="AI147" s="65">
        <f>Prices!B155</f>
        <v>42580</v>
      </c>
      <c r="AJ147" s="50">
        <f t="array" ref="AJ147">index(DailyPrices,Match($AI147,PriceDates,0)+1,Match(AJ$3,Tickers,0))*AJ$4</f>
        <v>12475.25812</v>
      </c>
      <c r="AK147" s="50">
        <f t="array" ref="AK147">index(DailyPrices,Match($AI147,PriceDates,0)+1,Match(AK$3,Tickers,0))*AK$4</f>
        <v>19529.65713</v>
      </c>
      <c r="AL147" s="50">
        <f t="array" ref="AL147">index(DailyPrices,Match($AI147,PriceDates,0)+1,Match(AL$3,Tickers,0))*AL$4</f>
        <v>8175.739604</v>
      </c>
      <c r="AM147" s="50">
        <f t="array" ref="AM147">index(DailyPrices,Match($AI147,PriceDates,0)+1,Match(AM$3,Tickers,0))*AM$4</f>
        <v>12797.48673</v>
      </c>
      <c r="AN147" s="50">
        <f t="array" ref="AN147">index(DailyPrices,Match($AI147,PriceDates,0)+1,Match(AN$3,Tickers,0))*AN$4</f>
        <v>9603.149771</v>
      </c>
      <c r="AO147" s="50">
        <f t="array" ref="AO147">index(DailyPrices,Match($AI147,PriceDates,0)+1,Match(AO$3,Tickers,0))*AO$4</f>
        <v>13734.01308</v>
      </c>
      <c r="AP147" s="50">
        <f t="array" ref="AP147">index(DailyPrices,Match($AI147,PriceDates,0)+1,Match(AP$3,Tickers,0))*AP$4</f>
        <v>4477.08877</v>
      </c>
      <c r="AQ147" s="50">
        <f t="array" ref="AQ147">index(DailyPrices,Match($AI147,PriceDates,0)+1,Match(AQ$3,Tickers,0))*AQ$4</f>
        <v>6690.799842</v>
      </c>
      <c r="AR147" s="50">
        <f t="array" ref="AR147">index(DailyPrices,Match($AI147,PriceDates,0)+1,Match(AR$3,Tickers,0))*AR$4</f>
        <v>4750.098578</v>
      </c>
      <c r="AS147" s="50">
        <f t="array" ref="AS147">index(DailyPrices,Match($AI147,PriceDates,0)+1,Match(AS$3,Tickers,0))*AS$4</f>
        <v>7985.591746</v>
      </c>
      <c r="AT147" s="50">
        <f t="array" ref="AT147">index(DailyPrices,Match($AI147,PriceDates,0)+1,Match(AT$3,Tickers,0))*AT$4</f>
        <v>4934.206137</v>
      </c>
      <c r="AU147" s="50">
        <f t="array" ref="AU147">index(DailyPrices,Match($AI147,PriceDates,0)+1,Match(AU$3,Tickers,0))*AU$4</f>
        <v>2358.951328</v>
      </c>
      <c r="AV147" s="50">
        <f t="array" ref="AV147">index(DailyPrices,Match($AI147,PriceDates,0)+1,Match(AV$3,Tickers,0))*AV$4</f>
        <v>0</v>
      </c>
      <c r="AW147" s="50">
        <f t="array" ref="AW147">index(DailyPrices,Match($AI147,PriceDates,0)+1,Match(AW$3,Tickers,0))*AW$4</f>
        <v>0</v>
      </c>
      <c r="AX147" s="50">
        <f t="array" ref="AX147">index(DailyPrices,Match($AI147,PriceDates,0)+1,Match(AX$3,Tickers,0))*AX$4</f>
        <v>0</v>
      </c>
      <c r="AY147" s="50">
        <f t="array" ref="AY147">index(DailyPrices,Match($AI147,PriceDates,0)+1,Match(AY$3,Tickers,0))*AY$4</f>
        <v>0</v>
      </c>
      <c r="AZ147" s="50">
        <f t="array" ref="AZ147">index(DailyPrices,Match($AI147,PriceDates,0)+1,Match(AZ$3,Tickers,0))*AZ$4</f>
        <v>0</v>
      </c>
      <c r="BA147" s="50">
        <f t="array" ref="BA147">index(DailyPrices,Match($AI147,PriceDates,0)+1,Match(BA$3,Tickers,0))*BA$4</f>
        <v>0</v>
      </c>
      <c r="BB147" s="50">
        <f t="array" ref="BB147">index(DailyPrices,Match($AI147,PriceDates,0)+1,Match(BB$3,Tickers,0))*BB$4</f>
        <v>0</v>
      </c>
      <c r="BC147" s="50">
        <f t="array" ref="BC147">index(DailyPrices,Match($AI147,PriceDates,0)+1,Match(BC$3,Tickers,0))*BC$4</f>
        <v>0</v>
      </c>
      <c r="BD147" s="50">
        <f t="array" ref="BD147">index(DailyPrices,Match($AI147,PriceDates,0)+1,Match(BD$3,Tickers,0))*BD$4</f>
        <v>0</v>
      </c>
      <c r="BE147" s="50">
        <f t="array" ref="BE147">index(DailyPrices,Match($AI147,PriceDates,0)+1,Match(BE$3,Tickers,0))*BE$4</f>
        <v>0</v>
      </c>
      <c r="BF147" s="50">
        <f t="array" ref="BF147">index(DailyPrices,Match($AI147,PriceDates,0)+1,Match(BF$3,Tickers,0))*BF$4</f>
        <v>0</v>
      </c>
      <c r="BG147" s="50">
        <f t="array" ref="BG147">index(DailyPrices,Match($AI147,PriceDates,0)+1,Match(BG$3,Tickers,0))*BG$4</f>
        <v>0</v>
      </c>
      <c r="BH147" s="50">
        <f t="array" ref="BH147">index(DailyPrices,Match($AI147,PriceDates,0)+1,Match(BH$3,Tickers,0))*BH$4</f>
        <v>0</v>
      </c>
      <c r="BI147" s="50">
        <f t="array" ref="BI147">index(DailyPrices,Match($AI147,PriceDates,0)+1,Match(BI$3,Tickers,0))*BI$4</f>
        <v>0</v>
      </c>
      <c r="BJ147" s="50">
        <f t="array" ref="BJ147">index(DailyPrices,Match($AI147,PriceDates,0)+1,Match(BJ$3,Tickers,0))*BJ$4</f>
        <v>0</v>
      </c>
      <c r="BK147" s="51">
        <f t="shared" si="5"/>
        <v>107512.0408</v>
      </c>
    </row>
    <row r="148">
      <c r="AI148" s="65">
        <f>Prices!B156</f>
        <v>42583</v>
      </c>
      <c r="AJ148" s="50">
        <f t="array" ref="AJ148">index(DailyPrices,Match($AI148,PriceDates,0)+1,Match(AJ$3,Tickers,0))*AJ$4</f>
        <v>12460.85974</v>
      </c>
      <c r="AK148" s="50">
        <f t="array" ref="AK148">index(DailyPrices,Match($AI148,PriceDates,0)+1,Match(AK$3,Tickers,0))*AK$4</f>
        <v>19416.76894</v>
      </c>
      <c r="AL148" s="50">
        <f t="array" ref="AL148">index(DailyPrices,Match($AI148,PriceDates,0)+1,Match(AL$3,Tickers,0))*AL$4</f>
        <v>8164.970539</v>
      </c>
      <c r="AM148" s="50">
        <f t="array" ref="AM148">index(DailyPrices,Match($AI148,PriceDates,0)+1,Match(AM$3,Tickers,0))*AM$4</f>
        <v>12753.82208</v>
      </c>
      <c r="AN148" s="50">
        <f t="array" ref="AN148">index(DailyPrices,Match($AI148,PriceDates,0)+1,Match(AN$3,Tickers,0))*AN$4</f>
        <v>9548.393826</v>
      </c>
      <c r="AO148" s="50">
        <f t="array" ref="AO148">index(DailyPrices,Match($AI148,PriceDates,0)+1,Match(AO$3,Tickers,0))*AO$4</f>
        <v>13626.74604</v>
      </c>
      <c r="AP148" s="50">
        <f t="array" ref="AP148">index(DailyPrices,Match($AI148,PriceDates,0)+1,Match(AP$3,Tickers,0))*AP$4</f>
        <v>4444.098248</v>
      </c>
      <c r="AQ148" s="50">
        <f t="array" ref="AQ148">index(DailyPrices,Match($AI148,PriceDates,0)+1,Match(AQ$3,Tickers,0))*AQ$4</f>
        <v>6639.085894</v>
      </c>
      <c r="AR148" s="50">
        <f t="array" ref="AR148">index(DailyPrices,Match($AI148,PriceDates,0)+1,Match(AR$3,Tickers,0))*AR$4</f>
        <v>4739.295533</v>
      </c>
      <c r="AS148" s="50">
        <f t="array" ref="AS148">index(DailyPrices,Match($AI148,PriceDates,0)+1,Match(AS$3,Tickers,0))*AS$4</f>
        <v>7880.277176</v>
      </c>
      <c r="AT148" s="50">
        <f t="array" ref="AT148">index(DailyPrices,Match($AI148,PriceDates,0)+1,Match(AT$3,Tickers,0))*AT$4</f>
        <v>4944.880461</v>
      </c>
      <c r="AU148" s="50">
        <f t="array" ref="AU148">index(DailyPrices,Match($AI148,PriceDates,0)+1,Match(AU$3,Tickers,0))*AU$4</f>
        <v>2351.466158</v>
      </c>
      <c r="AV148" s="50">
        <f t="array" ref="AV148">index(DailyPrices,Match($AI148,PriceDates,0)+1,Match(AV$3,Tickers,0))*AV$4</f>
        <v>0</v>
      </c>
      <c r="AW148" s="50">
        <f t="array" ref="AW148">index(DailyPrices,Match($AI148,PriceDates,0)+1,Match(AW$3,Tickers,0))*AW$4</f>
        <v>0</v>
      </c>
      <c r="AX148" s="50">
        <f t="array" ref="AX148">index(DailyPrices,Match($AI148,PriceDates,0)+1,Match(AX$3,Tickers,0))*AX$4</f>
        <v>0</v>
      </c>
      <c r="AY148" s="50">
        <f t="array" ref="AY148">index(DailyPrices,Match($AI148,PriceDates,0)+1,Match(AY$3,Tickers,0))*AY$4</f>
        <v>0</v>
      </c>
      <c r="AZ148" s="50">
        <f t="array" ref="AZ148">index(DailyPrices,Match($AI148,PriceDates,0)+1,Match(AZ$3,Tickers,0))*AZ$4</f>
        <v>0</v>
      </c>
      <c r="BA148" s="50">
        <f t="array" ref="BA148">index(DailyPrices,Match($AI148,PriceDates,0)+1,Match(BA$3,Tickers,0))*BA$4</f>
        <v>0</v>
      </c>
      <c r="BB148" s="50">
        <f t="array" ref="BB148">index(DailyPrices,Match($AI148,PriceDates,0)+1,Match(BB$3,Tickers,0))*BB$4</f>
        <v>0</v>
      </c>
      <c r="BC148" s="50">
        <f t="array" ref="BC148">index(DailyPrices,Match($AI148,PriceDates,0)+1,Match(BC$3,Tickers,0))*BC$4</f>
        <v>0</v>
      </c>
      <c r="BD148" s="50">
        <f t="array" ref="BD148">index(DailyPrices,Match($AI148,PriceDates,0)+1,Match(BD$3,Tickers,0))*BD$4</f>
        <v>0</v>
      </c>
      <c r="BE148" s="50">
        <f t="array" ref="BE148">index(DailyPrices,Match($AI148,PriceDates,0)+1,Match(BE$3,Tickers,0))*BE$4</f>
        <v>0</v>
      </c>
      <c r="BF148" s="50">
        <f t="array" ref="BF148">index(DailyPrices,Match($AI148,PriceDates,0)+1,Match(BF$3,Tickers,0))*BF$4</f>
        <v>0</v>
      </c>
      <c r="BG148" s="50">
        <f t="array" ref="BG148">index(DailyPrices,Match($AI148,PriceDates,0)+1,Match(BG$3,Tickers,0))*BG$4</f>
        <v>0</v>
      </c>
      <c r="BH148" s="50">
        <f t="array" ref="BH148">index(DailyPrices,Match($AI148,PriceDates,0)+1,Match(BH$3,Tickers,0))*BH$4</f>
        <v>0</v>
      </c>
      <c r="BI148" s="50">
        <f t="array" ref="BI148">index(DailyPrices,Match($AI148,PriceDates,0)+1,Match(BI$3,Tickers,0))*BI$4</f>
        <v>0</v>
      </c>
      <c r="BJ148" s="50">
        <f t="array" ref="BJ148">index(DailyPrices,Match($AI148,PriceDates,0)+1,Match(BJ$3,Tickers,0))*BJ$4</f>
        <v>0</v>
      </c>
      <c r="BK148" s="51">
        <f t="shared" si="5"/>
        <v>106970.6646</v>
      </c>
    </row>
    <row r="149">
      <c r="AI149" s="65">
        <f>Prices!B157</f>
        <v>42584</v>
      </c>
      <c r="AJ149" s="50">
        <f t="array" ref="AJ149">index(DailyPrices,Match($AI149,PriceDates,0)+1,Match(AJ$3,Tickers,0))*AJ$4</f>
        <v>12383.23368</v>
      </c>
      <c r="AK149" s="50">
        <f t="array" ref="AK149">index(DailyPrices,Match($AI149,PriceDates,0)+1,Match(AK$3,Tickers,0))*AK$4</f>
        <v>19282.97553</v>
      </c>
      <c r="AL149" s="50">
        <f t="array" ref="AL149">index(DailyPrices,Match($AI149,PriceDates,0)+1,Match(AL$3,Tickers,0))*AL$4</f>
        <v>8055.933755</v>
      </c>
      <c r="AM149" s="50">
        <f t="array" ref="AM149">index(DailyPrices,Match($AI149,PriceDates,0)+1,Match(AM$3,Tickers,0))*AM$4</f>
        <v>12585.40126</v>
      </c>
      <c r="AN149" s="50">
        <f t="array" ref="AN149">index(DailyPrices,Match($AI149,PriceDates,0)+1,Match(AN$3,Tickers,0))*AN$4</f>
        <v>9501.460159</v>
      </c>
      <c r="AO149" s="50">
        <f t="array" ref="AO149">index(DailyPrices,Match($AI149,PriceDates,0)+1,Match(AO$3,Tickers,0))*AO$4</f>
        <v>13500.32416</v>
      </c>
      <c r="AP149" s="50">
        <f t="array" ref="AP149">index(DailyPrices,Match($AI149,PriceDates,0)+1,Match(AP$3,Tickers,0))*AP$4</f>
        <v>4440.432634</v>
      </c>
      <c r="AQ149" s="50">
        <f t="array" ref="AQ149">index(DailyPrices,Match($AI149,PriceDates,0)+1,Match(AQ$3,Tickers,0))*AQ$4</f>
        <v>6621.847912</v>
      </c>
      <c r="AR149" s="50">
        <f t="array" ref="AR149">index(DailyPrices,Match($AI149,PriceDates,0)+1,Match(AR$3,Tickers,0))*AR$4</f>
        <v>4712.287923</v>
      </c>
      <c r="AS149" s="50">
        <f t="array" ref="AS149">index(DailyPrices,Match($AI149,PriceDates,0)+1,Match(AS$3,Tickers,0))*AS$4</f>
        <v>7839.067127</v>
      </c>
      <c r="AT149" s="50">
        <f t="array" ref="AT149">index(DailyPrices,Match($AI149,PriceDates,0)+1,Match(AT$3,Tickers,0))*AT$4</f>
        <v>4865.890465</v>
      </c>
      <c r="AU149" s="50">
        <f t="array" ref="AU149">index(DailyPrices,Match($AI149,PriceDates,0)+1,Match(AU$3,Tickers,0))*AU$4</f>
        <v>2334.624525</v>
      </c>
      <c r="AV149" s="50">
        <f t="array" ref="AV149">index(DailyPrices,Match($AI149,PriceDates,0)+1,Match(AV$3,Tickers,0))*AV$4</f>
        <v>0</v>
      </c>
      <c r="AW149" s="50">
        <f t="array" ref="AW149">index(DailyPrices,Match($AI149,PriceDates,0)+1,Match(AW$3,Tickers,0))*AW$4</f>
        <v>0</v>
      </c>
      <c r="AX149" s="50">
        <f t="array" ref="AX149">index(DailyPrices,Match($AI149,PriceDates,0)+1,Match(AX$3,Tickers,0))*AX$4</f>
        <v>0</v>
      </c>
      <c r="AY149" s="50">
        <f t="array" ref="AY149">index(DailyPrices,Match($AI149,PriceDates,0)+1,Match(AY$3,Tickers,0))*AY$4</f>
        <v>0</v>
      </c>
      <c r="AZ149" s="50">
        <f t="array" ref="AZ149">index(DailyPrices,Match($AI149,PriceDates,0)+1,Match(AZ$3,Tickers,0))*AZ$4</f>
        <v>0</v>
      </c>
      <c r="BA149" s="50">
        <f t="array" ref="BA149">index(DailyPrices,Match($AI149,PriceDates,0)+1,Match(BA$3,Tickers,0))*BA$4</f>
        <v>0</v>
      </c>
      <c r="BB149" s="50">
        <f t="array" ref="BB149">index(DailyPrices,Match($AI149,PriceDates,0)+1,Match(BB$3,Tickers,0))*BB$4</f>
        <v>0</v>
      </c>
      <c r="BC149" s="50">
        <f t="array" ref="BC149">index(DailyPrices,Match($AI149,PriceDates,0)+1,Match(BC$3,Tickers,0))*BC$4</f>
        <v>0</v>
      </c>
      <c r="BD149" s="50">
        <f t="array" ref="BD149">index(DailyPrices,Match($AI149,PriceDates,0)+1,Match(BD$3,Tickers,0))*BD$4</f>
        <v>0</v>
      </c>
      <c r="BE149" s="50">
        <f t="array" ref="BE149">index(DailyPrices,Match($AI149,PriceDates,0)+1,Match(BE$3,Tickers,0))*BE$4</f>
        <v>0</v>
      </c>
      <c r="BF149" s="50">
        <f t="array" ref="BF149">index(DailyPrices,Match($AI149,PriceDates,0)+1,Match(BF$3,Tickers,0))*BF$4</f>
        <v>0</v>
      </c>
      <c r="BG149" s="50">
        <f t="array" ref="BG149">index(DailyPrices,Match($AI149,PriceDates,0)+1,Match(BG$3,Tickers,0))*BG$4</f>
        <v>0</v>
      </c>
      <c r="BH149" s="50">
        <f t="array" ref="BH149">index(DailyPrices,Match($AI149,PriceDates,0)+1,Match(BH$3,Tickers,0))*BH$4</f>
        <v>0</v>
      </c>
      <c r="BI149" s="50">
        <f t="array" ref="BI149">index(DailyPrices,Match($AI149,PriceDates,0)+1,Match(BI$3,Tickers,0))*BI$4</f>
        <v>0</v>
      </c>
      <c r="BJ149" s="50">
        <f t="array" ref="BJ149">index(DailyPrices,Match($AI149,PriceDates,0)+1,Match(BJ$3,Tickers,0))*BJ$4</f>
        <v>0</v>
      </c>
      <c r="BK149" s="51">
        <f t="shared" si="5"/>
        <v>106123.4791</v>
      </c>
    </row>
    <row r="150">
      <c r="AI150" s="65">
        <f>Prices!B158</f>
        <v>42585</v>
      </c>
      <c r="AJ150" s="50">
        <f t="array" ref="AJ150">index(DailyPrices,Match($AI150,PriceDates,0)+1,Match(AJ$3,Tickers,0))*AJ$4</f>
        <v>12418.91663</v>
      </c>
      <c r="AK150" s="50">
        <f t="array" ref="AK150">index(DailyPrices,Match($AI150,PriceDates,0)+1,Match(AK$3,Tickers,0))*AK$4</f>
        <v>19423.0405</v>
      </c>
      <c r="AL150" s="50">
        <f t="array" ref="AL150">index(DailyPrices,Match($AI150,PriceDates,0)+1,Match(AL$3,Tickers,0))*AL$4</f>
        <v>8116.509746</v>
      </c>
      <c r="AM150" s="50">
        <f t="array" ref="AM150">index(DailyPrices,Match($AI150,PriceDates,0)+1,Match(AM$3,Tickers,0))*AM$4</f>
        <v>12685.20619</v>
      </c>
      <c r="AN150" s="50">
        <f t="array" ref="AN150">index(DailyPrices,Match($AI150,PriceDates,0)+1,Match(AN$3,Tickers,0))*AN$4</f>
        <v>9464.956195</v>
      </c>
      <c r="AO150" s="50">
        <f t="array" ref="AO150">index(DailyPrices,Match($AI150,PriceDates,0)+1,Match(AO$3,Tickers,0))*AO$4</f>
        <v>13504.15512</v>
      </c>
      <c r="AP150" s="50">
        <f t="array" ref="AP150">index(DailyPrices,Match($AI150,PriceDates,0)+1,Match(AP$3,Tickers,0))*AP$4</f>
        <v>4431.726802</v>
      </c>
      <c r="AQ150" s="50">
        <f t="array" ref="AQ150">index(DailyPrices,Match($AI150,PriceDates,0)+1,Match(AQ$3,Tickers,0))*AQ$4</f>
        <v>6565.208826</v>
      </c>
      <c r="AR150" s="50">
        <f t="array" ref="AR150">index(DailyPrices,Match($AI150,PriceDates,0)+1,Match(AR$3,Tickers,0))*AR$4</f>
        <v>4727.412185</v>
      </c>
      <c r="AS150" s="50">
        <f t="array" ref="AS150">index(DailyPrices,Match($AI150,PriceDates,0)+1,Match(AS$3,Tickers,0))*AS$4</f>
        <v>7958.11838</v>
      </c>
      <c r="AT150" s="50">
        <f t="array" ref="AT150">index(DailyPrices,Match($AI150,PriceDates,0)+1,Match(AT$3,Tickers,0))*AT$4</f>
        <v>4837.603508</v>
      </c>
      <c r="AU150" s="50">
        <f t="array" ref="AU150">index(DailyPrices,Match($AI150,PriceDates,0)+1,Match(AU$3,Tickers,0))*AU$4</f>
        <v>2317.782893</v>
      </c>
      <c r="AV150" s="50">
        <f t="array" ref="AV150">index(DailyPrices,Match($AI150,PriceDates,0)+1,Match(AV$3,Tickers,0))*AV$4</f>
        <v>0</v>
      </c>
      <c r="AW150" s="50">
        <f t="array" ref="AW150">index(DailyPrices,Match($AI150,PriceDates,0)+1,Match(AW$3,Tickers,0))*AW$4</f>
        <v>0</v>
      </c>
      <c r="AX150" s="50">
        <f t="array" ref="AX150">index(DailyPrices,Match($AI150,PriceDates,0)+1,Match(AX$3,Tickers,0))*AX$4</f>
        <v>0</v>
      </c>
      <c r="AY150" s="50">
        <f t="array" ref="AY150">index(DailyPrices,Match($AI150,PriceDates,0)+1,Match(AY$3,Tickers,0))*AY$4</f>
        <v>0</v>
      </c>
      <c r="AZ150" s="50">
        <f t="array" ref="AZ150">index(DailyPrices,Match($AI150,PriceDates,0)+1,Match(AZ$3,Tickers,0))*AZ$4</f>
        <v>0</v>
      </c>
      <c r="BA150" s="50">
        <f t="array" ref="BA150">index(DailyPrices,Match($AI150,PriceDates,0)+1,Match(BA$3,Tickers,0))*BA$4</f>
        <v>0</v>
      </c>
      <c r="BB150" s="50">
        <f t="array" ref="BB150">index(DailyPrices,Match($AI150,PriceDates,0)+1,Match(BB$3,Tickers,0))*BB$4</f>
        <v>0</v>
      </c>
      <c r="BC150" s="50">
        <f t="array" ref="BC150">index(DailyPrices,Match($AI150,PriceDates,0)+1,Match(BC$3,Tickers,0))*BC$4</f>
        <v>0</v>
      </c>
      <c r="BD150" s="50">
        <f t="array" ref="BD150">index(DailyPrices,Match($AI150,PriceDates,0)+1,Match(BD$3,Tickers,0))*BD$4</f>
        <v>0</v>
      </c>
      <c r="BE150" s="50">
        <f t="array" ref="BE150">index(DailyPrices,Match($AI150,PriceDates,0)+1,Match(BE$3,Tickers,0))*BE$4</f>
        <v>0</v>
      </c>
      <c r="BF150" s="50">
        <f t="array" ref="BF150">index(DailyPrices,Match($AI150,PriceDates,0)+1,Match(BF$3,Tickers,0))*BF$4</f>
        <v>0</v>
      </c>
      <c r="BG150" s="50">
        <f t="array" ref="BG150">index(DailyPrices,Match($AI150,PriceDates,0)+1,Match(BG$3,Tickers,0))*BG$4</f>
        <v>0</v>
      </c>
      <c r="BH150" s="50">
        <f t="array" ref="BH150">index(DailyPrices,Match($AI150,PriceDates,0)+1,Match(BH$3,Tickers,0))*BH$4</f>
        <v>0</v>
      </c>
      <c r="BI150" s="50">
        <f t="array" ref="BI150">index(DailyPrices,Match($AI150,PriceDates,0)+1,Match(BI$3,Tickers,0))*BI$4</f>
        <v>0</v>
      </c>
      <c r="BJ150" s="50">
        <f t="array" ref="BJ150">index(DailyPrices,Match($AI150,PriceDates,0)+1,Match(BJ$3,Tickers,0))*BJ$4</f>
        <v>0</v>
      </c>
      <c r="BK150" s="51">
        <f t="shared" si="5"/>
        <v>106450.637</v>
      </c>
    </row>
    <row r="151">
      <c r="AI151" s="65">
        <f>Prices!B159</f>
        <v>42586</v>
      </c>
      <c r="AJ151" s="50">
        <f t="array" ref="AJ151">index(DailyPrices,Match($AI151,PriceDates,0)+1,Match(AJ$3,Tickers,0))*AJ$4</f>
        <v>12430.81094</v>
      </c>
      <c r="AK151" s="50">
        <f t="array" ref="AK151">index(DailyPrices,Match($AI151,PriceDates,0)+1,Match(AK$3,Tickers,0))*AK$4</f>
        <v>19410.49737</v>
      </c>
      <c r="AL151" s="50">
        <f t="array" ref="AL151">index(DailyPrices,Match($AI151,PriceDates,0)+1,Match(AL$3,Tickers,0))*AL$4</f>
        <v>8123.913478</v>
      </c>
      <c r="AM151" s="50">
        <f t="array" ref="AM151">index(DailyPrices,Match($AI151,PriceDates,0)+1,Match(AM$3,Tickers,0))*AM$4</f>
        <v>12722.63304</v>
      </c>
      <c r="AN151" s="50">
        <f t="array" ref="AN151">index(DailyPrices,Match($AI151,PriceDates,0)+1,Match(AN$3,Tickers,0))*AN$4</f>
        <v>9519.71214</v>
      </c>
      <c r="AO151" s="50">
        <f t="array" ref="AO151">index(DailyPrices,Match($AI151,PriceDates,0)+1,Match(AO$3,Tickers,0))*AO$4</f>
        <v>13596.09831</v>
      </c>
      <c r="AP151" s="50">
        <f t="array" ref="AP151">index(DailyPrices,Match($AI151,PriceDates,0)+1,Match(AP$3,Tickers,0))*AP$4</f>
        <v>4462.426315</v>
      </c>
      <c r="AQ151" s="50">
        <f t="array" ref="AQ151">index(DailyPrices,Match($AI151,PriceDates,0)+1,Match(AQ$3,Tickers,0))*AQ$4</f>
        <v>6626.77305</v>
      </c>
      <c r="AR151" s="50">
        <f t="array" ref="AR151">index(DailyPrices,Match($AI151,PriceDates,0)+1,Match(AR$3,Tickers,0))*AR$4</f>
        <v>4754.419795</v>
      </c>
      <c r="AS151" s="50">
        <f t="array" ref="AS151">index(DailyPrices,Match($AI151,PriceDates,0)+1,Match(AS$3,Tickers,0))*AS$4</f>
        <v>8031.380689</v>
      </c>
      <c r="AT151" s="50">
        <f t="array" ref="AT151">index(DailyPrices,Match($AI151,PriceDates,0)+1,Match(AT$3,Tickers,0))*AT$4</f>
        <v>4817.856009</v>
      </c>
      <c r="AU151" s="50">
        <f t="array" ref="AU151">index(DailyPrices,Match($AI151,PriceDates,0)+1,Match(AU$3,Tickers,0))*AU$4</f>
        <v>2317.782893</v>
      </c>
      <c r="AV151" s="50">
        <f t="array" ref="AV151">index(DailyPrices,Match($AI151,PriceDates,0)+1,Match(AV$3,Tickers,0))*AV$4</f>
        <v>0</v>
      </c>
      <c r="AW151" s="50">
        <f t="array" ref="AW151">index(DailyPrices,Match($AI151,PriceDates,0)+1,Match(AW$3,Tickers,0))*AW$4</f>
        <v>0</v>
      </c>
      <c r="AX151" s="50">
        <f t="array" ref="AX151">index(DailyPrices,Match($AI151,PriceDates,0)+1,Match(AX$3,Tickers,0))*AX$4</f>
        <v>0</v>
      </c>
      <c r="AY151" s="50">
        <f t="array" ref="AY151">index(DailyPrices,Match($AI151,PriceDates,0)+1,Match(AY$3,Tickers,0))*AY$4</f>
        <v>0</v>
      </c>
      <c r="AZ151" s="50">
        <f t="array" ref="AZ151">index(DailyPrices,Match($AI151,PriceDates,0)+1,Match(AZ$3,Tickers,0))*AZ$4</f>
        <v>0</v>
      </c>
      <c r="BA151" s="50">
        <f t="array" ref="BA151">index(DailyPrices,Match($AI151,PriceDates,0)+1,Match(BA$3,Tickers,0))*BA$4</f>
        <v>0</v>
      </c>
      <c r="BB151" s="50">
        <f t="array" ref="BB151">index(DailyPrices,Match($AI151,PriceDates,0)+1,Match(BB$3,Tickers,0))*BB$4</f>
        <v>0</v>
      </c>
      <c r="BC151" s="50">
        <f t="array" ref="BC151">index(DailyPrices,Match($AI151,PriceDates,0)+1,Match(BC$3,Tickers,0))*BC$4</f>
        <v>0</v>
      </c>
      <c r="BD151" s="50">
        <f t="array" ref="BD151">index(DailyPrices,Match($AI151,PriceDates,0)+1,Match(BD$3,Tickers,0))*BD$4</f>
        <v>0</v>
      </c>
      <c r="BE151" s="50">
        <f t="array" ref="BE151">index(DailyPrices,Match($AI151,PriceDates,0)+1,Match(BE$3,Tickers,0))*BE$4</f>
        <v>0</v>
      </c>
      <c r="BF151" s="50">
        <f t="array" ref="BF151">index(DailyPrices,Match($AI151,PriceDates,0)+1,Match(BF$3,Tickers,0))*BF$4</f>
        <v>0</v>
      </c>
      <c r="BG151" s="50">
        <f t="array" ref="BG151">index(DailyPrices,Match($AI151,PriceDates,0)+1,Match(BG$3,Tickers,0))*BG$4</f>
        <v>0</v>
      </c>
      <c r="BH151" s="50">
        <f t="array" ref="BH151">index(DailyPrices,Match($AI151,PriceDates,0)+1,Match(BH$3,Tickers,0))*BH$4</f>
        <v>0</v>
      </c>
      <c r="BI151" s="50">
        <f t="array" ref="BI151">index(DailyPrices,Match($AI151,PriceDates,0)+1,Match(BI$3,Tickers,0))*BI$4</f>
        <v>0</v>
      </c>
      <c r="BJ151" s="50">
        <f t="array" ref="BJ151">index(DailyPrices,Match($AI151,PriceDates,0)+1,Match(BJ$3,Tickers,0))*BJ$4</f>
        <v>0</v>
      </c>
      <c r="BK151" s="51">
        <f t="shared" si="5"/>
        <v>106814.304</v>
      </c>
    </row>
    <row r="152">
      <c r="AI152" s="65">
        <f>Prices!B160</f>
        <v>42587</v>
      </c>
      <c r="AJ152" s="50">
        <f t="array" ref="AJ152">index(DailyPrices,Match($AI152,PriceDates,0)+1,Match(AJ$3,Tickers,0))*AJ$4</f>
        <v>12530.97359</v>
      </c>
      <c r="AK152" s="50">
        <f t="array" ref="AK152">index(DailyPrices,Match($AI152,PriceDates,0)+1,Match(AK$3,Tickers,0))*AK$4</f>
        <v>19596.55384</v>
      </c>
      <c r="AL152" s="50">
        <f t="array" ref="AL152">index(DailyPrices,Match($AI152,PriceDates,0)+1,Match(AL$3,Tickers,0))*AL$4</f>
        <v>8206.700666</v>
      </c>
      <c r="AM152" s="50">
        <f t="array" ref="AM152">index(DailyPrices,Match($AI152,PriceDates,0)+1,Match(AM$3,Tickers,0))*AM$4</f>
        <v>12896.0441</v>
      </c>
      <c r="AN152" s="50">
        <f t="array" ref="AN152">index(DailyPrices,Match($AI152,PriceDates,0)+1,Match(AN$3,Tickers,0))*AN$4</f>
        <v>9553.608678</v>
      </c>
      <c r="AO152" s="50">
        <f t="array" ref="AO152">index(DailyPrices,Match($AI152,PriceDates,0)+1,Match(AO$3,Tickers,0))*AO$4</f>
        <v>13695.70342</v>
      </c>
      <c r="AP152" s="50">
        <f t="array" ref="AP152">index(DailyPrices,Match($AI152,PriceDates,0)+1,Match(AP$3,Tickers,0))*AP$4</f>
        <v>4479.379778</v>
      </c>
      <c r="AQ152" s="50">
        <f t="array" ref="AQ152">index(DailyPrices,Match($AI152,PriceDates,0)+1,Match(AQ$3,Tickers,0))*AQ$4</f>
        <v>6626.77305</v>
      </c>
      <c r="AR152" s="50">
        <f t="array" ref="AR152">index(DailyPrices,Match($AI152,PriceDates,0)+1,Match(AR$3,Tickers,0))*AR$4</f>
        <v>4806.274408</v>
      </c>
      <c r="AS152" s="50">
        <f t="array" ref="AS152">index(DailyPrices,Match($AI152,PriceDates,0)+1,Match(AS$3,Tickers,0))*AS$4</f>
        <v>8109.221893</v>
      </c>
      <c r="AT152" s="50">
        <f t="array" ref="AT152">index(DailyPrices,Match($AI152,PriceDates,0)+1,Match(AT$3,Tickers,0))*AT$4</f>
        <v>4821.058306</v>
      </c>
      <c r="AU152" s="50">
        <f t="array" ref="AU152">index(DailyPrices,Match($AI152,PriceDates,0)+1,Match(AU$3,Tickers,0))*AU$4</f>
        <v>2320.776961</v>
      </c>
      <c r="AV152" s="50">
        <f t="array" ref="AV152">index(DailyPrices,Match($AI152,PriceDates,0)+1,Match(AV$3,Tickers,0))*AV$4</f>
        <v>0</v>
      </c>
      <c r="AW152" s="50">
        <f t="array" ref="AW152">index(DailyPrices,Match($AI152,PriceDates,0)+1,Match(AW$3,Tickers,0))*AW$4</f>
        <v>0</v>
      </c>
      <c r="AX152" s="50">
        <f t="array" ref="AX152">index(DailyPrices,Match($AI152,PriceDates,0)+1,Match(AX$3,Tickers,0))*AX$4</f>
        <v>0</v>
      </c>
      <c r="AY152" s="50">
        <f t="array" ref="AY152">index(DailyPrices,Match($AI152,PriceDates,0)+1,Match(AY$3,Tickers,0))*AY$4</f>
        <v>0</v>
      </c>
      <c r="AZ152" s="50">
        <f t="array" ref="AZ152">index(DailyPrices,Match($AI152,PriceDates,0)+1,Match(AZ$3,Tickers,0))*AZ$4</f>
        <v>0</v>
      </c>
      <c r="BA152" s="50">
        <f t="array" ref="BA152">index(DailyPrices,Match($AI152,PriceDates,0)+1,Match(BA$3,Tickers,0))*BA$4</f>
        <v>0</v>
      </c>
      <c r="BB152" s="50">
        <f t="array" ref="BB152">index(DailyPrices,Match($AI152,PriceDates,0)+1,Match(BB$3,Tickers,0))*BB$4</f>
        <v>0</v>
      </c>
      <c r="BC152" s="50">
        <f t="array" ref="BC152">index(DailyPrices,Match($AI152,PriceDates,0)+1,Match(BC$3,Tickers,0))*BC$4</f>
        <v>0</v>
      </c>
      <c r="BD152" s="50">
        <f t="array" ref="BD152">index(DailyPrices,Match($AI152,PriceDates,0)+1,Match(BD$3,Tickers,0))*BD$4</f>
        <v>0</v>
      </c>
      <c r="BE152" s="50">
        <f t="array" ref="BE152">index(DailyPrices,Match($AI152,PriceDates,0)+1,Match(BE$3,Tickers,0))*BE$4</f>
        <v>0</v>
      </c>
      <c r="BF152" s="50">
        <f t="array" ref="BF152">index(DailyPrices,Match($AI152,PriceDates,0)+1,Match(BF$3,Tickers,0))*BF$4</f>
        <v>0</v>
      </c>
      <c r="BG152" s="50">
        <f t="array" ref="BG152">index(DailyPrices,Match($AI152,PriceDates,0)+1,Match(BG$3,Tickers,0))*BG$4</f>
        <v>0</v>
      </c>
      <c r="BH152" s="50">
        <f t="array" ref="BH152">index(DailyPrices,Match($AI152,PriceDates,0)+1,Match(BH$3,Tickers,0))*BH$4</f>
        <v>0</v>
      </c>
      <c r="BI152" s="50">
        <f t="array" ref="BI152">index(DailyPrices,Match($AI152,PriceDates,0)+1,Match(BI$3,Tickers,0))*BI$4</f>
        <v>0</v>
      </c>
      <c r="BJ152" s="50">
        <f t="array" ref="BJ152">index(DailyPrices,Match($AI152,PriceDates,0)+1,Match(BJ$3,Tickers,0))*BJ$4</f>
        <v>0</v>
      </c>
      <c r="BK152" s="51">
        <f t="shared" si="5"/>
        <v>107643.0687</v>
      </c>
    </row>
    <row r="153">
      <c r="AI153" s="65">
        <f>Prices!B161</f>
        <v>42590</v>
      </c>
      <c r="AJ153" s="50">
        <f t="array" ref="AJ153">index(DailyPrices,Match($AI153,PriceDates,0)+1,Match(AJ$3,Tickers,0))*AJ$4</f>
        <v>12524.71343</v>
      </c>
      <c r="AK153" s="50">
        <f t="array" ref="AK153">index(DailyPrices,Match($AI153,PriceDates,0)+1,Match(AK$3,Tickers,0))*AK$4</f>
        <v>19632.09271</v>
      </c>
      <c r="AL153" s="50">
        <f t="array" ref="AL153">index(DailyPrices,Match($AI153,PriceDates,0)+1,Match(AL$3,Tickers,0))*AL$4</f>
        <v>8206.0276</v>
      </c>
      <c r="AM153" s="50">
        <f t="array" ref="AM153">index(DailyPrices,Match($AI153,PriceDates,0)+1,Match(AM$3,Tickers,0))*AM$4</f>
        <v>12945.94656</v>
      </c>
      <c r="AN153" s="50">
        <f t="array" ref="AN153">index(DailyPrices,Match($AI153,PriceDates,0)+1,Match(AN$3,Tickers,0))*AN$4</f>
        <v>9584.897789</v>
      </c>
      <c r="AO153" s="50">
        <f t="array" ref="AO153">index(DailyPrices,Match($AI153,PriceDates,0)+1,Match(AO$3,Tickers,0))*AO$4</f>
        <v>13779.98468</v>
      </c>
      <c r="AP153" s="50">
        <f t="array" ref="AP153">index(DailyPrices,Match($AI153,PriceDates,0)+1,Match(AP$3,Tickers,0))*AP$4</f>
        <v>4481.670787</v>
      </c>
      <c r="AQ153" s="50">
        <f t="array" ref="AQ153">index(DailyPrices,Match($AI153,PriceDates,0)+1,Match(AQ$3,Tickers,0))*AQ$4</f>
        <v>6666.174153</v>
      </c>
      <c r="AR153" s="50">
        <f t="array" ref="AR153">index(DailyPrices,Match($AI153,PriceDates,0)+1,Match(AR$3,Tickers,0))*AR$4</f>
        <v>4836.522932</v>
      </c>
      <c r="AS153" s="50">
        <f t="array" ref="AS153">index(DailyPrices,Match($AI153,PriceDates,0)+1,Match(AS$3,Tickers,0))*AS$4</f>
        <v>8159.589731</v>
      </c>
      <c r="AT153" s="50">
        <f t="array" ref="AT153">index(DailyPrices,Match($AI153,PriceDates,0)+1,Match(AT$3,Tickers,0))*AT$4</f>
        <v>4829.597765</v>
      </c>
      <c r="AU153" s="50">
        <f t="array" ref="AU153">index(DailyPrices,Match($AI153,PriceDates,0)+1,Match(AU$3,Tickers,0))*AU$4</f>
        <v>2318.53141</v>
      </c>
      <c r="AV153" s="50">
        <f t="array" ref="AV153">index(DailyPrices,Match($AI153,PriceDates,0)+1,Match(AV$3,Tickers,0))*AV$4</f>
        <v>0</v>
      </c>
      <c r="AW153" s="50">
        <f t="array" ref="AW153">index(DailyPrices,Match($AI153,PriceDates,0)+1,Match(AW$3,Tickers,0))*AW$4</f>
        <v>0</v>
      </c>
      <c r="AX153" s="50">
        <f t="array" ref="AX153">index(DailyPrices,Match($AI153,PriceDates,0)+1,Match(AX$3,Tickers,0))*AX$4</f>
        <v>0</v>
      </c>
      <c r="AY153" s="50">
        <f t="array" ref="AY153">index(DailyPrices,Match($AI153,PriceDates,0)+1,Match(AY$3,Tickers,0))*AY$4</f>
        <v>0</v>
      </c>
      <c r="AZ153" s="50">
        <f t="array" ref="AZ153">index(DailyPrices,Match($AI153,PriceDates,0)+1,Match(AZ$3,Tickers,0))*AZ$4</f>
        <v>0</v>
      </c>
      <c r="BA153" s="50">
        <f t="array" ref="BA153">index(DailyPrices,Match($AI153,PriceDates,0)+1,Match(BA$3,Tickers,0))*BA$4</f>
        <v>0</v>
      </c>
      <c r="BB153" s="50">
        <f t="array" ref="BB153">index(DailyPrices,Match($AI153,PriceDates,0)+1,Match(BB$3,Tickers,0))*BB$4</f>
        <v>0</v>
      </c>
      <c r="BC153" s="50">
        <f t="array" ref="BC153">index(DailyPrices,Match($AI153,PriceDates,0)+1,Match(BC$3,Tickers,0))*BC$4</f>
        <v>0</v>
      </c>
      <c r="BD153" s="50">
        <f t="array" ref="BD153">index(DailyPrices,Match($AI153,PriceDates,0)+1,Match(BD$3,Tickers,0))*BD$4</f>
        <v>0</v>
      </c>
      <c r="BE153" s="50">
        <f t="array" ref="BE153">index(DailyPrices,Match($AI153,PriceDates,0)+1,Match(BE$3,Tickers,0))*BE$4</f>
        <v>0</v>
      </c>
      <c r="BF153" s="50">
        <f t="array" ref="BF153">index(DailyPrices,Match($AI153,PriceDates,0)+1,Match(BF$3,Tickers,0))*BF$4</f>
        <v>0</v>
      </c>
      <c r="BG153" s="50">
        <f t="array" ref="BG153">index(DailyPrices,Match($AI153,PriceDates,0)+1,Match(BG$3,Tickers,0))*BG$4</f>
        <v>0</v>
      </c>
      <c r="BH153" s="50">
        <f t="array" ref="BH153">index(DailyPrices,Match($AI153,PriceDates,0)+1,Match(BH$3,Tickers,0))*BH$4</f>
        <v>0</v>
      </c>
      <c r="BI153" s="50">
        <f t="array" ref="BI153">index(DailyPrices,Match($AI153,PriceDates,0)+1,Match(BI$3,Tickers,0))*BI$4</f>
        <v>0</v>
      </c>
      <c r="BJ153" s="50">
        <f t="array" ref="BJ153">index(DailyPrices,Match($AI153,PriceDates,0)+1,Match(BJ$3,Tickers,0))*BJ$4</f>
        <v>0</v>
      </c>
      <c r="BK153" s="51">
        <f t="shared" si="5"/>
        <v>107965.7495</v>
      </c>
    </row>
    <row r="154">
      <c r="AI154" s="65">
        <f>Prices!B162</f>
        <v>42591</v>
      </c>
      <c r="AJ154" s="50">
        <f t="array" ref="AJ154">index(DailyPrices,Match($AI154,PriceDates,0)+1,Match(AJ$3,Tickers,0))*AJ$4</f>
        <v>12532.85164</v>
      </c>
      <c r="AK154" s="50">
        <f t="array" ref="AK154">index(DailyPrices,Match($AI154,PriceDates,0)+1,Match(AK$3,Tickers,0))*AK$4</f>
        <v>19615.36853</v>
      </c>
      <c r="AL154" s="50">
        <f t="array" ref="AL154">index(DailyPrices,Match($AI154,PriceDates,0)+1,Match(AL$3,Tickers,0))*AL$4</f>
        <v>8205.354533</v>
      </c>
      <c r="AM154" s="50">
        <f t="array" ref="AM154">index(DailyPrices,Match($AI154,PriceDates,0)+1,Match(AM$3,Tickers,0))*AM$4</f>
        <v>12949.68924</v>
      </c>
      <c r="AN154" s="50">
        <f t="array" ref="AN154">index(DailyPrices,Match($AI154,PriceDates,0)+1,Match(AN$3,Tickers,0))*AN$4</f>
        <v>9663.120567</v>
      </c>
      <c r="AO154" s="50">
        <f t="array" ref="AO154">index(DailyPrices,Match($AI154,PriceDates,0)+1,Match(AO$3,Tickers,0))*AO$4</f>
        <v>13894.91366</v>
      </c>
      <c r="AP154" s="50">
        <f t="array" ref="AP154">index(DailyPrices,Match($AI154,PriceDates,0)+1,Match(AP$3,Tickers,0))*AP$4</f>
        <v>4510.995695</v>
      </c>
      <c r="AQ154" s="50">
        <f t="array" ref="AQ154">index(DailyPrices,Match($AI154,PriceDates,0)+1,Match(AQ$3,Tickers,0))*AQ$4</f>
        <v>6710.500394</v>
      </c>
      <c r="AR154" s="50">
        <f t="array" ref="AR154">index(DailyPrices,Match($AI154,PriceDates,0)+1,Match(AR$3,Tickers,0))*AR$4</f>
        <v>4872.172978</v>
      </c>
      <c r="AS154" s="50">
        <f t="array" ref="AS154">index(DailyPrices,Match($AI154,PriceDates,0)+1,Match(AS$3,Tickers,0))*AS$4</f>
        <v>8228.273146</v>
      </c>
      <c r="AT154" s="50">
        <f t="array" ref="AT154">index(DailyPrices,Match($AI154,PriceDates,0)+1,Match(AT$3,Tickers,0))*AT$4</f>
        <v>4855.749858</v>
      </c>
      <c r="AU154" s="50">
        <f t="array" ref="AU154">index(DailyPrices,Match($AI154,PriceDates,0)+1,Match(AU$3,Tickers,0))*AU$4</f>
        <v>2324.145287</v>
      </c>
      <c r="AV154" s="50">
        <f t="array" ref="AV154">index(DailyPrices,Match($AI154,PriceDates,0)+1,Match(AV$3,Tickers,0))*AV$4</f>
        <v>0</v>
      </c>
      <c r="AW154" s="50">
        <f t="array" ref="AW154">index(DailyPrices,Match($AI154,PriceDates,0)+1,Match(AW$3,Tickers,0))*AW$4</f>
        <v>0</v>
      </c>
      <c r="AX154" s="50">
        <f t="array" ref="AX154">index(DailyPrices,Match($AI154,PriceDates,0)+1,Match(AX$3,Tickers,0))*AX$4</f>
        <v>0</v>
      </c>
      <c r="AY154" s="50">
        <f t="array" ref="AY154">index(DailyPrices,Match($AI154,PriceDates,0)+1,Match(AY$3,Tickers,0))*AY$4</f>
        <v>0</v>
      </c>
      <c r="AZ154" s="50">
        <f t="array" ref="AZ154">index(DailyPrices,Match($AI154,PriceDates,0)+1,Match(AZ$3,Tickers,0))*AZ$4</f>
        <v>0</v>
      </c>
      <c r="BA154" s="50">
        <f t="array" ref="BA154">index(DailyPrices,Match($AI154,PriceDates,0)+1,Match(BA$3,Tickers,0))*BA$4</f>
        <v>0</v>
      </c>
      <c r="BB154" s="50">
        <f t="array" ref="BB154">index(DailyPrices,Match($AI154,PriceDates,0)+1,Match(BB$3,Tickers,0))*BB$4</f>
        <v>0</v>
      </c>
      <c r="BC154" s="50">
        <f t="array" ref="BC154">index(DailyPrices,Match($AI154,PriceDates,0)+1,Match(BC$3,Tickers,0))*BC$4</f>
        <v>0</v>
      </c>
      <c r="BD154" s="50">
        <f t="array" ref="BD154">index(DailyPrices,Match($AI154,PriceDates,0)+1,Match(BD$3,Tickers,0))*BD$4</f>
        <v>0</v>
      </c>
      <c r="BE154" s="50">
        <f t="array" ref="BE154">index(DailyPrices,Match($AI154,PriceDates,0)+1,Match(BE$3,Tickers,0))*BE$4</f>
        <v>0</v>
      </c>
      <c r="BF154" s="50">
        <f t="array" ref="BF154">index(DailyPrices,Match($AI154,PriceDates,0)+1,Match(BF$3,Tickers,0))*BF$4</f>
        <v>0</v>
      </c>
      <c r="BG154" s="50">
        <f t="array" ref="BG154">index(DailyPrices,Match($AI154,PriceDates,0)+1,Match(BG$3,Tickers,0))*BG$4</f>
        <v>0</v>
      </c>
      <c r="BH154" s="50">
        <f t="array" ref="BH154">index(DailyPrices,Match($AI154,PriceDates,0)+1,Match(BH$3,Tickers,0))*BH$4</f>
        <v>0</v>
      </c>
      <c r="BI154" s="50">
        <f t="array" ref="BI154">index(DailyPrices,Match($AI154,PriceDates,0)+1,Match(BI$3,Tickers,0))*BI$4</f>
        <v>0</v>
      </c>
      <c r="BJ154" s="50">
        <f t="array" ref="BJ154">index(DailyPrices,Match($AI154,PriceDates,0)+1,Match(BJ$3,Tickers,0))*BJ$4</f>
        <v>0</v>
      </c>
      <c r="BK154" s="51">
        <f t="shared" si="5"/>
        <v>108363.1355</v>
      </c>
    </row>
    <row r="155">
      <c r="AI155" s="65">
        <f>Prices!B163</f>
        <v>42592</v>
      </c>
      <c r="AJ155" s="50">
        <f t="array" ref="AJ155">index(DailyPrices,Match($AI155,PriceDates,0)+1,Match(AJ$3,Tickers,0))*AJ$4</f>
        <v>12500.9248</v>
      </c>
      <c r="AK155" s="50">
        <f t="array" ref="AK155">index(DailyPrices,Match($AI155,PriceDates,0)+1,Match(AK$3,Tickers,0))*AK$4</f>
        <v>19531.74765</v>
      </c>
      <c r="AL155" s="50">
        <f t="array" ref="AL155">index(DailyPrices,Match($AI155,PriceDates,0)+1,Match(AL$3,Tickers,0))*AL$4</f>
        <v>8162.951339</v>
      </c>
      <c r="AM155" s="50">
        <f t="array" ref="AM155">index(DailyPrices,Match($AI155,PriceDates,0)+1,Match(AM$3,Tickers,0))*AM$4</f>
        <v>12872.34043</v>
      </c>
      <c r="AN155" s="50">
        <f t="array" ref="AN155">index(DailyPrices,Match($AI155,PriceDates,0)+1,Match(AN$3,Tickers,0))*AN$4</f>
        <v>9697.017105</v>
      </c>
      <c r="AO155" s="50">
        <f t="array" ref="AO155">index(DailyPrices,Match($AI155,PriceDates,0)+1,Match(AO$3,Tickers,0))*AO$4</f>
        <v>13933.22332</v>
      </c>
      <c r="AP155" s="50">
        <f t="array" ref="AP155">index(DailyPrices,Match($AI155,PriceDates,0)+1,Match(AP$3,Tickers,0))*AP$4</f>
        <v>4526.116351</v>
      </c>
      <c r="AQ155" s="50">
        <f t="array" ref="AQ155">index(DailyPrices,Match($AI155,PriceDates,0)+1,Match(AQ$3,Tickers,0))*AQ$4</f>
        <v>6730.200946</v>
      </c>
      <c r="AR155" s="50">
        <f t="array" ref="AR155">index(DailyPrices,Match($AI155,PriceDates,0)+1,Match(AR$3,Tickers,0))*AR$4</f>
        <v>4870.012369</v>
      </c>
      <c r="AS155" s="50">
        <f t="array" ref="AS155">index(DailyPrices,Match($AI155,PriceDates,0)+1,Match(AS$3,Tickers,0))*AS$4</f>
        <v>8164.168625</v>
      </c>
      <c r="AT155" s="50">
        <f t="array" ref="AT155">index(DailyPrices,Match($AI155,PriceDates,0)+1,Match(AT$3,Tickers,0))*AT$4</f>
        <v>4850.412696</v>
      </c>
      <c r="AU155" s="50">
        <f t="array" ref="AU155">index(DailyPrices,Match($AI155,PriceDates,0)+1,Match(AU$3,Tickers,0))*AU$4</f>
        <v>2328.262131</v>
      </c>
      <c r="AV155" s="50">
        <f t="array" ref="AV155">index(DailyPrices,Match($AI155,PriceDates,0)+1,Match(AV$3,Tickers,0))*AV$4</f>
        <v>0</v>
      </c>
      <c r="AW155" s="50">
        <f t="array" ref="AW155">index(DailyPrices,Match($AI155,PriceDates,0)+1,Match(AW$3,Tickers,0))*AW$4</f>
        <v>0</v>
      </c>
      <c r="AX155" s="50">
        <f t="array" ref="AX155">index(DailyPrices,Match($AI155,PriceDates,0)+1,Match(AX$3,Tickers,0))*AX$4</f>
        <v>0</v>
      </c>
      <c r="AY155" s="50">
        <f t="array" ref="AY155">index(DailyPrices,Match($AI155,PriceDates,0)+1,Match(AY$3,Tickers,0))*AY$4</f>
        <v>0</v>
      </c>
      <c r="AZ155" s="50">
        <f t="array" ref="AZ155">index(DailyPrices,Match($AI155,PriceDates,0)+1,Match(AZ$3,Tickers,0))*AZ$4</f>
        <v>0</v>
      </c>
      <c r="BA155" s="50">
        <f t="array" ref="BA155">index(DailyPrices,Match($AI155,PriceDates,0)+1,Match(BA$3,Tickers,0))*BA$4</f>
        <v>0</v>
      </c>
      <c r="BB155" s="50">
        <f t="array" ref="BB155">index(DailyPrices,Match($AI155,PriceDates,0)+1,Match(BB$3,Tickers,0))*BB$4</f>
        <v>0</v>
      </c>
      <c r="BC155" s="50">
        <f t="array" ref="BC155">index(DailyPrices,Match($AI155,PriceDates,0)+1,Match(BC$3,Tickers,0))*BC$4</f>
        <v>0</v>
      </c>
      <c r="BD155" s="50">
        <f t="array" ref="BD155">index(DailyPrices,Match($AI155,PriceDates,0)+1,Match(BD$3,Tickers,0))*BD$4</f>
        <v>0</v>
      </c>
      <c r="BE155" s="50">
        <f t="array" ref="BE155">index(DailyPrices,Match($AI155,PriceDates,0)+1,Match(BE$3,Tickers,0))*BE$4</f>
        <v>0</v>
      </c>
      <c r="BF155" s="50">
        <f t="array" ref="BF155">index(DailyPrices,Match($AI155,PriceDates,0)+1,Match(BF$3,Tickers,0))*BF$4</f>
        <v>0</v>
      </c>
      <c r="BG155" s="50">
        <f t="array" ref="BG155">index(DailyPrices,Match($AI155,PriceDates,0)+1,Match(BG$3,Tickers,0))*BG$4</f>
        <v>0</v>
      </c>
      <c r="BH155" s="50">
        <f t="array" ref="BH155">index(DailyPrices,Match($AI155,PriceDates,0)+1,Match(BH$3,Tickers,0))*BH$4</f>
        <v>0</v>
      </c>
      <c r="BI155" s="50">
        <f t="array" ref="BI155">index(DailyPrices,Match($AI155,PriceDates,0)+1,Match(BI$3,Tickers,0))*BI$4</f>
        <v>0</v>
      </c>
      <c r="BJ155" s="50">
        <f t="array" ref="BJ155">index(DailyPrices,Match($AI155,PriceDates,0)+1,Match(BJ$3,Tickers,0))*BJ$4</f>
        <v>0</v>
      </c>
      <c r="BK155" s="51">
        <f t="shared" si="5"/>
        <v>108167.3778</v>
      </c>
    </row>
    <row r="156">
      <c r="AI156" s="65">
        <f>Prices!B164</f>
        <v>42593</v>
      </c>
      <c r="AJ156" s="50">
        <f t="array" ref="AJ156">index(DailyPrices,Match($AI156,PriceDates,0)+1,Match(AJ$3,Tickers,0))*AJ$4</f>
        <v>12562.27442</v>
      </c>
      <c r="AK156" s="50">
        <f t="array" ref="AK156">index(DailyPrices,Match($AI156,PriceDates,0)+1,Match(AK$3,Tickers,0))*AK$4</f>
        <v>19655.08845</v>
      </c>
      <c r="AL156" s="50">
        <f t="array" ref="AL156">index(DailyPrices,Match($AI156,PriceDates,0)+1,Match(AL$3,Tickers,0))*AL$4</f>
        <v>8195.258534</v>
      </c>
      <c r="AM156" s="50">
        <f t="array" ref="AM156">index(DailyPrices,Match($AI156,PriceDates,0)+1,Match(AM$3,Tickers,0))*AM$4</f>
        <v>12948.44168</v>
      </c>
      <c r="AN156" s="50">
        <f t="array" ref="AN156">index(DailyPrices,Match($AI156,PriceDates,0)+1,Match(AN$3,Tickers,0))*AN$4</f>
        <v>9770.025031</v>
      </c>
      <c r="AO156" s="50">
        <f t="array" ref="AO156">index(DailyPrices,Match($AI156,PriceDates,0)+1,Match(AO$3,Tickers,0))*AO$4</f>
        <v>14048.1523</v>
      </c>
      <c r="AP156" s="50">
        <f t="array" ref="AP156">index(DailyPrices,Match($AI156,PriceDates,0)+1,Match(AP$3,Tickers,0))*AP$4</f>
        <v>4552.69205</v>
      </c>
      <c r="AQ156" s="50">
        <f t="array" ref="AQ156">index(DailyPrices,Match($AI156,PriceDates,0)+1,Match(AQ$3,Tickers,0))*AQ$4</f>
        <v>6764.676911</v>
      </c>
      <c r="AR156" s="50">
        <f t="array" ref="AR156">index(DailyPrices,Match($AI156,PriceDates,0)+1,Match(AR$3,Tickers,0))*AR$4</f>
        <v>4928.348809</v>
      </c>
      <c r="AS156" s="50">
        <f t="array" ref="AS156">index(DailyPrices,Match($AI156,PriceDates,0)+1,Match(AS$3,Tickers,0))*AS$4</f>
        <v>8315.272139</v>
      </c>
      <c r="AT156" s="50">
        <f t="array" ref="AT156">index(DailyPrices,Match($AI156,PriceDates,0)+1,Match(AT$3,Tickers,0))*AT$4</f>
        <v>4795.439929</v>
      </c>
      <c r="AU156" s="50">
        <f t="array" ref="AU156">index(DailyPrices,Match($AI156,PriceDates,0)+1,Match(AU$3,Tickers,0))*AU$4</f>
        <v>2314.414566</v>
      </c>
      <c r="AV156" s="50">
        <f t="array" ref="AV156">index(DailyPrices,Match($AI156,PriceDates,0)+1,Match(AV$3,Tickers,0))*AV$4</f>
        <v>0</v>
      </c>
      <c r="AW156" s="50">
        <f t="array" ref="AW156">index(DailyPrices,Match($AI156,PriceDates,0)+1,Match(AW$3,Tickers,0))*AW$4</f>
        <v>0</v>
      </c>
      <c r="AX156" s="50">
        <f t="array" ref="AX156">index(DailyPrices,Match($AI156,PriceDates,0)+1,Match(AX$3,Tickers,0))*AX$4</f>
        <v>0</v>
      </c>
      <c r="AY156" s="50">
        <f t="array" ref="AY156">index(DailyPrices,Match($AI156,PriceDates,0)+1,Match(AY$3,Tickers,0))*AY$4</f>
        <v>0</v>
      </c>
      <c r="AZ156" s="50">
        <f t="array" ref="AZ156">index(DailyPrices,Match($AI156,PriceDates,0)+1,Match(AZ$3,Tickers,0))*AZ$4</f>
        <v>0</v>
      </c>
      <c r="BA156" s="50">
        <f t="array" ref="BA156">index(DailyPrices,Match($AI156,PriceDates,0)+1,Match(BA$3,Tickers,0))*BA$4</f>
        <v>0</v>
      </c>
      <c r="BB156" s="50">
        <f t="array" ref="BB156">index(DailyPrices,Match($AI156,PriceDates,0)+1,Match(BB$3,Tickers,0))*BB$4</f>
        <v>0</v>
      </c>
      <c r="BC156" s="50">
        <f t="array" ref="BC156">index(DailyPrices,Match($AI156,PriceDates,0)+1,Match(BC$3,Tickers,0))*BC$4</f>
        <v>0</v>
      </c>
      <c r="BD156" s="50">
        <f t="array" ref="BD156">index(DailyPrices,Match($AI156,PriceDates,0)+1,Match(BD$3,Tickers,0))*BD$4</f>
        <v>0</v>
      </c>
      <c r="BE156" s="50">
        <f t="array" ref="BE156">index(DailyPrices,Match($AI156,PriceDates,0)+1,Match(BE$3,Tickers,0))*BE$4</f>
        <v>0</v>
      </c>
      <c r="BF156" s="50">
        <f t="array" ref="BF156">index(DailyPrices,Match($AI156,PriceDates,0)+1,Match(BF$3,Tickers,0))*BF$4</f>
        <v>0</v>
      </c>
      <c r="BG156" s="50">
        <f t="array" ref="BG156">index(DailyPrices,Match($AI156,PriceDates,0)+1,Match(BG$3,Tickers,0))*BG$4</f>
        <v>0</v>
      </c>
      <c r="BH156" s="50">
        <f t="array" ref="BH156">index(DailyPrices,Match($AI156,PriceDates,0)+1,Match(BH$3,Tickers,0))*BH$4</f>
        <v>0</v>
      </c>
      <c r="BI156" s="50">
        <f t="array" ref="BI156">index(DailyPrices,Match($AI156,PriceDates,0)+1,Match(BI$3,Tickers,0))*BI$4</f>
        <v>0</v>
      </c>
      <c r="BJ156" s="50">
        <f t="array" ref="BJ156">index(DailyPrices,Match($AI156,PriceDates,0)+1,Match(BJ$3,Tickers,0))*BJ$4</f>
        <v>0</v>
      </c>
      <c r="BK156" s="51">
        <f t="shared" si="5"/>
        <v>108850.0848</v>
      </c>
    </row>
    <row r="157">
      <c r="AI157" s="65">
        <f>Prices!B165</f>
        <v>42594</v>
      </c>
      <c r="AJ157" s="50">
        <f t="array" ref="AJ157">index(DailyPrices,Match($AI157,PriceDates,0)+1,Match(AJ$3,Tickers,0))*AJ$4</f>
        <v>12549.75409</v>
      </c>
      <c r="AK157" s="50">
        <f t="array" ref="AK157">index(DailyPrices,Match($AI157,PriceDates,0)+1,Match(AK$3,Tickers,0))*AK$4</f>
        <v>19636.27376</v>
      </c>
      <c r="AL157" s="50">
        <f t="array" ref="AL157">index(DailyPrices,Match($AI157,PriceDates,0)+1,Match(AL$3,Tickers,0))*AL$4</f>
        <v>8193.912401</v>
      </c>
      <c r="AM157" s="50">
        <f t="array" ref="AM157">index(DailyPrices,Match($AI157,PriceDates,0)+1,Match(AM$3,Tickers,0))*AM$4</f>
        <v>12916.00508</v>
      </c>
      <c r="AN157" s="50">
        <f t="array" ref="AN157">index(DailyPrices,Match($AI157,PriceDates,0)+1,Match(AN$3,Tickers,0))*AN$4</f>
        <v>9743.950772</v>
      </c>
      <c r="AO157" s="50">
        <f t="array" ref="AO157">index(DailyPrices,Match($AI157,PriceDates,0)+1,Match(AO$3,Tickers,0))*AO$4</f>
        <v>13983.02587</v>
      </c>
      <c r="AP157" s="50">
        <f t="array" ref="AP157">index(DailyPrices,Match($AI157,PriceDates,0)+1,Match(AP$3,Tickers,0))*AP$4</f>
        <v>4547.193629</v>
      </c>
      <c r="AQ157" s="50">
        <f t="array" ref="AQ157">index(DailyPrices,Match($AI157,PriceDates,0)+1,Match(AQ$3,Tickers,0))*AQ$4</f>
        <v>6784.377463</v>
      </c>
      <c r="AR157" s="50">
        <f t="array" ref="AR157">index(DailyPrices,Match($AI157,PriceDates,0)+1,Match(AR$3,Tickers,0))*AR$4</f>
        <v>4912.144242</v>
      </c>
      <c r="AS157" s="50">
        <f t="array" ref="AS157">index(DailyPrices,Match($AI157,PriceDates,0)+1,Match(AS$3,Tickers,0))*AS$4</f>
        <v>8292.377667</v>
      </c>
      <c r="AT157" s="50">
        <f t="array" ref="AT157">index(DailyPrices,Match($AI157,PriceDates,0)+1,Match(AT$3,Tickers,0))*AT$4</f>
        <v>4815.721144</v>
      </c>
      <c r="AU157" s="50">
        <f t="array" ref="AU157">index(DailyPrices,Match($AI157,PriceDates,0)+1,Match(AU$3,Tickers,0))*AU$4</f>
        <v>2319.279927</v>
      </c>
      <c r="AV157" s="50">
        <f t="array" ref="AV157">index(DailyPrices,Match($AI157,PriceDates,0)+1,Match(AV$3,Tickers,0))*AV$4</f>
        <v>0</v>
      </c>
      <c r="AW157" s="50">
        <f t="array" ref="AW157">index(DailyPrices,Match($AI157,PriceDates,0)+1,Match(AW$3,Tickers,0))*AW$4</f>
        <v>0</v>
      </c>
      <c r="AX157" s="50">
        <f t="array" ref="AX157">index(DailyPrices,Match($AI157,PriceDates,0)+1,Match(AX$3,Tickers,0))*AX$4</f>
        <v>0</v>
      </c>
      <c r="AY157" s="50">
        <f t="array" ref="AY157">index(DailyPrices,Match($AI157,PriceDates,0)+1,Match(AY$3,Tickers,0))*AY$4</f>
        <v>0</v>
      </c>
      <c r="AZ157" s="50">
        <f t="array" ref="AZ157">index(DailyPrices,Match($AI157,PriceDates,0)+1,Match(AZ$3,Tickers,0))*AZ$4</f>
        <v>0</v>
      </c>
      <c r="BA157" s="50">
        <f t="array" ref="BA157">index(DailyPrices,Match($AI157,PriceDates,0)+1,Match(BA$3,Tickers,0))*BA$4</f>
        <v>0</v>
      </c>
      <c r="BB157" s="50">
        <f t="array" ref="BB157">index(DailyPrices,Match($AI157,PriceDates,0)+1,Match(BB$3,Tickers,0))*BB$4</f>
        <v>0</v>
      </c>
      <c r="BC157" s="50">
        <f t="array" ref="BC157">index(DailyPrices,Match($AI157,PriceDates,0)+1,Match(BC$3,Tickers,0))*BC$4</f>
        <v>0</v>
      </c>
      <c r="BD157" s="50">
        <f t="array" ref="BD157">index(DailyPrices,Match($AI157,PriceDates,0)+1,Match(BD$3,Tickers,0))*BD$4</f>
        <v>0</v>
      </c>
      <c r="BE157" s="50">
        <f t="array" ref="BE157">index(DailyPrices,Match($AI157,PriceDates,0)+1,Match(BE$3,Tickers,0))*BE$4</f>
        <v>0</v>
      </c>
      <c r="BF157" s="50">
        <f t="array" ref="BF157">index(DailyPrices,Match($AI157,PriceDates,0)+1,Match(BF$3,Tickers,0))*BF$4</f>
        <v>0</v>
      </c>
      <c r="BG157" s="50">
        <f t="array" ref="BG157">index(DailyPrices,Match($AI157,PriceDates,0)+1,Match(BG$3,Tickers,0))*BG$4</f>
        <v>0</v>
      </c>
      <c r="BH157" s="50">
        <f t="array" ref="BH157">index(DailyPrices,Match($AI157,PriceDates,0)+1,Match(BH$3,Tickers,0))*BH$4</f>
        <v>0</v>
      </c>
      <c r="BI157" s="50">
        <f t="array" ref="BI157">index(DailyPrices,Match($AI157,PriceDates,0)+1,Match(BI$3,Tickers,0))*BI$4</f>
        <v>0</v>
      </c>
      <c r="BJ157" s="50">
        <f t="array" ref="BJ157">index(DailyPrices,Match($AI157,PriceDates,0)+1,Match(BJ$3,Tickers,0))*BJ$4</f>
        <v>0</v>
      </c>
      <c r="BK157" s="51">
        <f t="shared" si="5"/>
        <v>108694.016</v>
      </c>
    </row>
    <row r="158">
      <c r="AI158" s="65">
        <f>Prices!B166</f>
        <v>42597</v>
      </c>
      <c r="AJ158" s="50">
        <f t="array" ref="AJ158">index(DailyPrices,Match($AI158,PriceDates,0)+1,Match(AJ$3,Tickers,0))*AJ$4</f>
        <v>12586.06305</v>
      </c>
      <c r="AK158" s="50">
        <f t="array" ref="AK158">index(DailyPrices,Match($AI158,PriceDates,0)+1,Match(AK$3,Tickers,0))*AK$4</f>
        <v>19742.89038</v>
      </c>
      <c r="AL158" s="50">
        <f t="array" ref="AL158">index(DailyPrices,Match($AI158,PriceDates,0)+1,Match(AL$3,Tickers,0))*AL$4</f>
        <v>8263.911324</v>
      </c>
      <c r="AM158" s="50">
        <f t="array" ref="AM158">index(DailyPrices,Match($AI158,PriceDates,0)+1,Match(AM$3,Tickers,0))*AM$4</f>
        <v>13066.96003</v>
      </c>
      <c r="AN158" s="50">
        <f t="array" ref="AN158">index(DailyPrices,Match($AI158,PriceDates,0)+1,Match(AN$3,Tickers,0))*AN$4</f>
        <v>9785.669587</v>
      </c>
      <c r="AO158" s="50">
        <f t="array" ref="AO158">index(DailyPrices,Match($AI158,PriceDates,0)+1,Match(AO$3,Tickers,0))*AO$4</f>
        <v>14036.6594</v>
      </c>
      <c r="AP158" s="50">
        <f t="array" ref="AP158">index(DailyPrices,Match($AI158,PriceDates,0)+1,Match(AP$3,Tickers,0))*AP$4</f>
        <v>4563.230689</v>
      </c>
      <c r="AQ158" s="50">
        <f t="array" ref="AQ158">index(DailyPrices,Match($AI158,PriceDates,0)+1,Match(AQ$3,Tickers,0))*AQ$4</f>
        <v>6794.227738</v>
      </c>
      <c r="AR158" s="50">
        <f t="array" ref="AR158">index(DailyPrices,Match($AI158,PriceDates,0)+1,Match(AR$3,Tickers,0))*AR$4</f>
        <v>4961.838246</v>
      </c>
      <c r="AS158" s="50">
        <f t="array" ref="AS158">index(DailyPrices,Match($AI158,PriceDates,0)+1,Match(AS$3,Tickers,0))*AS$4</f>
        <v>8411.42892</v>
      </c>
      <c r="AT158" s="50">
        <f t="array" ref="AT158">index(DailyPrices,Match($AI158,PriceDates,0)+1,Match(AT$3,Tickers,0))*AT$4</f>
        <v>4810.917698</v>
      </c>
      <c r="AU158" s="50">
        <f t="array" ref="AU158">index(DailyPrices,Match($AI158,PriceDates,0)+1,Match(AU$3,Tickers,0))*AU$4</f>
        <v>2323.771029</v>
      </c>
      <c r="AV158" s="50">
        <f t="array" ref="AV158">index(DailyPrices,Match($AI158,PriceDates,0)+1,Match(AV$3,Tickers,0))*AV$4</f>
        <v>0</v>
      </c>
      <c r="AW158" s="50">
        <f t="array" ref="AW158">index(DailyPrices,Match($AI158,PriceDates,0)+1,Match(AW$3,Tickers,0))*AW$4</f>
        <v>0</v>
      </c>
      <c r="AX158" s="50">
        <f t="array" ref="AX158">index(DailyPrices,Match($AI158,PriceDates,0)+1,Match(AX$3,Tickers,0))*AX$4</f>
        <v>0</v>
      </c>
      <c r="AY158" s="50">
        <f t="array" ref="AY158">index(DailyPrices,Match($AI158,PriceDates,0)+1,Match(AY$3,Tickers,0))*AY$4</f>
        <v>0</v>
      </c>
      <c r="AZ158" s="50">
        <f t="array" ref="AZ158">index(DailyPrices,Match($AI158,PriceDates,0)+1,Match(AZ$3,Tickers,0))*AZ$4</f>
        <v>0</v>
      </c>
      <c r="BA158" s="50">
        <f t="array" ref="BA158">index(DailyPrices,Match($AI158,PriceDates,0)+1,Match(BA$3,Tickers,0))*BA$4</f>
        <v>0</v>
      </c>
      <c r="BB158" s="50">
        <f t="array" ref="BB158">index(DailyPrices,Match($AI158,PriceDates,0)+1,Match(BB$3,Tickers,0))*BB$4</f>
        <v>0</v>
      </c>
      <c r="BC158" s="50">
        <f t="array" ref="BC158">index(DailyPrices,Match($AI158,PriceDates,0)+1,Match(BC$3,Tickers,0))*BC$4</f>
        <v>0</v>
      </c>
      <c r="BD158" s="50">
        <f t="array" ref="BD158">index(DailyPrices,Match($AI158,PriceDates,0)+1,Match(BD$3,Tickers,0))*BD$4</f>
        <v>0</v>
      </c>
      <c r="BE158" s="50">
        <f t="array" ref="BE158">index(DailyPrices,Match($AI158,PriceDates,0)+1,Match(BE$3,Tickers,0))*BE$4</f>
        <v>0</v>
      </c>
      <c r="BF158" s="50">
        <f t="array" ref="BF158">index(DailyPrices,Match($AI158,PriceDates,0)+1,Match(BF$3,Tickers,0))*BF$4</f>
        <v>0</v>
      </c>
      <c r="BG158" s="50">
        <f t="array" ref="BG158">index(DailyPrices,Match($AI158,PriceDates,0)+1,Match(BG$3,Tickers,0))*BG$4</f>
        <v>0</v>
      </c>
      <c r="BH158" s="50">
        <f t="array" ref="BH158">index(DailyPrices,Match($AI158,PriceDates,0)+1,Match(BH$3,Tickers,0))*BH$4</f>
        <v>0</v>
      </c>
      <c r="BI158" s="50">
        <f t="array" ref="BI158">index(DailyPrices,Match($AI158,PriceDates,0)+1,Match(BI$3,Tickers,0))*BI$4</f>
        <v>0</v>
      </c>
      <c r="BJ158" s="50">
        <f t="array" ref="BJ158">index(DailyPrices,Match($AI158,PriceDates,0)+1,Match(BJ$3,Tickers,0))*BJ$4</f>
        <v>0</v>
      </c>
      <c r="BK158" s="51">
        <f t="shared" si="5"/>
        <v>109347.5681</v>
      </c>
    </row>
    <row r="159">
      <c r="AI159" s="65">
        <f>Prices!B167</f>
        <v>42598</v>
      </c>
      <c r="AJ159" s="50">
        <f t="array" ref="AJ159">index(DailyPrices,Match($AI159,PriceDates,0)+1,Match(AJ$3,Tickers,0))*AJ$4</f>
        <v>12520.95733</v>
      </c>
      <c r="AK159" s="50">
        <f t="array" ref="AK159">index(DailyPrices,Match($AI159,PriceDates,0)+1,Match(AK$3,Tickers,0))*AK$4</f>
        <v>19655.08845</v>
      </c>
      <c r="AL159" s="50">
        <f t="array" ref="AL159">index(DailyPrices,Match($AI159,PriceDates,0)+1,Match(AL$3,Tickers,0))*AL$4</f>
        <v>8188.527869</v>
      </c>
      <c r="AM159" s="50">
        <f t="array" ref="AM159">index(DailyPrices,Match($AI159,PriceDates,0)+1,Match(AM$3,Tickers,0))*AM$4</f>
        <v>12982.12584</v>
      </c>
      <c r="AN159" s="50">
        <f t="array" ref="AN159">index(DailyPrices,Match($AI159,PriceDates,0)+1,Match(AN$3,Tickers,0))*AN$4</f>
        <v>9762.202753</v>
      </c>
      <c r="AO159" s="50">
        <f t="array" ref="AO159">index(DailyPrices,Match($AI159,PriceDates,0)+1,Match(AO$3,Tickers,0))*AO$4</f>
        <v>14025.1665</v>
      </c>
      <c r="AP159" s="50">
        <f t="array" ref="AP159">index(DailyPrices,Match($AI159,PriceDates,0)+1,Match(AP$3,Tickers,0))*AP$4</f>
        <v>4557.732268</v>
      </c>
      <c r="AQ159" s="50">
        <f t="array" ref="AQ159">index(DailyPrices,Match($AI159,PriceDates,0)+1,Match(AQ$3,Tickers,0))*AQ$4</f>
        <v>6823.778566</v>
      </c>
      <c r="AR159" s="50">
        <f t="array" ref="AR159">index(DailyPrices,Match($AI159,PriceDates,0)+1,Match(AR$3,Tickers,0))*AR$4</f>
        <v>4934.830635</v>
      </c>
      <c r="AS159" s="50">
        <f t="array" ref="AS159">index(DailyPrices,Match($AI159,PriceDates,0)+1,Match(AS$3,Tickers,0))*AS$4</f>
        <v>8361.061082</v>
      </c>
      <c r="AT159" s="50">
        <f t="array" ref="AT159">index(DailyPrices,Match($AI159,PriceDates,0)+1,Match(AT$3,Tickers,0))*AT$4</f>
        <v>4753.27635</v>
      </c>
      <c r="AU159" s="50">
        <f t="array" ref="AU159">index(DailyPrices,Match($AI159,PriceDates,0)+1,Match(AU$3,Tickers,0))*AU$4</f>
        <v>2305.432362</v>
      </c>
      <c r="AV159" s="50">
        <f t="array" ref="AV159">index(DailyPrices,Match($AI159,PriceDates,0)+1,Match(AV$3,Tickers,0))*AV$4</f>
        <v>0</v>
      </c>
      <c r="AW159" s="50">
        <f t="array" ref="AW159">index(DailyPrices,Match($AI159,PriceDates,0)+1,Match(AW$3,Tickers,0))*AW$4</f>
        <v>0</v>
      </c>
      <c r="AX159" s="50">
        <f t="array" ref="AX159">index(DailyPrices,Match($AI159,PriceDates,0)+1,Match(AX$3,Tickers,0))*AX$4</f>
        <v>0</v>
      </c>
      <c r="AY159" s="50">
        <f t="array" ref="AY159">index(DailyPrices,Match($AI159,PriceDates,0)+1,Match(AY$3,Tickers,0))*AY$4</f>
        <v>0</v>
      </c>
      <c r="AZ159" s="50">
        <f t="array" ref="AZ159">index(DailyPrices,Match($AI159,PriceDates,0)+1,Match(AZ$3,Tickers,0))*AZ$4</f>
        <v>0</v>
      </c>
      <c r="BA159" s="50">
        <f t="array" ref="BA159">index(DailyPrices,Match($AI159,PriceDates,0)+1,Match(BA$3,Tickers,0))*BA$4</f>
        <v>0</v>
      </c>
      <c r="BB159" s="50">
        <f t="array" ref="BB159">index(DailyPrices,Match($AI159,PriceDates,0)+1,Match(BB$3,Tickers,0))*BB$4</f>
        <v>0</v>
      </c>
      <c r="BC159" s="50">
        <f t="array" ref="BC159">index(DailyPrices,Match($AI159,PriceDates,0)+1,Match(BC$3,Tickers,0))*BC$4</f>
        <v>0</v>
      </c>
      <c r="BD159" s="50">
        <f t="array" ref="BD159">index(DailyPrices,Match($AI159,PriceDates,0)+1,Match(BD$3,Tickers,0))*BD$4</f>
        <v>0</v>
      </c>
      <c r="BE159" s="50">
        <f t="array" ref="BE159">index(DailyPrices,Match($AI159,PriceDates,0)+1,Match(BE$3,Tickers,0))*BE$4</f>
        <v>0</v>
      </c>
      <c r="BF159" s="50">
        <f t="array" ref="BF159">index(DailyPrices,Match($AI159,PriceDates,0)+1,Match(BF$3,Tickers,0))*BF$4</f>
        <v>0</v>
      </c>
      <c r="BG159" s="50">
        <f t="array" ref="BG159">index(DailyPrices,Match($AI159,PriceDates,0)+1,Match(BG$3,Tickers,0))*BG$4</f>
        <v>0</v>
      </c>
      <c r="BH159" s="50">
        <f t="array" ref="BH159">index(DailyPrices,Match($AI159,PriceDates,0)+1,Match(BH$3,Tickers,0))*BH$4</f>
        <v>0</v>
      </c>
      <c r="BI159" s="50">
        <f t="array" ref="BI159">index(DailyPrices,Match($AI159,PriceDates,0)+1,Match(BI$3,Tickers,0))*BI$4</f>
        <v>0</v>
      </c>
      <c r="BJ159" s="50">
        <f t="array" ref="BJ159">index(DailyPrices,Match($AI159,PriceDates,0)+1,Match(BJ$3,Tickers,0))*BJ$4</f>
        <v>0</v>
      </c>
      <c r="BK159" s="51">
        <f t="shared" si="5"/>
        <v>108870.18</v>
      </c>
    </row>
    <row r="160">
      <c r="AI160" s="65">
        <f>Prices!B168</f>
        <v>42599</v>
      </c>
      <c r="AJ160" s="50">
        <f t="array" ref="AJ160">index(DailyPrices,Match($AI160,PriceDates,0)+1,Match(AJ$3,Tickers,0))*AJ$4</f>
        <v>12541.61587</v>
      </c>
      <c r="AK160" s="50">
        <f t="array" ref="AK160">index(DailyPrices,Match($AI160,PriceDates,0)+1,Match(AK$3,Tickers,0))*AK$4</f>
        <v>19680.17472</v>
      </c>
      <c r="AL160" s="50">
        <f t="array" ref="AL160">index(DailyPrices,Match($AI160,PriceDates,0)+1,Match(AL$3,Tickers,0))*AL$4</f>
        <v>8171.028138</v>
      </c>
      <c r="AM160" s="50">
        <f t="array" ref="AM160">index(DailyPrices,Match($AI160,PriceDates,0)+1,Match(AM$3,Tickers,0))*AM$4</f>
        <v>12955.92705</v>
      </c>
      <c r="AN160" s="50">
        <f t="array" ref="AN160">index(DailyPrices,Match($AI160,PriceDates,0)+1,Match(AN$3,Tickers,0))*AN$4</f>
        <v>9762.202753</v>
      </c>
      <c r="AO160" s="50">
        <f t="array" ref="AO160">index(DailyPrices,Match($AI160,PriceDates,0)+1,Match(AO$3,Tickers,0))*AO$4</f>
        <v>14036.6594</v>
      </c>
      <c r="AP160" s="50">
        <f t="array" ref="AP160">index(DailyPrices,Match($AI160,PriceDates,0)+1,Match(AP$3,Tickers,0))*AP$4</f>
        <v>4536.196788</v>
      </c>
      <c r="AQ160" s="50">
        <f t="array" ref="AQ160">index(DailyPrices,Match($AI160,PriceDates,0)+1,Match(AQ$3,Tickers,0))*AQ$4</f>
        <v>6759.751773</v>
      </c>
      <c r="AR160" s="50">
        <f t="array" ref="AR160">index(DailyPrices,Match($AI160,PriceDates,0)+1,Match(AR$3,Tickers,0))*AR$4</f>
        <v>4911.063938</v>
      </c>
      <c r="AS160" s="50">
        <f t="array" ref="AS160">index(DailyPrices,Match($AI160,PriceDates,0)+1,Match(AS$3,Tickers,0))*AS$4</f>
        <v>8351.903294</v>
      </c>
      <c r="AT160" s="50">
        <f t="array" ref="AT160">index(DailyPrices,Match($AI160,PriceDates,0)+1,Match(AT$3,Tickers,0))*AT$4</f>
        <v>4772.490133</v>
      </c>
      <c r="AU160" s="50">
        <f t="array" ref="AU160">index(DailyPrices,Match($AI160,PriceDates,0)+1,Match(AU$3,Tickers,0))*AU$4</f>
        <v>2302.438294</v>
      </c>
      <c r="AV160" s="50">
        <f t="array" ref="AV160">index(DailyPrices,Match($AI160,PriceDates,0)+1,Match(AV$3,Tickers,0))*AV$4</f>
        <v>0</v>
      </c>
      <c r="AW160" s="50">
        <f t="array" ref="AW160">index(DailyPrices,Match($AI160,PriceDates,0)+1,Match(AW$3,Tickers,0))*AW$4</f>
        <v>0</v>
      </c>
      <c r="AX160" s="50">
        <f t="array" ref="AX160">index(DailyPrices,Match($AI160,PriceDates,0)+1,Match(AX$3,Tickers,0))*AX$4</f>
        <v>0</v>
      </c>
      <c r="AY160" s="50">
        <f t="array" ref="AY160">index(DailyPrices,Match($AI160,PriceDates,0)+1,Match(AY$3,Tickers,0))*AY$4</f>
        <v>0</v>
      </c>
      <c r="AZ160" s="50">
        <f t="array" ref="AZ160">index(DailyPrices,Match($AI160,PriceDates,0)+1,Match(AZ$3,Tickers,0))*AZ$4</f>
        <v>0</v>
      </c>
      <c r="BA160" s="50">
        <f t="array" ref="BA160">index(DailyPrices,Match($AI160,PriceDates,0)+1,Match(BA$3,Tickers,0))*BA$4</f>
        <v>0</v>
      </c>
      <c r="BB160" s="50">
        <f t="array" ref="BB160">index(DailyPrices,Match($AI160,PriceDates,0)+1,Match(BB$3,Tickers,0))*BB$4</f>
        <v>0</v>
      </c>
      <c r="BC160" s="50">
        <f t="array" ref="BC160">index(DailyPrices,Match($AI160,PriceDates,0)+1,Match(BC$3,Tickers,0))*BC$4</f>
        <v>0</v>
      </c>
      <c r="BD160" s="50">
        <f t="array" ref="BD160">index(DailyPrices,Match($AI160,PriceDates,0)+1,Match(BD$3,Tickers,0))*BD$4</f>
        <v>0</v>
      </c>
      <c r="BE160" s="50">
        <f t="array" ref="BE160">index(DailyPrices,Match($AI160,PriceDates,0)+1,Match(BE$3,Tickers,0))*BE$4</f>
        <v>0</v>
      </c>
      <c r="BF160" s="50">
        <f t="array" ref="BF160">index(DailyPrices,Match($AI160,PriceDates,0)+1,Match(BF$3,Tickers,0))*BF$4</f>
        <v>0</v>
      </c>
      <c r="BG160" s="50">
        <f t="array" ref="BG160">index(DailyPrices,Match($AI160,PriceDates,0)+1,Match(BG$3,Tickers,0))*BG$4</f>
        <v>0</v>
      </c>
      <c r="BH160" s="50">
        <f t="array" ref="BH160">index(DailyPrices,Match($AI160,PriceDates,0)+1,Match(BH$3,Tickers,0))*BH$4</f>
        <v>0</v>
      </c>
      <c r="BI160" s="50">
        <f t="array" ref="BI160">index(DailyPrices,Match($AI160,PriceDates,0)+1,Match(BI$3,Tickers,0))*BI$4</f>
        <v>0</v>
      </c>
      <c r="BJ160" s="50">
        <f t="array" ref="BJ160">index(DailyPrices,Match($AI160,PriceDates,0)+1,Match(BJ$3,Tickers,0))*BJ$4</f>
        <v>0</v>
      </c>
      <c r="BK160" s="51">
        <f t="shared" si="5"/>
        <v>108781.4522</v>
      </c>
    </row>
    <row r="161">
      <c r="AI161" s="65">
        <f>Prices!B169</f>
        <v>42600</v>
      </c>
      <c r="AJ161" s="50">
        <f t="array" ref="AJ161">index(DailyPrices,Match($AI161,PriceDates,0)+1,Match(AJ$3,Tickers,0))*AJ$4</f>
        <v>12571.66467</v>
      </c>
      <c r="AK161" s="50">
        <f t="array" ref="AK161">index(DailyPrices,Match($AI161,PriceDates,0)+1,Match(AK$3,Tickers,0))*AK$4</f>
        <v>19776.33873</v>
      </c>
      <c r="AL161" s="50">
        <f t="array" ref="AL161">index(DailyPrices,Match($AI161,PriceDates,0)+1,Match(AL$3,Tickers,0))*AL$4</f>
        <v>8230.257996</v>
      </c>
      <c r="AM161" s="50">
        <f t="array" ref="AM161">index(DailyPrices,Match($AI161,PriceDates,0)+1,Match(AM$3,Tickers,0))*AM$4</f>
        <v>13058.2271</v>
      </c>
      <c r="AN161" s="50">
        <f t="array" ref="AN161">index(DailyPrices,Match($AI161,PriceDates,0)+1,Match(AN$3,Tickers,0))*AN$4</f>
        <v>9811.743846</v>
      </c>
      <c r="AO161" s="50">
        <f t="array" ref="AO161">index(DailyPrices,Match($AI161,PriceDates,0)+1,Match(AO$3,Tickers,0))*AO$4</f>
        <v>14132.43355</v>
      </c>
      <c r="AP161" s="50">
        <f t="array" ref="AP161">index(DailyPrices,Match($AI161,PriceDates,0)+1,Match(AP$3,Tickers,0))*AP$4</f>
        <v>4571.020117</v>
      </c>
      <c r="AQ161" s="50">
        <f t="array" ref="AQ161">index(DailyPrices,Match($AI161,PriceDates,0)+1,Match(AQ$3,Tickers,0))*AQ$4</f>
        <v>6804.078014</v>
      </c>
      <c r="AR161" s="50">
        <f t="array" ref="AR161">index(DailyPrices,Match($AI161,PriceDates,0)+1,Match(AR$3,Tickers,0))*AR$4</f>
        <v>4953.195811</v>
      </c>
      <c r="AS161" s="50">
        <f t="array" ref="AS161">index(DailyPrices,Match($AI161,PriceDates,0)+1,Match(AS$3,Tickers,0))*AS$4</f>
        <v>8388.534449</v>
      </c>
      <c r="AT161" s="50">
        <f t="array" ref="AT161">index(DailyPrices,Match($AI161,PriceDates,0)+1,Match(AT$3,Tickers,0))*AT$4</f>
        <v>4754.877499</v>
      </c>
      <c r="AU161" s="50">
        <f t="array" ref="AU161">index(DailyPrices,Match($AI161,PriceDates,0)+1,Match(AU$3,Tickers,0))*AU$4</f>
        <v>2306.180879</v>
      </c>
      <c r="AV161" s="50">
        <f t="array" ref="AV161">index(DailyPrices,Match($AI161,PriceDates,0)+1,Match(AV$3,Tickers,0))*AV$4</f>
        <v>0</v>
      </c>
      <c r="AW161" s="50">
        <f t="array" ref="AW161">index(DailyPrices,Match($AI161,PriceDates,0)+1,Match(AW$3,Tickers,0))*AW$4</f>
        <v>0</v>
      </c>
      <c r="AX161" s="50">
        <f t="array" ref="AX161">index(DailyPrices,Match($AI161,PriceDates,0)+1,Match(AX$3,Tickers,0))*AX$4</f>
        <v>0</v>
      </c>
      <c r="AY161" s="50">
        <f t="array" ref="AY161">index(DailyPrices,Match($AI161,PriceDates,0)+1,Match(AY$3,Tickers,0))*AY$4</f>
        <v>0</v>
      </c>
      <c r="AZ161" s="50">
        <f t="array" ref="AZ161">index(DailyPrices,Match($AI161,PriceDates,0)+1,Match(AZ$3,Tickers,0))*AZ$4</f>
        <v>0</v>
      </c>
      <c r="BA161" s="50">
        <f t="array" ref="BA161">index(DailyPrices,Match($AI161,PriceDates,0)+1,Match(BA$3,Tickers,0))*BA$4</f>
        <v>0</v>
      </c>
      <c r="BB161" s="50">
        <f t="array" ref="BB161">index(DailyPrices,Match($AI161,PriceDates,0)+1,Match(BB$3,Tickers,0))*BB$4</f>
        <v>0</v>
      </c>
      <c r="BC161" s="50">
        <f t="array" ref="BC161">index(DailyPrices,Match($AI161,PriceDates,0)+1,Match(BC$3,Tickers,0))*BC$4</f>
        <v>0</v>
      </c>
      <c r="BD161" s="50">
        <f t="array" ref="BD161">index(DailyPrices,Match($AI161,PriceDates,0)+1,Match(BD$3,Tickers,0))*BD$4</f>
        <v>0</v>
      </c>
      <c r="BE161" s="50">
        <f t="array" ref="BE161">index(DailyPrices,Match($AI161,PriceDates,0)+1,Match(BE$3,Tickers,0))*BE$4</f>
        <v>0</v>
      </c>
      <c r="BF161" s="50">
        <f t="array" ref="BF161">index(DailyPrices,Match($AI161,PriceDates,0)+1,Match(BF$3,Tickers,0))*BF$4</f>
        <v>0</v>
      </c>
      <c r="BG161" s="50">
        <f t="array" ref="BG161">index(DailyPrices,Match($AI161,PriceDates,0)+1,Match(BG$3,Tickers,0))*BG$4</f>
        <v>0</v>
      </c>
      <c r="BH161" s="50">
        <f t="array" ref="BH161">index(DailyPrices,Match($AI161,PriceDates,0)+1,Match(BH$3,Tickers,0))*BH$4</f>
        <v>0</v>
      </c>
      <c r="BI161" s="50">
        <f t="array" ref="BI161">index(DailyPrices,Match($AI161,PriceDates,0)+1,Match(BI$3,Tickers,0))*BI$4</f>
        <v>0</v>
      </c>
      <c r="BJ161" s="50">
        <f t="array" ref="BJ161">index(DailyPrices,Match($AI161,PriceDates,0)+1,Match(BJ$3,Tickers,0))*BJ$4</f>
        <v>0</v>
      </c>
      <c r="BK161" s="51">
        <f t="shared" si="5"/>
        <v>109358.5527</v>
      </c>
    </row>
    <row r="162">
      <c r="AI162" s="65">
        <f>Prices!B170</f>
        <v>42601</v>
      </c>
      <c r="AJ162" s="50">
        <f t="array" ref="AJ162">index(DailyPrices,Match($AI162,PriceDates,0)+1,Match(AJ$3,Tickers,0))*AJ$4</f>
        <v>12554.13621</v>
      </c>
      <c r="AK162" s="50">
        <f t="array" ref="AK162">index(DailyPrices,Match($AI162,PriceDates,0)+1,Match(AK$3,Tickers,0))*AK$4</f>
        <v>19732.43777</v>
      </c>
      <c r="AL162" s="50">
        <f t="array" ref="AL162">index(DailyPrices,Match($AI162,PriceDates,0)+1,Match(AL$3,Tickers,0))*AL$4</f>
        <v>8226.892663</v>
      </c>
      <c r="AM162" s="50">
        <f t="array" ref="AM162">index(DailyPrices,Match($AI162,PriceDates,0)+1,Match(AM$3,Tickers,0))*AM$4</f>
        <v>13061.96979</v>
      </c>
      <c r="AN162" s="50">
        <f t="array" ref="AN162">index(DailyPrices,Match($AI162,PriceDates,0)+1,Match(AN$3,Tickers,0))*AN$4</f>
        <v>9738.73592</v>
      </c>
      <c r="AO162" s="50">
        <f t="array" ref="AO162">index(DailyPrices,Match($AI162,PriceDates,0)+1,Match(AO$3,Tickers,0))*AO$4</f>
        <v>14028.99747</v>
      </c>
      <c r="AP162" s="50">
        <f t="array" ref="AP162">index(DailyPrices,Match($AI162,PriceDates,0)+1,Match(AP$3,Tickers,0))*AP$4</f>
        <v>4540.778805</v>
      </c>
      <c r="AQ162" s="50">
        <f t="array" ref="AQ162">index(DailyPrices,Match($AI162,PriceDates,0)+1,Match(AQ$3,Tickers,0))*AQ$4</f>
        <v>6779.452325</v>
      </c>
      <c r="AR162" s="50">
        <f t="array" ref="AR162">index(DailyPrices,Match($AI162,PriceDates,0)+1,Match(AR$3,Tickers,0))*AR$4</f>
        <v>4925.107895</v>
      </c>
      <c r="AS162" s="50">
        <f t="array" ref="AS162">index(DailyPrices,Match($AI162,PriceDates,0)+1,Match(AS$3,Tickers,0))*AS$4</f>
        <v>8351.903294</v>
      </c>
      <c r="AT162" s="50">
        <f t="array" ref="AT162">index(DailyPrices,Match($AI162,PriceDates,0)+1,Match(AT$3,Tickers,0))*AT$4</f>
        <v>4724.455676</v>
      </c>
      <c r="AU162" s="50">
        <f t="array" ref="AU162">index(DailyPrices,Match($AI162,PriceDates,0)+1,Match(AU$3,Tickers,0))*AU$4</f>
        <v>2293.081832</v>
      </c>
      <c r="AV162" s="50">
        <f t="array" ref="AV162">index(DailyPrices,Match($AI162,PriceDates,0)+1,Match(AV$3,Tickers,0))*AV$4</f>
        <v>0</v>
      </c>
      <c r="AW162" s="50">
        <f t="array" ref="AW162">index(DailyPrices,Match($AI162,PriceDates,0)+1,Match(AW$3,Tickers,0))*AW$4</f>
        <v>0</v>
      </c>
      <c r="AX162" s="50">
        <f t="array" ref="AX162">index(DailyPrices,Match($AI162,PriceDates,0)+1,Match(AX$3,Tickers,0))*AX$4</f>
        <v>0</v>
      </c>
      <c r="AY162" s="50">
        <f t="array" ref="AY162">index(DailyPrices,Match($AI162,PriceDates,0)+1,Match(AY$3,Tickers,0))*AY$4</f>
        <v>0</v>
      </c>
      <c r="AZ162" s="50">
        <f t="array" ref="AZ162">index(DailyPrices,Match($AI162,PriceDates,0)+1,Match(AZ$3,Tickers,0))*AZ$4</f>
        <v>0</v>
      </c>
      <c r="BA162" s="50">
        <f t="array" ref="BA162">index(DailyPrices,Match($AI162,PriceDates,0)+1,Match(BA$3,Tickers,0))*BA$4</f>
        <v>0</v>
      </c>
      <c r="BB162" s="50">
        <f t="array" ref="BB162">index(DailyPrices,Match($AI162,PriceDates,0)+1,Match(BB$3,Tickers,0))*BB$4</f>
        <v>0</v>
      </c>
      <c r="BC162" s="50">
        <f t="array" ref="BC162">index(DailyPrices,Match($AI162,PriceDates,0)+1,Match(BC$3,Tickers,0))*BC$4</f>
        <v>0</v>
      </c>
      <c r="BD162" s="50">
        <f t="array" ref="BD162">index(DailyPrices,Match($AI162,PriceDates,0)+1,Match(BD$3,Tickers,0))*BD$4</f>
        <v>0</v>
      </c>
      <c r="BE162" s="50">
        <f t="array" ref="BE162">index(DailyPrices,Match($AI162,PriceDates,0)+1,Match(BE$3,Tickers,0))*BE$4</f>
        <v>0</v>
      </c>
      <c r="BF162" s="50">
        <f t="array" ref="BF162">index(DailyPrices,Match($AI162,PriceDates,0)+1,Match(BF$3,Tickers,0))*BF$4</f>
        <v>0</v>
      </c>
      <c r="BG162" s="50">
        <f t="array" ref="BG162">index(DailyPrices,Match($AI162,PriceDates,0)+1,Match(BG$3,Tickers,0))*BG$4</f>
        <v>0</v>
      </c>
      <c r="BH162" s="50">
        <f t="array" ref="BH162">index(DailyPrices,Match($AI162,PriceDates,0)+1,Match(BH$3,Tickers,0))*BH$4</f>
        <v>0</v>
      </c>
      <c r="BI162" s="50">
        <f t="array" ref="BI162">index(DailyPrices,Match($AI162,PriceDates,0)+1,Match(BI$3,Tickers,0))*BI$4</f>
        <v>0</v>
      </c>
      <c r="BJ162" s="50">
        <f t="array" ref="BJ162">index(DailyPrices,Match($AI162,PriceDates,0)+1,Match(BJ$3,Tickers,0))*BJ$4</f>
        <v>0</v>
      </c>
      <c r="BK162" s="51">
        <f t="shared" si="5"/>
        <v>108957.9496</v>
      </c>
    </row>
    <row r="163">
      <c r="AI163" s="65">
        <f>Prices!B171</f>
        <v>42604</v>
      </c>
      <c r="AJ163" s="50">
        <f t="array" ref="AJ163">index(DailyPrices,Match($AI163,PriceDates,0)+1,Match(AJ$3,Tickers,0))*AJ$4</f>
        <v>12552.88417</v>
      </c>
      <c r="AK163" s="50">
        <f t="array" ref="AK163">index(DailyPrices,Match($AI163,PriceDates,0)+1,Match(AK$3,Tickers,0))*AK$4</f>
        <v>19703.17046</v>
      </c>
      <c r="AL163" s="50">
        <f t="array" ref="AL163">index(DailyPrices,Match($AI163,PriceDates,0)+1,Match(AL$3,Tickers,0))*AL$4</f>
        <v>8235.642529</v>
      </c>
      <c r="AM163" s="50">
        <f t="array" ref="AM163">index(DailyPrices,Match($AI163,PriceDates,0)+1,Match(AM$3,Tickers,0))*AM$4</f>
        <v>13063.21735</v>
      </c>
      <c r="AN163" s="50">
        <f t="array" ref="AN163">index(DailyPrices,Match($AI163,PriceDates,0)+1,Match(AN$3,Tickers,0))*AN$4</f>
        <v>9746.558198</v>
      </c>
      <c r="AO163" s="50">
        <f t="array" ref="AO163">index(DailyPrices,Match($AI163,PriceDates,0)+1,Match(AO$3,Tickers,0))*AO$4</f>
        <v>14021.33553</v>
      </c>
      <c r="AP163" s="50">
        <f t="array" ref="AP163">index(DailyPrices,Match($AI163,PriceDates,0)+1,Match(AP$3,Tickers,0))*AP$4</f>
        <v>4525.199948</v>
      </c>
      <c r="AQ163" s="50">
        <f t="array" ref="AQ163">index(DailyPrices,Match($AI163,PriceDates,0)+1,Match(AQ$3,Tickers,0))*AQ$4</f>
        <v>6786.840032</v>
      </c>
      <c r="AR163" s="50">
        <f t="array" ref="AR163">index(DailyPrices,Match($AI163,PriceDates,0)+1,Match(AR$3,Tickers,0))*AR$4</f>
        <v>4858.129021</v>
      </c>
      <c r="AS163" s="50">
        <f t="array" ref="AS163">index(DailyPrices,Match($AI163,PriceDates,0)+1,Match(AS$3,Tickers,0))*AS$4</f>
        <v>8200.79978</v>
      </c>
      <c r="AT163" s="50">
        <f t="array" ref="AT163">index(DailyPrices,Match($AI163,PriceDates,0)+1,Match(AT$3,Tickers,0))*AT$4</f>
        <v>4750.074053</v>
      </c>
      <c r="AU163" s="50">
        <f t="array" ref="AU163">index(DailyPrices,Match($AI163,PriceDates,0)+1,Match(AU$3,Tickers,0))*AU$4</f>
        <v>2297.198675</v>
      </c>
      <c r="AV163" s="50">
        <f t="array" ref="AV163">index(DailyPrices,Match($AI163,PriceDates,0)+1,Match(AV$3,Tickers,0))*AV$4</f>
        <v>0</v>
      </c>
      <c r="AW163" s="50">
        <f t="array" ref="AW163">index(DailyPrices,Match($AI163,PriceDates,0)+1,Match(AW$3,Tickers,0))*AW$4</f>
        <v>0</v>
      </c>
      <c r="AX163" s="50">
        <f t="array" ref="AX163">index(DailyPrices,Match($AI163,PriceDates,0)+1,Match(AX$3,Tickers,0))*AX$4</f>
        <v>0</v>
      </c>
      <c r="AY163" s="50">
        <f t="array" ref="AY163">index(DailyPrices,Match($AI163,PriceDates,0)+1,Match(AY$3,Tickers,0))*AY$4</f>
        <v>0</v>
      </c>
      <c r="AZ163" s="50">
        <f t="array" ref="AZ163">index(DailyPrices,Match($AI163,PriceDates,0)+1,Match(AZ$3,Tickers,0))*AZ$4</f>
        <v>0</v>
      </c>
      <c r="BA163" s="50">
        <f t="array" ref="BA163">index(DailyPrices,Match($AI163,PriceDates,0)+1,Match(BA$3,Tickers,0))*BA$4</f>
        <v>0</v>
      </c>
      <c r="BB163" s="50">
        <f t="array" ref="BB163">index(DailyPrices,Match($AI163,PriceDates,0)+1,Match(BB$3,Tickers,0))*BB$4</f>
        <v>0</v>
      </c>
      <c r="BC163" s="50">
        <f t="array" ref="BC163">index(DailyPrices,Match($AI163,PriceDates,0)+1,Match(BC$3,Tickers,0))*BC$4</f>
        <v>0</v>
      </c>
      <c r="BD163" s="50">
        <f t="array" ref="BD163">index(DailyPrices,Match($AI163,PriceDates,0)+1,Match(BD$3,Tickers,0))*BD$4</f>
        <v>0</v>
      </c>
      <c r="BE163" s="50">
        <f t="array" ref="BE163">index(DailyPrices,Match($AI163,PriceDates,0)+1,Match(BE$3,Tickers,0))*BE$4</f>
        <v>0</v>
      </c>
      <c r="BF163" s="50">
        <f t="array" ref="BF163">index(DailyPrices,Match($AI163,PriceDates,0)+1,Match(BF$3,Tickers,0))*BF$4</f>
        <v>0</v>
      </c>
      <c r="BG163" s="50">
        <f t="array" ref="BG163">index(DailyPrices,Match($AI163,PriceDates,0)+1,Match(BG$3,Tickers,0))*BG$4</f>
        <v>0</v>
      </c>
      <c r="BH163" s="50">
        <f t="array" ref="BH163">index(DailyPrices,Match($AI163,PriceDates,0)+1,Match(BH$3,Tickers,0))*BH$4</f>
        <v>0</v>
      </c>
      <c r="BI163" s="50">
        <f t="array" ref="BI163">index(DailyPrices,Match($AI163,PriceDates,0)+1,Match(BI$3,Tickers,0))*BI$4</f>
        <v>0</v>
      </c>
      <c r="BJ163" s="50">
        <f t="array" ref="BJ163">index(DailyPrices,Match($AI163,PriceDates,0)+1,Match(BJ$3,Tickers,0))*BJ$4</f>
        <v>0</v>
      </c>
      <c r="BK163" s="51">
        <f t="shared" si="5"/>
        <v>108741.0497</v>
      </c>
    </row>
    <row r="164">
      <c r="AI164" s="65">
        <f>Prices!B172</f>
        <v>42605</v>
      </c>
      <c r="AJ164" s="50">
        <f t="array" ref="AJ164">index(DailyPrices,Match($AI164,PriceDates,0)+1,Match(AJ$3,Tickers,0))*AJ$4</f>
        <v>12576.04679</v>
      </c>
      <c r="AK164" s="50">
        <f t="array" ref="AK164">index(DailyPrices,Match($AI164,PriceDates,0)+1,Match(AK$3,Tickers,0))*AK$4</f>
        <v>19759.61456</v>
      </c>
      <c r="AL164" s="50">
        <f t="array" ref="AL164">index(DailyPrices,Match($AI164,PriceDates,0)+1,Match(AL$3,Tickers,0))*AL$4</f>
        <v>8288.814787</v>
      </c>
      <c r="AM164" s="50">
        <f t="array" ref="AM164">index(DailyPrices,Match($AI164,PriceDates,0)+1,Match(AM$3,Tickers,0))*AM$4</f>
        <v>13181.7357</v>
      </c>
      <c r="AN164" s="50">
        <f t="array" ref="AN164">index(DailyPrices,Match($AI164,PriceDates,0)+1,Match(AN$3,Tickers,0))*AN$4</f>
        <v>9788.277013</v>
      </c>
      <c r="AO164" s="50">
        <f t="array" ref="AO164">index(DailyPrices,Match($AI164,PriceDates,0)+1,Match(AO$3,Tickers,0))*AO$4</f>
        <v>14094.12389</v>
      </c>
      <c r="AP164" s="50">
        <f t="array" ref="AP164">index(DailyPrices,Match($AI164,PriceDates,0)+1,Match(AP$3,Tickers,0))*AP$4</f>
        <v>4531.614772</v>
      </c>
      <c r="AQ164" s="50">
        <f t="array" ref="AQ164">index(DailyPrices,Match($AI164,PriceDates,0)+1,Match(AQ$3,Tickers,0))*AQ$4</f>
        <v>6818.853428</v>
      </c>
      <c r="AR164" s="50">
        <f t="array" ref="AR164">index(DailyPrices,Match($AI164,PriceDates,0)+1,Match(AR$3,Tickers,0))*AR$4</f>
        <v>4840.84415</v>
      </c>
      <c r="AS164" s="50">
        <f t="array" ref="AS164">index(DailyPrices,Match($AI164,PriceDates,0)+1,Match(AS$3,Tickers,0))*AS$4</f>
        <v>8182.484203</v>
      </c>
      <c r="AT164" s="50">
        <f t="array" ref="AT164">index(DailyPrices,Match($AI164,PriceDates,0)+1,Match(AT$3,Tickers,0))*AT$4</f>
        <v>4752.742634</v>
      </c>
      <c r="AU164" s="50">
        <f t="array" ref="AU164">index(DailyPrices,Match($AI164,PriceDates,0)+1,Match(AU$3,Tickers,0))*AU$4</f>
        <v>2304.683845</v>
      </c>
      <c r="AV164" s="50">
        <f t="array" ref="AV164">index(DailyPrices,Match($AI164,PriceDates,0)+1,Match(AV$3,Tickers,0))*AV$4</f>
        <v>0</v>
      </c>
      <c r="AW164" s="50">
        <f t="array" ref="AW164">index(DailyPrices,Match($AI164,PriceDates,0)+1,Match(AW$3,Tickers,0))*AW$4</f>
        <v>0</v>
      </c>
      <c r="AX164" s="50">
        <f t="array" ref="AX164">index(DailyPrices,Match($AI164,PriceDates,0)+1,Match(AX$3,Tickers,0))*AX$4</f>
        <v>0</v>
      </c>
      <c r="AY164" s="50">
        <f t="array" ref="AY164">index(DailyPrices,Match($AI164,PriceDates,0)+1,Match(AY$3,Tickers,0))*AY$4</f>
        <v>0</v>
      </c>
      <c r="AZ164" s="50">
        <f t="array" ref="AZ164">index(DailyPrices,Match($AI164,PriceDates,0)+1,Match(AZ$3,Tickers,0))*AZ$4</f>
        <v>0</v>
      </c>
      <c r="BA164" s="50">
        <f t="array" ref="BA164">index(DailyPrices,Match($AI164,PriceDates,0)+1,Match(BA$3,Tickers,0))*BA$4</f>
        <v>0</v>
      </c>
      <c r="BB164" s="50">
        <f t="array" ref="BB164">index(DailyPrices,Match($AI164,PriceDates,0)+1,Match(BB$3,Tickers,0))*BB$4</f>
        <v>0</v>
      </c>
      <c r="BC164" s="50">
        <f t="array" ref="BC164">index(DailyPrices,Match($AI164,PriceDates,0)+1,Match(BC$3,Tickers,0))*BC$4</f>
        <v>0</v>
      </c>
      <c r="BD164" s="50">
        <f t="array" ref="BD164">index(DailyPrices,Match($AI164,PriceDates,0)+1,Match(BD$3,Tickers,0))*BD$4</f>
        <v>0</v>
      </c>
      <c r="BE164" s="50">
        <f t="array" ref="BE164">index(DailyPrices,Match($AI164,PriceDates,0)+1,Match(BE$3,Tickers,0))*BE$4</f>
        <v>0</v>
      </c>
      <c r="BF164" s="50">
        <f t="array" ref="BF164">index(DailyPrices,Match($AI164,PriceDates,0)+1,Match(BF$3,Tickers,0))*BF$4</f>
        <v>0</v>
      </c>
      <c r="BG164" s="50">
        <f t="array" ref="BG164">index(DailyPrices,Match($AI164,PriceDates,0)+1,Match(BG$3,Tickers,0))*BG$4</f>
        <v>0</v>
      </c>
      <c r="BH164" s="50">
        <f t="array" ref="BH164">index(DailyPrices,Match($AI164,PriceDates,0)+1,Match(BH$3,Tickers,0))*BH$4</f>
        <v>0</v>
      </c>
      <c r="BI164" s="50">
        <f t="array" ref="BI164">index(DailyPrices,Match($AI164,PriceDates,0)+1,Match(BI$3,Tickers,0))*BI$4</f>
        <v>0</v>
      </c>
      <c r="BJ164" s="50">
        <f t="array" ref="BJ164">index(DailyPrices,Match($AI164,PriceDates,0)+1,Match(BJ$3,Tickers,0))*BJ$4</f>
        <v>0</v>
      </c>
      <c r="BK164" s="51">
        <f t="shared" si="5"/>
        <v>109119.8358</v>
      </c>
    </row>
    <row r="165">
      <c r="AI165" s="65">
        <f>Prices!B173</f>
        <v>42606</v>
      </c>
      <c r="AJ165" s="50">
        <f t="array" ref="AJ165">index(DailyPrices,Match($AI165,PriceDates,0)+1,Match(AJ$3,Tickers,0))*AJ$4</f>
        <v>12515.32318</v>
      </c>
      <c r="AK165" s="50">
        <f t="array" ref="AK165">index(DailyPrices,Match($AI165,PriceDates,0)+1,Match(AK$3,Tickers,0))*AK$4</f>
        <v>19661.36002</v>
      </c>
      <c r="AL165" s="50">
        <f t="array" ref="AL165">index(DailyPrices,Match($AI165,PriceDates,0)+1,Match(AL$3,Tickers,0))*AL$4</f>
        <v>8218.815864</v>
      </c>
      <c r="AM165" s="50">
        <f t="array" ref="AM165">index(DailyPrices,Match($AI165,PriceDates,0)+1,Match(AM$3,Tickers,0))*AM$4</f>
        <v>13050.74173</v>
      </c>
      <c r="AN165" s="50">
        <f t="array" ref="AN165">index(DailyPrices,Match($AI165,PriceDates,0)+1,Match(AN$3,Tickers,0))*AN$4</f>
        <v>9759.595327</v>
      </c>
      <c r="AO165" s="50">
        <f t="array" ref="AO165">index(DailyPrices,Match($AI165,PriceDates,0)+1,Match(AO$3,Tickers,0))*AO$4</f>
        <v>14059.64519</v>
      </c>
      <c r="AP165" s="50">
        <f t="array" ref="AP165">index(DailyPrices,Match($AI165,PriceDates,0)+1,Match(AP$3,Tickers,0))*AP$4</f>
        <v>4520.617931</v>
      </c>
      <c r="AQ165" s="50">
        <f t="array" ref="AQ165">index(DailyPrices,Match($AI165,PriceDates,0)+1,Match(AQ$3,Tickers,0))*AQ$4</f>
        <v>6776.989756</v>
      </c>
      <c r="AR165" s="50">
        <f t="array" ref="AR165">index(DailyPrices,Match($AI165,PriceDates,0)+1,Match(AR$3,Tickers,0))*AR$4</f>
        <v>4853.807803</v>
      </c>
      <c r="AS165" s="50">
        <f t="array" ref="AS165">index(DailyPrices,Match($AI165,PriceDates,0)+1,Match(AS$3,Tickers,0))*AS$4</f>
        <v>8164.168625</v>
      </c>
      <c r="AT165" s="50">
        <f t="array" ref="AT165">index(DailyPrices,Match($AI165,PriceDates,0)+1,Match(AT$3,Tickers,0))*AT$4</f>
        <v>4731.927703</v>
      </c>
      <c r="AU165" s="50">
        <f t="array" ref="AU165">index(DailyPrices,Match($AI165,PriceDates,0)+1,Match(AU$3,Tickers,0))*AU$4</f>
        <v>2293.45609</v>
      </c>
      <c r="AV165" s="50">
        <f t="array" ref="AV165">index(DailyPrices,Match($AI165,PriceDates,0)+1,Match(AV$3,Tickers,0))*AV$4</f>
        <v>0</v>
      </c>
      <c r="AW165" s="50">
        <f t="array" ref="AW165">index(DailyPrices,Match($AI165,PriceDates,0)+1,Match(AW$3,Tickers,0))*AW$4</f>
        <v>0</v>
      </c>
      <c r="AX165" s="50">
        <f t="array" ref="AX165">index(DailyPrices,Match($AI165,PriceDates,0)+1,Match(AX$3,Tickers,0))*AX$4</f>
        <v>0</v>
      </c>
      <c r="AY165" s="50">
        <f t="array" ref="AY165">index(DailyPrices,Match($AI165,PriceDates,0)+1,Match(AY$3,Tickers,0))*AY$4</f>
        <v>0</v>
      </c>
      <c r="AZ165" s="50">
        <f t="array" ref="AZ165">index(DailyPrices,Match($AI165,PriceDates,0)+1,Match(AZ$3,Tickers,0))*AZ$4</f>
        <v>0</v>
      </c>
      <c r="BA165" s="50">
        <f t="array" ref="BA165">index(DailyPrices,Match($AI165,PriceDates,0)+1,Match(BA$3,Tickers,0))*BA$4</f>
        <v>0</v>
      </c>
      <c r="BB165" s="50">
        <f t="array" ref="BB165">index(DailyPrices,Match($AI165,PriceDates,0)+1,Match(BB$3,Tickers,0))*BB$4</f>
        <v>0</v>
      </c>
      <c r="BC165" s="50">
        <f t="array" ref="BC165">index(DailyPrices,Match($AI165,PriceDates,0)+1,Match(BC$3,Tickers,0))*BC$4</f>
        <v>0</v>
      </c>
      <c r="BD165" s="50">
        <f t="array" ref="BD165">index(DailyPrices,Match($AI165,PriceDates,0)+1,Match(BD$3,Tickers,0))*BD$4</f>
        <v>0</v>
      </c>
      <c r="BE165" s="50">
        <f t="array" ref="BE165">index(DailyPrices,Match($AI165,PriceDates,0)+1,Match(BE$3,Tickers,0))*BE$4</f>
        <v>0</v>
      </c>
      <c r="BF165" s="50">
        <f t="array" ref="BF165">index(DailyPrices,Match($AI165,PriceDates,0)+1,Match(BF$3,Tickers,0))*BF$4</f>
        <v>0</v>
      </c>
      <c r="BG165" s="50">
        <f t="array" ref="BG165">index(DailyPrices,Match($AI165,PriceDates,0)+1,Match(BG$3,Tickers,0))*BG$4</f>
        <v>0</v>
      </c>
      <c r="BH165" s="50">
        <f t="array" ref="BH165">index(DailyPrices,Match($AI165,PriceDates,0)+1,Match(BH$3,Tickers,0))*BH$4</f>
        <v>0</v>
      </c>
      <c r="BI165" s="50">
        <f t="array" ref="BI165">index(DailyPrices,Match($AI165,PriceDates,0)+1,Match(BI$3,Tickers,0))*BI$4</f>
        <v>0</v>
      </c>
      <c r="BJ165" s="50">
        <f t="array" ref="BJ165">index(DailyPrices,Match($AI165,PriceDates,0)+1,Match(BJ$3,Tickers,0))*BJ$4</f>
        <v>0</v>
      </c>
      <c r="BK165" s="51">
        <f t="shared" si="5"/>
        <v>108606.4492</v>
      </c>
    </row>
    <row r="166">
      <c r="AI166" s="65">
        <f>Prices!B174</f>
        <v>42607</v>
      </c>
      <c r="AJ166" s="50">
        <f t="array" ref="AJ166">index(DailyPrices,Match($AI166,PriceDates,0)+1,Match(AJ$3,Tickers,0))*AJ$4</f>
        <v>12505.30691</v>
      </c>
      <c r="AK166" s="50">
        <f t="array" ref="AK166">index(DailyPrices,Match($AI166,PriceDates,0)+1,Match(AK$3,Tickers,0))*AK$4</f>
        <v>19652.99793</v>
      </c>
      <c r="AL166" s="50">
        <f t="array" ref="AL166">index(DailyPrices,Match($AI166,PriceDates,0)+1,Match(AL$3,Tickers,0))*AL$4</f>
        <v>8234.296395</v>
      </c>
      <c r="AM166" s="50">
        <f t="array" ref="AM166">index(DailyPrices,Match($AI166,PriceDates,0)+1,Match(AM$3,Tickers,0))*AM$4</f>
        <v>13100.6442</v>
      </c>
      <c r="AN166" s="50">
        <f t="array" ref="AN166">index(DailyPrices,Match($AI166,PriceDates,0)+1,Match(AN$3,Tickers,0))*AN$4</f>
        <v>9728.306216</v>
      </c>
      <c r="AO166" s="50">
        <f t="array" ref="AO166">index(DailyPrices,Match($AI166,PriceDates,0)+1,Match(AO$3,Tickers,0))*AO$4</f>
        <v>14006.01167</v>
      </c>
      <c r="AP166" s="50">
        <f t="array" ref="AP166">index(DailyPrices,Match($AI166,PriceDates,0)+1,Match(AP$3,Tickers,0))*AP$4</f>
        <v>4505.039073</v>
      </c>
      <c r="AQ166" s="50">
        <f t="array" ref="AQ166">index(DailyPrices,Match($AI166,PriceDates,0)+1,Match(AQ$3,Tickers,0))*AQ$4</f>
        <v>6747.438928</v>
      </c>
      <c r="AR166" s="50">
        <f t="array" ref="AR166">index(DailyPrices,Match($AI166,PriceDates,0)+1,Match(AR$3,Tickers,0))*AR$4</f>
        <v>4855.968412</v>
      </c>
      <c r="AS166" s="50">
        <f t="array" ref="AS166">index(DailyPrices,Match($AI166,PriceDates,0)+1,Match(AS$3,Tickers,0))*AS$4</f>
        <v>8168.74752</v>
      </c>
      <c r="AT166" s="50">
        <f t="array" ref="AT166">index(DailyPrices,Match($AI166,PriceDates,0)+1,Match(AT$3,Tickers,0))*AT$4</f>
        <v>4753.27635</v>
      </c>
      <c r="AU166" s="50">
        <f t="array" ref="AU166">index(DailyPrices,Match($AI166,PriceDates,0)+1,Match(AU$3,Tickers,0))*AU$4</f>
        <v>2302.064036</v>
      </c>
      <c r="AV166" s="50">
        <f t="array" ref="AV166">index(DailyPrices,Match($AI166,PriceDates,0)+1,Match(AV$3,Tickers,0))*AV$4</f>
        <v>0</v>
      </c>
      <c r="AW166" s="50">
        <f t="array" ref="AW166">index(DailyPrices,Match($AI166,PriceDates,0)+1,Match(AW$3,Tickers,0))*AW$4</f>
        <v>0</v>
      </c>
      <c r="AX166" s="50">
        <f t="array" ref="AX166">index(DailyPrices,Match($AI166,PriceDates,0)+1,Match(AX$3,Tickers,0))*AX$4</f>
        <v>0</v>
      </c>
      <c r="AY166" s="50">
        <f t="array" ref="AY166">index(DailyPrices,Match($AI166,PriceDates,0)+1,Match(AY$3,Tickers,0))*AY$4</f>
        <v>0</v>
      </c>
      <c r="AZ166" s="50">
        <f t="array" ref="AZ166">index(DailyPrices,Match($AI166,PriceDates,0)+1,Match(AZ$3,Tickers,0))*AZ$4</f>
        <v>0</v>
      </c>
      <c r="BA166" s="50">
        <f t="array" ref="BA166">index(DailyPrices,Match($AI166,PriceDates,0)+1,Match(BA$3,Tickers,0))*BA$4</f>
        <v>0</v>
      </c>
      <c r="BB166" s="50">
        <f t="array" ref="BB166">index(DailyPrices,Match($AI166,PriceDates,0)+1,Match(BB$3,Tickers,0))*BB$4</f>
        <v>0</v>
      </c>
      <c r="BC166" s="50">
        <f t="array" ref="BC166">index(DailyPrices,Match($AI166,PriceDates,0)+1,Match(BC$3,Tickers,0))*BC$4</f>
        <v>0</v>
      </c>
      <c r="BD166" s="50">
        <f t="array" ref="BD166">index(DailyPrices,Match($AI166,PriceDates,0)+1,Match(BD$3,Tickers,0))*BD$4</f>
        <v>0</v>
      </c>
      <c r="BE166" s="50">
        <f t="array" ref="BE166">index(DailyPrices,Match($AI166,PriceDates,0)+1,Match(BE$3,Tickers,0))*BE$4</f>
        <v>0</v>
      </c>
      <c r="BF166" s="50">
        <f t="array" ref="BF166">index(DailyPrices,Match($AI166,PriceDates,0)+1,Match(BF$3,Tickers,0))*BF$4</f>
        <v>0</v>
      </c>
      <c r="BG166" s="50">
        <f t="array" ref="BG166">index(DailyPrices,Match($AI166,PriceDates,0)+1,Match(BG$3,Tickers,0))*BG$4</f>
        <v>0</v>
      </c>
      <c r="BH166" s="50">
        <f t="array" ref="BH166">index(DailyPrices,Match($AI166,PriceDates,0)+1,Match(BH$3,Tickers,0))*BH$4</f>
        <v>0</v>
      </c>
      <c r="BI166" s="50">
        <f t="array" ref="BI166">index(DailyPrices,Match($AI166,PriceDates,0)+1,Match(BI$3,Tickers,0))*BI$4</f>
        <v>0</v>
      </c>
      <c r="BJ166" s="50">
        <f t="array" ref="BJ166">index(DailyPrices,Match($AI166,PriceDates,0)+1,Match(BJ$3,Tickers,0))*BJ$4</f>
        <v>0</v>
      </c>
      <c r="BK166" s="51">
        <f t="shared" si="5"/>
        <v>108560.0976</v>
      </c>
    </row>
    <row r="167">
      <c r="AI167" s="65">
        <f>Prices!B175</f>
        <v>42608</v>
      </c>
      <c r="AJ167" s="50">
        <f t="array" ref="AJ167">index(DailyPrices,Match($AI167,PriceDates,0)+1,Match(AJ$3,Tickers,0))*AJ$4</f>
        <v>12481.51828</v>
      </c>
      <c r="AK167" s="50">
        <f t="array" ref="AK167">index(DailyPrices,Match($AI167,PriceDates,0)+1,Match(AK$3,Tickers,0))*AK$4</f>
        <v>19600.73488</v>
      </c>
      <c r="AL167" s="50">
        <f t="array" ref="AL167">index(DailyPrices,Match($AI167,PriceDates,0)+1,Match(AL$3,Tickers,0))*AL$4</f>
        <v>8210.739066</v>
      </c>
      <c r="AM167" s="50">
        <f t="array" ref="AM167">index(DailyPrices,Match($AI167,PriceDates,0)+1,Match(AM$3,Tickers,0))*AM$4</f>
        <v>13073.19784</v>
      </c>
      <c r="AN167" s="50">
        <f t="array" ref="AN167">index(DailyPrices,Match($AI167,PriceDates,0)+1,Match(AN$3,Tickers,0))*AN$4</f>
        <v>9660.513141</v>
      </c>
      <c r="AO167" s="50">
        <f t="array" ref="AO167">index(DailyPrices,Match($AI167,PriceDates,0)+1,Match(AO$3,Tickers,0))*AO$4</f>
        <v>13925.56138</v>
      </c>
      <c r="AP167" s="50">
        <f t="array" ref="AP167">index(DailyPrices,Match($AI167,PriceDates,0)+1,Match(AP$3,Tickers,0))*AP$4</f>
        <v>4480.754383</v>
      </c>
      <c r="AQ167" s="50">
        <f t="array" ref="AQ167">index(DailyPrices,Match($AI167,PriceDates,0)+1,Match(AQ$3,Tickers,0))*AQ$4</f>
        <v>6730.200946</v>
      </c>
      <c r="AR167" s="50">
        <f t="array" ref="AR167">index(DailyPrices,Match($AI167,PriceDates,0)+1,Match(AR$3,Tickers,0))*AR$4</f>
        <v>4820.318366</v>
      </c>
      <c r="AS167" s="50">
        <f t="array" ref="AS167">index(DailyPrices,Match($AI167,PriceDates,0)+1,Match(AS$3,Tickers,0))*AS$4</f>
        <v>8095.48521</v>
      </c>
      <c r="AT167" s="50">
        <f t="array" ref="AT167">index(DailyPrices,Match($AI167,PriceDates,0)+1,Match(AT$3,Tickers,0))*AT$4</f>
        <v>4706.309326</v>
      </c>
      <c r="AU167" s="50">
        <f t="array" ref="AU167">index(DailyPrices,Match($AI167,PriceDates,0)+1,Match(AU$3,Tickers,0))*AU$4</f>
        <v>2281.479818</v>
      </c>
      <c r="AV167" s="50">
        <f t="array" ref="AV167">index(DailyPrices,Match($AI167,PriceDates,0)+1,Match(AV$3,Tickers,0))*AV$4</f>
        <v>0</v>
      </c>
      <c r="AW167" s="50">
        <f t="array" ref="AW167">index(DailyPrices,Match($AI167,PriceDates,0)+1,Match(AW$3,Tickers,0))*AW$4</f>
        <v>0</v>
      </c>
      <c r="AX167" s="50">
        <f t="array" ref="AX167">index(DailyPrices,Match($AI167,PriceDates,0)+1,Match(AX$3,Tickers,0))*AX$4</f>
        <v>0</v>
      </c>
      <c r="AY167" s="50">
        <f t="array" ref="AY167">index(DailyPrices,Match($AI167,PriceDates,0)+1,Match(AY$3,Tickers,0))*AY$4</f>
        <v>0</v>
      </c>
      <c r="AZ167" s="50">
        <f t="array" ref="AZ167">index(DailyPrices,Match($AI167,PriceDates,0)+1,Match(AZ$3,Tickers,0))*AZ$4</f>
        <v>0</v>
      </c>
      <c r="BA167" s="50">
        <f t="array" ref="BA167">index(DailyPrices,Match($AI167,PriceDates,0)+1,Match(BA$3,Tickers,0))*BA$4</f>
        <v>0</v>
      </c>
      <c r="BB167" s="50">
        <f t="array" ref="BB167">index(DailyPrices,Match($AI167,PriceDates,0)+1,Match(BB$3,Tickers,0))*BB$4</f>
        <v>0</v>
      </c>
      <c r="BC167" s="50">
        <f t="array" ref="BC167">index(DailyPrices,Match($AI167,PriceDates,0)+1,Match(BC$3,Tickers,0))*BC$4</f>
        <v>0</v>
      </c>
      <c r="BD167" s="50">
        <f t="array" ref="BD167">index(DailyPrices,Match($AI167,PriceDates,0)+1,Match(BD$3,Tickers,0))*BD$4</f>
        <v>0</v>
      </c>
      <c r="BE167" s="50">
        <f t="array" ref="BE167">index(DailyPrices,Match($AI167,PriceDates,0)+1,Match(BE$3,Tickers,0))*BE$4</f>
        <v>0</v>
      </c>
      <c r="BF167" s="50">
        <f t="array" ref="BF167">index(DailyPrices,Match($AI167,PriceDates,0)+1,Match(BF$3,Tickers,0))*BF$4</f>
        <v>0</v>
      </c>
      <c r="BG167" s="50">
        <f t="array" ref="BG167">index(DailyPrices,Match($AI167,PriceDates,0)+1,Match(BG$3,Tickers,0))*BG$4</f>
        <v>0</v>
      </c>
      <c r="BH167" s="50">
        <f t="array" ref="BH167">index(DailyPrices,Match($AI167,PriceDates,0)+1,Match(BH$3,Tickers,0))*BH$4</f>
        <v>0</v>
      </c>
      <c r="BI167" s="50">
        <f t="array" ref="BI167">index(DailyPrices,Match($AI167,PriceDates,0)+1,Match(BI$3,Tickers,0))*BI$4</f>
        <v>0</v>
      </c>
      <c r="BJ167" s="50">
        <f t="array" ref="BJ167">index(DailyPrices,Match($AI167,PriceDates,0)+1,Match(BJ$3,Tickers,0))*BJ$4</f>
        <v>0</v>
      </c>
      <c r="BK167" s="51">
        <f t="shared" si="5"/>
        <v>108066.8126</v>
      </c>
    </row>
    <row r="168">
      <c r="AI168" s="65">
        <f>Prices!B176</f>
        <v>42611</v>
      </c>
      <c r="AJ168" s="50">
        <f t="array" ref="AJ168">index(DailyPrices,Match($AI168,PriceDates,0)+1,Match(AJ$3,Tickers,0))*AJ$4</f>
        <v>12544.74596</v>
      </c>
      <c r="AK168" s="50">
        <f t="array" ref="AK168">index(DailyPrices,Match($AI168,PriceDates,0)+1,Match(AK$3,Tickers,0))*AK$4</f>
        <v>19732.43777</v>
      </c>
      <c r="AL168" s="50">
        <f t="array" ref="AL168">index(DailyPrices,Match($AI168,PriceDates,0)+1,Match(AL$3,Tickers,0))*AL$4</f>
        <v>8264.584391</v>
      </c>
      <c r="AM168" s="50">
        <f t="array" ref="AM168">index(DailyPrices,Match($AI168,PriceDates,0)+1,Match(AM$3,Tickers,0))*AM$4</f>
        <v>13161.77471</v>
      </c>
      <c r="AN168" s="50">
        <f t="array" ref="AN168">index(DailyPrices,Match($AI168,PriceDates,0)+1,Match(AN$3,Tickers,0))*AN$4</f>
        <v>9697.017105</v>
      </c>
      <c r="AO168" s="50">
        <f t="array" ref="AO168">index(DailyPrices,Match($AI168,PriceDates,0)+1,Match(AO$3,Tickers,0))*AO$4</f>
        <v>13983.02587</v>
      </c>
      <c r="AP168" s="50">
        <f t="array" ref="AP168">index(DailyPrices,Match($AI168,PriceDates,0)+1,Match(AP$3,Tickers,0))*AP$4</f>
        <v>4489.918417</v>
      </c>
      <c r="AQ168" s="50">
        <f t="array" ref="AQ168">index(DailyPrices,Match($AI168,PriceDates,0)+1,Match(AQ$3,Tickers,0))*AQ$4</f>
        <v>6727.738377</v>
      </c>
      <c r="AR168" s="50">
        <f t="array" ref="AR168">index(DailyPrices,Match($AI168,PriceDates,0)+1,Match(AR$3,Tickers,0))*AR$4</f>
        <v>4853.807803</v>
      </c>
      <c r="AS168" s="50">
        <f t="array" ref="AS168">index(DailyPrices,Match($AI168,PriceDates,0)+1,Match(AS$3,Tickers,0))*AS$4</f>
        <v>8205.378675</v>
      </c>
      <c r="AT168" s="50">
        <f t="array" ref="AT168">index(DailyPrices,Match($AI168,PriceDates,0)+1,Match(AT$3,Tickers,0))*AT$4</f>
        <v>4752.742634</v>
      </c>
      <c r="AU168" s="50">
        <f t="array" ref="AU168">index(DailyPrices,Match($AI168,PriceDates,0)+1,Match(AU$3,Tickers,0))*AU$4</f>
        <v>2290.836281</v>
      </c>
      <c r="AV168" s="50">
        <f t="array" ref="AV168">index(DailyPrices,Match($AI168,PriceDates,0)+1,Match(AV$3,Tickers,0))*AV$4</f>
        <v>0</v>
      </c>
      <c r="AW168" s="50">
        <f t="array" ref="AW168">index(DailyPrices,Match($AI168,PriceDates,0)+1,Match(AW$3,Tickers,0))*AW$4</f>
        <v>0</v>
      </c>
      <c r="AX168" s="50">
        <f t="array" ref="AX168">index(DailyPrices,Match($AI168,PriceDates,0)+1,Match(AX$3,Tickers,0))*AX$4</f>
        <v>0</v>
      </c>
      <c r="AY168" s="50">
        <f t="array" ref="AY168">index(DailyPrices,Match($AI168,PriceDates,0)+1,Match(AY$3,Tickers,0))*AY$4</f>
        <v>0</v>
      </c>
      <c r="AZ168" s="50">
        <f t="array" ref="AZ168">index(DailyPrices,Match($AI168,PriceDates,0)+1,Match(AZ$3,Tickers,0))*AZ$4</f>
        <v>0</v>
      </c>
      <c r="BA168" s="50">
        <f t="array" ref="BA168">index(DailyPrices,Match($AI168,PriceDates,0)+1,Match(BA$3,Tickers,0))*BA$4</f>
        <v>0</v>
      </c>
      <c r="BB168" s="50">
        <f t="array" ref="BB168">index(DailyPrices,Match($AI168,PriceDates,0)+1,Match(BB$3,Tickers,0))*BB$4</f>
        <v>0</v>
      </c>
      <c r="BC168" s="50">
        <f t="array" ref="BC168">index(DailyPrices,Match($AI168,PriceDates,0)+1,Match(BC$3,Tickers,0))*BC$4</f>
        <v>0</v>
      </c>
      <c r="BD168" s="50">
        <f t="array" ref="BD168">index(DailyPrices,Match($AI168,PriceDates,0)+1,Match(BD$3,Tickers,0))*BD$4</f>
        <v>0</v>
      </c>
      <c r="BE168" s="50">
        <f t="array" ref="BE168">index(DailyPrices,Match($AI168,PriceDates,0)+1,Match(BE$3,Tickers,0))*BE$4</f>
        <v>0</v>
      </c>
      <c r="BF168" s="50">
        <f t="array" ref="BF168">index(DailyPrices,Match($AI168,PriceDates,0)+1,Match(BF$3,Tickers,0))*BF$4</f>
        <v>0</v>
      </c>
      <c r="BG168" s="50">
        <f t="array" ref="BG168">index(DailyPrices,Match($AI168,PriceDates,0)+1,Match(BG$3,Tickers,0))*BG$4</f>
        <v>0</v>
      </c>
      <c r="BH168" s="50">
        <f t="array" ref="BH168">index(DailyPrices,Match($AI168,PriceDates,0)+1,Match(BH$3,Tickers,0))*BH$4</f>
        <v>0</v>
      </c>
      <c r="BI168" s="50">
        <f t="array" ref="BI168">index(DailyPrices,Match($AI168,PriceDates,0)+1,Match(BI$3,Tickers,0))*BI$4</f>
        <v>0</v>
      </c>
      <c r="BJ168" s="50">
        <f t="array" ref="BJ168">index(DailyPrices,Match($AI168,PriceDates,0)+1,Match(BJ$3,Tickers,0))*BJ$4</f>
        <v>0</v>
      </c>
      <c r="BK168" s="51">
        <f t="shared" si="5"/>
        <v>108704.008</v>
      </c>
    </row>
    <row r="169">
      <c r="AI169" s="65">
        <f>Prices!B177</f>
        <v>42612</v>
      </c>
      <c r="AJ169" s="50">
        <f t="array" ref="AJ169">index(DailyPrices,Match($AI169,PriceDates,0)+1,Match(AJ$3,Tickers,0))*AJ$4</f>
        <v>12520.95733</v>
      </c>
      <c r="AK169" s="50">
        <f t="array" ref="AK169">index(DailyPrices,Match($AI169,PriceDates,0)+1,Match(AK$3,Tickers,0))*AK$4</f>
        <v>19707.35151</v>
      </c>
      <c r="AL169" s="50">
        <f t="array" ref="AL169">index(DailyPrices,Match($AI169,PriceDates,0)+1,Match(AL$3,Tickers,0))*AL$4</f>
        <v>8261.219058</v>
      </c>
      <c r="AM169" s="50">
        <f t="array" ref="AM169">index(DailyPrices,Match($AI169,PriceDates,0)+1,Match(AM$3,Tickers,0))*AM$4</f>
        <v>13160.52715</v>
      </c>
      <c r="AN169" s="50">
        <f t="array" ref="AN169">index(DailyPrices,Match($AI169,PriceDates,0)+1,Match(AN$3,Tickers,0))*AN$4</f>
        <v>9676.157697</v>
      </c>
      <c r="AO169" s="50">
        <f t="array" ref="AO169">index(DailyPrices,Match($AI169,PriceDates,0)+1,Match(AO$3,Tickers,0))*AO$4</f>
        <v>13983.02587</v>
      </c>
      <c r="AP169" s="50">
        <f t="array" ref="AP169">index(DailyPrices,Match($AI169,PriceDates,0)+1,Match(AP$3,Tickers,0))*AP$4</f>
        <v>4467.008332</v>
      </c>
      <c r="AQ169" s="50">
        <f t="array" ref="AQ169">index(DailyPrices,Match($AI169,PriceDates,0)+1,Match(AQ$3,Tickers,0))*AQ$4</f>
        <v>6678.486998</v>
      </c>
      <c r="AR169" s="50">
        <f t="array" ref="AR169">index(DailyPrices,Match($AI169,PriceDates,0)+1,Match(AR$3,Tickers,0))*AR$4</f>
        <v>4848.406281</v>
      </c>
      <c r="AS169" s="50">
        <f t="array" ref="AS169">index(DailyPrices,Match($AI169,PriceDates,0)+1,Match(AS$3,Tickers,0))*AS$4</f>
        <v>8187.063097</v>
      </c>
      <c r="AT169" s="50">
        <f t="array" ref="AT169">index(DailyPrices,Match($AI169,PriceDates,0)+1,Match(AT$3,Tickers,0))*AT$4</f>
        <v>4743.669459</v>
      </c>
      <c r="AU169" s="50">
        <f t="array" ref="AU169">index(DailyPrices,Match($AI169,PriceDates,0)+1,Match(AU$3,Tickers,0))*AU$4</f>
        <v>2278.860009</v>
      </c>
      <c r="AV169" s="50">
        <f t="array" ref="AV169">index(DailyPrices,Match($AI169,PriceDates,0)+1,Match(AV$3,Tickers,0))*AV$4</f>
        <v>0</v>
      </c>
      <c r="AW169" s="50">
        <f t="array" ref="AW169">index(DailyPrices,Match($AI169,PriceDates,0)+1,Match(AW$3,Tickers,0))*AW$4</f>
        <v>0</v>
      </c>
      <c r="AX169" s="50">
        <f t="array" ref="AX169">index(DailyPrices,Match($AI169,PriceDates,0)+1,Match(AX$3,Tickers,0))*AX$4</f>
        <v>0</v>
      </c>
      <c r="AY169" s="50">
        <f t="array" ref="AY169">index(DailyPrices,Match($AI169,PriceDates,0)+1,Match(AY$3,Tickers,0))*AY$4</f>
        <v>0</v>
      </c>
      <c r="AZ169" s="50">
        <f t="array" ref="AZ169">index(DailyPrices,Match($AI169,PriceDates,0)+1,Match(AZ$3,Tickers,0))*AZ$4</f>
        <v>0</v>
      </c>
      <c r="BA169" s="50">
        <f t="array" ref="BA169">index(DailyPrices,Match($AI169,PriceDates,0)+1,Match(BA$3,Tickers,0))*BA$4</f>
        <v>0</v>
      </c>
      <c r="BB169" s="50">
        <f t="array" ref="BB169">index(DailyPrices,Match($AI169,PriceDates,0)+1,Match(BB$3,Tickers,0))*BB$4</f>
        <v>0</v>
      </c>
      <c r="BC169" s="50">
        <f t="array" ref="BC169">index(DailyPrices,Match($AI169,PriceDates,0)+1,Match(BC$3,Tickers,0))*BC$4</f>
        <v>0</v>
      </c>
      <c r="BD169" s="50">
        <f t="array" ref="BD169">index(DailyPrices,Match($AI169,PriceDates,0)+1,Match(BD$3,Tickers,0))*BD$4</f>
        <v>0</v>
      </c>
      <c r="BE169" s="50">
        <f t="array" ref="BE169">index(DailyPrices,Match($AI169,PriceDates,0)+1,Match(BE$3,Tickers,0))*BE$4</f>
        <v>0</v>
      </c>
      <c r="BF169" s="50">
        <f t="array" ref="BF169">index(DailyPrices,Match($AI169,PriceDates,0)+1,Match(BF$3,Tickers,0))*BF$4</f>
        <v>0</v>
      </c>
      <c r="BG169" s="50">
        <f t="array" ref="BG169">index(DailyPrices,Match($AI169,PriceDates,0)+1,Match(BG$3,Tickers,0))*BG$4</f>
        <v>0</v>
      </c>
      <c r="BH169" s="50">
        <f t="array" ref="BH169">index(DailyPrices,Match($AI169,PriceDates,0)+1,Match(BH$3,Tickers,0))*BH$4</f>
        <v>0</v>
      </c>
      <c r="BI169" s="50">
        <f t="array" ref="BI169">index(DailyPrices,Match($AI169,PriceDates,0)+1,Match(BI$3,Tickers,0))*BI$4</f>
        <v>0</v>
      </c>
      <c r="BJ169" s="50">
        <f t="array" ref="BJ169">index(DailyPrices,Match($AI169,PriceDates,0)+1,Match(BJ$3,Tickers,0))*BJ$4</f>
        <v>0</v>
      </c>
      <c r="BK169" s="51">
        <f t="shared" si="5"/>
        <v>108512.7328</v>
      </c>
    </row>
    <row r="170">
      <c r="AI170" s="65">
        <f>Prices!B178</f>
        <v>42613</v>
      </c>
      <c r="AJ170" s="50">
        <f t="array" ref="AJ170">index(DailyPrices,Match($AI170,PriceDates,0)+1,Match(AJ$3,Tickers,0))*AJ$4</f>
        <v>12490.28252</v>
      </c>
      <c r="AK170" s="50">
        <f t="array" ref="AK170">index(DailyPrices,Match($AI170,PriceDates,0)+1,Match(AK$3,Tickers,0))*AK$4</f>
        <v>19638.36428</v>
      </c>
      <c r="AL170" s="50">
        <f t="array" ref="AL170">index(DailyPrices,Match($AI170,PriceDates,0)+1,Match(AL$3,Tickers,0))*AL$4</f>
        <v>8230.931063</v>
      </c>
      <c r="AM170" s="50">
        <f t="array" ref="AM170">index(DailyPrices,Match($AI170,PriceDates,0)+1,Match(AM$3,Tickers,0))*AM$4</f>
        <v>13089.41614</v>
      </c>
      <c r="AN170" s="50">
        <f t="array" ref="AN170">index(DailyPrices,Match($AI170,PriceDates,0)+1,Match(AN$3,Tickers,0))*AN$4</f>
        <v>9642.26116</v>
      </c>
      <c r="AO170" s="50">
        <f t="array" ref="AO170">index(DailyPrices,Match($AI170,PriceDates,0)+1,Match(AO$3,Tickers,0))*AO$4</f>
        <v>13967.70201</v>
      </c>
      <c r="AP170" s="50">
        <f t="array" ref="AP170">index(DailyPrices,Match($AI170,PriceDates,0)+1,Match(AP$3,Tickers,0))*AP$4</f>
        <v>4453.720483</v>
      </c>
      <c r="AQ170" s="50">
        <f t="array" ref="AQ170">index(DailyPrices,Match($AI170,PriceDates,0)+1,Match(AQ$3,Tickers,0))*AQ$4</f>
        <v>6676.024429</v>
      </c>
      <c r="AR170" s="50">
        <f t="array" ref="AR170">index(DailyPrices,Match($AI170,PriceDates,0)+1,Match(AR$3,Tickers,0))*AR$4</f>
        <v>4797.631973</v>
      </c>
      <c r="AS170" s="50">
        <f t="array" ref="AS170">index(DailyPrices,Match($AI170,PriceDates,0)+1,Match(AS$3,Tickers,0))*AS$4</f>
        <v>8081.748527</v>
      </c>
      <c r="AT170" s="50">
        <f t="array" ref="AT170">index(DailyPrices,Match($AI170,PriceDates,0)+1,Match(AT$3,Tickers,0))*AT$4</f>
        <v>4748.472905</v>
      </c>
      <c r="AU170" s="50">
        <f t="array" ref="AU170">index(DailyPrices,Match($AI170,PriceDates,0)+1,Match(AU$3,Tickers,0))*AU$4</f>
        <v>2284.099628</v>
      </c>
      <c r="AV170" s="50">
        <f t="array" ref="AV170">index(DailyPrices,Match($AI170,PriceDates,0)+1,Match(AV$3,Tickers,0))*AV$4</f>
        <v>0</v>
      </c>
      <c r="AW170" s="50">
        <f t="array" ref="AW170">index(DailyPrices,Match($AI170,PriceDates,0)+1,Match(AW$3,Tickers,0))*AW$4</f>
        <v>0</v>
      </c>
      <c r="AX170" s="50">
        <f t="array" ref="AX170">index(DailyPrices,Match($AI170,PriceDates,0)+1,Match(AX$3,Tickers,0))*AX$4</f>
        <v>0</v>
      </c>
      <c r="AY170" s="50">
        <f t="array" ref="AY170">index(DailyPrices,Match($AI170,PriceDates,0)+1,Match(AY$3,Tickers,0))*AY$4</f>
        <v>0</v>
      </c>
      <c r="AZ170" s="50">
        <f t="array" ref="AZ170">index(DailyPrices,Match($AI170,PriceDates,0)+1,Match(AZ$3,Tickers,0))*AZ$4</f>
        <v>0</v>
      </c>
      <c r="BA170" s="50">
        <f t="array" ref="BA170">index(DailyPrices,Match($AI170,PriceDates,0)+1,Match(BA$3,Tickers,0))*BA$4</f>
        <v>0</v>
      </c>
      <c r="BB170" s="50">
        <f t="array" ref="BB170">index(DailyPrices,Match($AI170,PriceDates,0)+1,Match(BB$3,Tickers,0))*BB$4</f>
        <v>0</v>
      </c>
      <c r="BC170" s="50">
        <f t="array" ref="BC170">index(DailyPrices,Match($AI170,PriceDates,0)+1,Match(BC$3,Tickers,0))*BC$4</f>
        <v>0</v>
      </c>
      <c r="BD170" s="50">
        <f t="array" ref="BD170">index(DailyPrices,Match($AI170,PriceDates,0)+1,Match(BD$3,Tickers,0))*BD$4</f>
        <v>0</v>
      </c>
      <c r="BE170" s="50">
        <f t="array" ref="BE170">index(DailyPrices,Match($AI170,PriceDates,0)+1,Match(BE$3,Tickers,0))*BE$4</f>
        <v>0</v>
      </c>
      <c r="BF170" s="50">
        <f t="array" ref="BF170">index(DailyPrices,Match($AI170,PriceDates,0)+1,Match(BF$3,Tickers,0))*BF$4</f>
        <v>0</v>
      </c>
      <c r="BG170" s="50">
        <f t="array" ref="BG170">index(DailyPrices,Match($AI170,PriceDates,0)+1,Match(BG$3,Tickers,0))*BG$4</f>
        <v>0</v>
      </c>
      <c r="BH170" s="50">
        <f t="array" ref="BH170">index(DailyPrices,Match($AI170,PriceDates,0)+1,Match(BH$3,Tickers,0))*BH$4</f>
        <v>0</v>
      </c>
      <c r="BI170" s="50">
        <f t="array" ref="BI170">index(DailyPrices,Match($AI170,PriceDates,0)+1,Match(BI$3,Tickers,0))*BI$4</f>
        <v>0</v>
      </c>
      <c r="BJ170" s="50">
        <f t="array" ref="BJ170">index(DailyPrices,Match($AI170,PriceDates,0)+1,Match(BJ$3,Tickers,0))*BJ$4</f>
        <v>0</v>
      </c>
      <c r="BK170" s="51">
        <f t="shared" si="5"/>
        <v>108100.6551</v>
      </c>
    </row>
    <row r="171">
      <c r="AI171" s="65">
        <f>Prices!B179</f>
        <v>42614</v>
      </c>
      <c r="AJ171" s="50">
        <f t="array" ref="AJ171">index(DailyPrices,Match($AI171,PriceDates,0)+1,Match(AJ$3,Tickers,0))*AJ$4</f>
        <v>12487.77845</v>
      </c>
      <c r="AK171" s="50">
        <f t="array" ref="AK171">index(DailyPrices,Match($AI171,PriceDates,0)+1,Match(AK$3,Tickers,0))*AK$4</f>
        <v>19615.36853</v>
      </c>
      <c r="AL171" s="50">
        <f t="array" ref="AL171">index(DailyPrices,Match($AI171,PriceDates,0)+1,Match(AL$3,Tickers,0))*AL$4</f>
        <v>8230.931063</v>
      </c>
      <c r="AM171" s="50">
        <f t="array" ref="AM171">index(DailyPrices,Match($AI171,PriceDates,0)+1,Match(AM$3,Tickers,0))*AM$4</f>
        <v>13094.40639</v>
      </c>
      <c r="AN171" s="50">
        <f t="array" ref="AN171">index(DailyPrices,Match($AI171,PriceDates,0)+1,Match(AN$3,Tickers,0))*AN$4</f>
        <v>9723.091364</v>
      </c>
      <c r="AO171" s="50">
        <f t="array" ref="AO171">index(DailyPrices,Match($AI171,PriceDates,0)+1,Match(AO$3,Tickers,0))*AO$4</f>
        <v>14055.81423</v>
      </c>
      <c r="AP171" s="50">
        <f t="array" ref="AP171">index(DailyPrices,Match($AI171,PriceDates,0)+1,Match(AP$3,Tickers,0))*AP$4</f>
        <v>4493.584031</v>
      </c>
      <c r="AQ171" s="50">
        <f t="array" ref="AQ171">index(DailyPrices,Match($AI171,PriceDates,0)+1,Match(AQ$3,Tickers,0))*AQ$4</f>
        <v>6727.738377</v>
      </c>
      <c r="AR171" s="50">
        <f t="array" ref="AR171">index(DailyPrices,Match($AI171,PriceDates,0)+1,Match(AR$3,Tickers,0))*AR$4</f>
        <v>4835.442628</v>
      </c>
      <c r="AS171" s="50">
        <f t="array" ref="AS171">index(DailyPrices,Match($AI171,PriceDates,0)+1,Match(AS$3,Tickers,0))*AS$4</f>
        <v>8132.116365</v>
      </c>
      <c r="AT171" s="50">
        <f t="array" ref="AT171">index(DailyPrices,Match($AI171,PriceDates,0)+1,Match(AT$3,Tickers,0))*AT$4</f>
        <v>4736.731148</v>
      </c>
      <c r="AU171" s="50">
        <f t="array" ref="AU171">index(DailyPrices,Match($AI171,PriceDates,0)+1,Match(AU$3,Tickers,0))*AU$4</f>
        <v>2282.602594</v>
      </c>
      <c r="AV171" s="50">
        <f t="array" ref="AV171">index(DailyPrices,Match($AI171,PriceDates,0)+1,Match(AV$3,Tickers,0))*AV$4</f>
        <v>0</v>
      </c>
      <c r="AW171" s="50">
        <f t="array" ref="AW171">index(DailyPrices,Match($AI171,PriceDates,0)+1,Match(AW$3,Tickers,0))*AW$4</f>
        <v>0</v>
      </c>
      <c r="AX171" s="50">
        <f t="array" ref="AX171">index(DailyPrices,Match($AI171,PriceDates,0)+1,Match(AX$3,Tickers,0))*AX$4</f>
        <v>0</v>
      </c>
      <c r="AY171" s="50">
        <f t="array" ref="AY171">index(DailyPrices,Match($AI171,PriceDates,0)+1,Match(AY$3,Tickers,0))*AY$4</f>
        <v>0</v>
      </c>
      <c r="AZ171" s="50">
        <f t="array" ref="AZ171">index(DailyPrices,Match($AI171,PriceDates,0)+1,Match(AZ$3,Tickers,0))*AZ$4</f>
        <v>0</v>
      </c>
      <c r="BA171" s="50">
        <f t="array" ref="BA171">index(DailyPrices,Match($AI171,PriceDates,0)+1,Match(BA$3,Tickers,0))*BA$4</f>
        <v>0</v>
      </c>
      <c r="BB171" s="50">
        <f t="array" ref="BB171">index(DailyPrices,Match($AI171,PriceDates,0)+1,Match(BB$3,Tickers,0))*BB$4</f>
        <v>0</v>
      </c>
      <c r="BC171" s="50">
        <f t="array" ref="BC171">index(DailyPrices,Match($AI171,PriceDates,0)+1,Match(BC$3,Tickers,0))*BC$4</f>
        <v>0</v>
      </c>
      <c r="BD171" s="50">
        <f t="array" ref="BD171">index(DailyPrices,Match($AI171,PriceDates,0)+1,Match(BD$3,Tickers,0))*BD$4</f>
        <v>0</v>
      </c>
      <c r="BE171" s="50">
        <f t="array" ref="BE171">index(DailyPrices,Match($AI171,PriceDates,0)+1,Match(BE$3,Tickers,0))*BE$4</f>
        <v>0</v>
      </c>
      <c r="BF171" s="50">
        <f t="array" ref="BF171">index(DailyPrices,Match($AI171,PriceDates,0)+1,Match(BF$3,Tickers,0))*BF$4</f>
        <v>0</v>
      </c>
      <c r="BG171" s="50">
        <f t="array" ref="BG171">index(DailyPrices,Match($AI171,PriceDates,0)+1,Match(BG$3,Tickers,0))*BG$4</f>
        <v>0</v>
      </c>
      <c r="BH171" s="50">
        <f t="array" ref="BH171">index(DailyPrices,Match($AI171,PriceDates,0)+1,Match(BH$3,Tickers,0))*BH$4</f>
        <v>0</v>
      </c>
      <c r="BI171" s="50">
        <f t="array" ref="BI171">index(DailyPrices,Match($AI171,PriceDates,0)+1,Match(BI$3,Tickers,0))*BI$4</f>
        <v>0</v>
      </c>
      <c r="BJ171" s="50">
        <f t="array" ref="BJ171">index(DailyPrices,Match($AI171,PriceDates,0)+1,Match(BJ$3,Tickers,0))*BJ$4</f>
        <v>0</v>
      </c>
      <c r="BK171" s="51">
        <f t="shared" si="5"/>
        <v>108415.6052</v>
      </c>
    </row>
    <row r="172">
      <c r="AI172" s="65">
        <f>Prices!B180</f>
        <v>42615</v>
      </c>
      <c r="AJ172" s="50">
        <f t="array" ref="AJ172">index(DailyPrices,Match($AI172,PriceDates,0)+1,Match(AJ$3,Tickers,0))*AJ$4</f>
        <v>12487.77845</v>
      </c>
      <c r="AK172" s="50">
        <f t="array" ref="AK172">index(DailyPrices,Match($AI172,PriceDates,0)+1,Match(AK$3,Tickers,0))*AK$4</f>
        <v>19632.09271</v>
      </c>
      <c r="AL172" s="50">
        <f t="array" ref="AL172">index(DailyPrices,Match($AI172,PriceDates,0)+1,Match(AL$3,Tickers,0))*AL$4</f>
        <v>8274.68039</v>
      </c>
      <c r="AM172" s="50">
        <f t="array" ref="AM172">index(DailyPrices,Match($AI172,PriceDates,0)+1,Match(AM$3,Tickers,0))*AM$4</f>
        <v>13201.69668</v>
      </c>
      <c r="AN172" s="50">
        <f t="array" ref="AN172">index(DailyPrices,Match($AI172,PriceDates,0)+1,Match(AN$3,Tickers,0))*AN$4</f>
        <v>9775.239883</v>
      </c>
      <c r="AO172" s="50">
        <f t="array" ref="AO172">index(DailyPrices,Match($AI172,PriceDates,0)+1,Match(AO$3,Tickers,0))*AO$4</f>
        <v>14182.23611</v>
      </c>
      <c r="AP172" s="50">
        <f t="array" ref="AP172">index(DailyPrices,Match($AI172,PriceDates,0)+1,Match(AP$3,Tickers,0))*AP$4</f>
        <v>4514.203107</v>
      </c>
      <c r="AQ172" s="50">
        <f t="array" ref="AQ172">index(DailyPrices,Match($AI172,PriceDates,0)+1,Match(AQ$3,Tickers,0))*AQ$4</f>
        <v>6772.064618</v>
      </c>
      <c r="AR172" s="50">
        <f t="array" ref="AR172">index(DailyPrices,Match($AI172,PriceDates,0)+1,Match(AR$3,Tickers,0))*AR$4</f>
        <v>4900.260894</v>
      </c>
      <c r="AS172" s="50">
        <f t="array" ref="AS172">index(DailyPrices,Match($AI172,PriceDates,0)+1,Match(AS$3,Tickers,0))*AS$4</f>
        <v>8191.641992</v>
      </c>
      <c r="AT172" s="50">
        <f t="array" ref="AT172">index(DailyPrices,Match($AI172,PriceDates,0)+1,Match(AT$3,Tickers,0))*AT$4</f>
        <v>4745.270607</v>
      </c>
      <c r="AU172" s="50">
        <f t="array" ref="AU172">index(DailyPrices,Match($AI172,PriceDates,0)+1,Match(AU$3,Tickers,0))*AU$4</f>
        <v>2294.578866</v>
      </c>
      <c r="AV172" s="50">
        <f t="array" ref="AV172">index(DailyPrices,Match($AI172,PriceDates,0)+1,Match(AV$3,Tickers,0))*AV$4</f>
        <v>0</v>
      </c>
      <c r="AW172" s="50">
        <f t="array" ref="AW172">index(DailyPrices,Match($AI172,PriceDates,0)+1,Match(AW$3,Tickers,0))*AW$4</f>
        <v>0</v>
      </c>
      <c r="AX172" s="50">
        <f t="array" ref="AX172">index(DailyPrices,Match($AI172,PriceDates,0)+1,Match(AX$3,Tickers,0))*AX$4</f>
        <v>0</v>
      </c>
      <c r="AY172" s="50">
        <f t="array" ref="AY172">index(DailyPrices,Match($AI172,PriceDates,0)+1,Match(AY$3,Tickers,0))*AY$4</f>
        <v>0</v>
      </c>
      <c r="AZ172" s="50">
        <f t="array" ref="AZ172">index(DailyPrices,Match($AI172,PriceDates,0)+1,Match(AZ$3,Tickers,0))*AZ$4</f>
        <v>0</v>
      </c>
      <c r="BA172" s="50">
        <f t="array" ref="BA172">index(DailyPrices,Match($AI172,PriceDates,0)+1,Match(BA$3,Tickers,0))*BA$4</f>
        <v>0</v>
      </c>
      <c r="BB172" s="50">
        <f t="array" ref="BB172">index(DailyPrices,Match($AI172,PriceDates,0)+1,Match(BB$3,Tickers,0))*BB$4</f>
        <v>0</v>
      </c>
      <c r="BC172" s="50">
        <f t="array" ref="BC172">index(DailyPrices,Match($AI172,PriceDates,0)+1,Match(BC$3,Tickers,0))*BC$4</f>
        <v>0</v>
      </c>
      <c r="BD172" s="50">
        <f t="array" ref="BD172">index(DailyPrices,Match($AI172,PriceDates,0)+1,Match(BD$3,Tickers,0))*BD$4</f>
        <v>0</v>
      </c>
      <c r="BE172" s="50">
        <f t="array" ref="BE172">index(DailyPrices,Match($AI172,PriceDates,0)+1,Match(BE$3,Tickers,0))*BE$4</f>
        <v>0</v>
      </c>
      <c r="BF172" s="50">
        <f t="array" ref="BF172">index(DailyPrices,Match($AI172,PriceDates,0)+1,Match(BF$3,Tickers,0))*BF$4</f>
        <v>0</v>
      </c>
      <c r="BG172" s="50">
        <f t="array" ref="BG172">index(DailyPrices,Match($AI172,PriceDates,0)+1,Match(BG$3,Tickers,0))*BG$4</f>
        <v>0</v>
      </c>
      <c r="BH172" s="50">
        <f t="array" ref="BH172">index(DailyPrices,Match($AI172,PriceDates,0)+1,Match(BH$3,Tickers,0))*BH$4</f>
        <v>0</v>
      </c>
      <c r="BI172" s="50">
        <f t="array" ref="BI172">index(DailyPrices,Match($AI172,PriceDates,0)+1,Match(BI$3,Tickers,0))*BI$4</f>
        <v>0</v>
      </c>
      <c r="BJ172" s="50">
        <f t="array" ref="BJ172">index(DailyPrices,Match($AI172,PriceDates,0)+1,Match(BJ$3,Tickers,0))*BJ$4</f>
        <v>0</v>
      </c>
      <c r="BK172" s="51">
        <f t="shared" si="5"/>
        <v>108971.7443</v>
      </c>
    </row>
    <row r="173">
      <c r="AI173" s="65">
        <f>Prices!B181</f>
        <v>42619</v>
      </c>
      <c r="AJ173" s="50">
        <f t="array" ref="AJ173">index(DailyPrices,Match($AI173,PriceDates,0)+1,Match(AJ$3,Tickers,0))*AJ$4</f>
        <v>12527.21749</v>
      </c>
      <c r="AK173" s="50">
        <f t="array" ref="AK173">index(DailyPrices,Match($AI173,PriceDates,0)+1,Match(AK$3,Tickers,0))*AK$4</f>
        <v>19686.44628</v>
      </c>
      <c r="AL173" s="50">
        <f t="array" ref="AL173">index(DailyPrices,Match($AI173,PriceDates,0)+1,Match(AL$3,Tickers,0))*AL$4</f>
        <v>8285.449455</v>
      </c>
      <c r="AM173" s="50">
        <f t="array" ref="AM173">index(DailyPrices,Match($AI173,PriceDates,0)+1,Match(AM$3,Tickers,0))*AM$4</f>
        <v>13200.44912</v>
      </c>
      <c r="AN173" s="50">
        <f t="array" ref="AN173">index(DailyPrices,Match($AI173,PriceDates,0)+1,Match(AN$3,Tickers,0))*AN$4</f>
        <v>9869.107217</v>
      </c>
      <c r="AO173" s="50">
        <f t="array" ref="AO173">index(DailyPrices,Match($AI173,PriceDates,0)+1,Match(AO$3,Tickers,0))*AO$4</f>
        <v>14278.01026</v>
      </c>
      <c r="AP173" s="50">
        <f t="array" ref="AP173">index(DailyPrices,Match($AI173,PriceDates,0)+1,Match(AP$3,Tickers,0))*AP$4</f>
        <v>4583.391563</v>
      </c>
      <c r="AQ173" s="50">
        <f t="array" ref="AQ173">index(DailyPrices,Match($AI173,PriceDates,0)+1,Match(AQ$3,Tickers,0))*AQ$4</f>
        <v>6865.642238</v>
      </c>
      <c r="AR173" s="50">
        <f t="array" ref="AR173">index(DailyPrices,Match($AI173,PriceDates,0)+1,Match(AR$3,Tickers,0))*AR$4</f>
        <v>5000.729205</v>
      </c>
      <c r="AS173" s="50">
        <f t="array" ref="AS173">index(DailyPrices,Match($AI173,PriceDates,0)+1,Match(AS$3,Tickers,0))*AS$4</f>
        <v>8356.482188</v>
      </c>
      <c r="AT173" s="50">
        <f t="array" ref="AT173">index(DailyPrices,Match($AI173,PriceDates,0)+1,Match(AT$3,Tickers,0))*AT$4</f>
        <v>4781.563308</v>
      </c>
      <c r="AU173" s="50">
        <f t="array" ref="AU173">index(DailyPrices,Match($AI173,PriceDates,0)+1,Match(AU$3,Tickers,0))*AU$4</f>
        <v>2314.414566</v>
      </c>
      <c r="AV173" s="50">
        <f t="array" ref="AV173">index(DailyPrices,Match($AI173,PriceDates,0)+1,Match(AV$3,Tickers,0))*AV$4</f>
        <v>0</v>
      </c>
      <c r="AW173" s="50">
        <f t="array" ref="AW173">index(DailyPrices,Match($AI173,PriceDates,0)+1,Match(AW$3,Tickers,0))*AW$4</f>
        <v>0</v>
      </c>
      <c r="AX173" s="50">
        <f t="array" ref="AX173">index(DailyPrices,Match($AI173,PriceDates,0)+1,Match(AX$3,Tickers,0))*AX$4</f>
        <v>0</v>
      </c>
      <c r="AY173" s="50">
        <f t="array" ref="AY173">index(DailyPrices,Match($AI173,PriceDates,0)+1,Match(AY$3,Tickers,0))*AY$4</f>
        <v>0</v>
      </c>
      <c r="AZ173" s="50">
        <f t="array" ref="AZ173">index(DailyPrices,Match($AI173,PriceDates,0)+1,Match(AZ$3,Tickers,0))*AZ$4</f>
        <v>0</v>
      </c>
      <c r="BA173" s="50">
        <f t="array" ref="BA173">index(DailyPrices,Match($AI173,PriceDates,0)+1,Match(BA$3,Tickers,0))*BA$4</f>
        <v>0</v>
      </c>
      <c r="BB173" s="50">
        <f t="array" ref="BB173">index(DailyPrices,Match($AI173,PriceDates,0)+1,Match(BB$3,Tickers,0))*BB$4</f>
        <v>0</v>
      </c>
      <c r="BC173" s="50">
        <f t="array" ref="BC173">index(DailyPrices,Match($AI173,PriceDates,0)+1,Match(BC$3,Tickers,0))*BC$4</f>
        <v>0</v>
      </c>
      <c r="BD173" s="50">
        <f t="array" ref="BD173">index(DailyPrices,Match($AI173,PriceDates,0)+1,Match(BD$3,Tickers,0))*BD$4</f>
        <v>0</v>
      </c>
      <c r="BE173" s="50">
        <f t="array" ref="BE173">index(DailyPrices,Match($AI173,PriceDates,0)+1,Match(BE$3,Tickers,0))*BE$4</f>
        <v>0</v>
      </c>
      <c r="BF173" s="50">
        <f t="array" ref="BF173">index(DailyPrices,Match($AI173,PriceDates,0)+1,Match(BF$3,Tickers,0))*BF$4</f>
        <v>0</v>
      </c>
      <c r="BG173" s="50">
        <f t="array" ref="BG173">index(DailyPrices,Match($AI173,PriceDates,0)+1,Match(BG$3,Tickers,0))*BG$4</f>
        <v>0</v>
      </c>
      <c r="BH173" s="50">
        <f t="array" ref="BH173">index(DailyPrices,Match($AI173,PriceDates,0)+1,Match(BH$3,Tickers,0))*BH$4</f>
        <v>0</v>
      </c>
      <c r="BI173" s="50">
        <f t="array" ref="BI173">index(DailyPrices,Match($AI173,PriceDates,0)+1,Match(BI$3,Tickers,0))*BI$4</f>
        <v>0</v>
      </c>
      <c r="BJ173" s="50">
        <f t="array" ref="BJ173">index(DailyPrices,Match($AI173,PriceDates,0)+1,Match(BJ$3,Tickers,0))*BJ$4</f>
        <v>0</v>
      </c>
      <c r="BK173" s="51">
        <f t="shared" si="5"/>
        <v>109748.9029</v>
      </c>
    </row>
    <row r="174">
      <c r="AI174" s="65">
        <f>Prices!B182</f>
        <v>42620</v>
      </c>
      <c r="AJ174" s="50">
        <f t="array" ref="AJ174">index(DailyPrices,Match($AI174,PriceDates,0)+1,Match(AJ$3,Tickers,0))*AJ$4</f>
        <v>12526.59148</v>
      </c>
      <c r="AK174" s="50">
        <f t="array" ref="AK174">index(DailyPrices,Match($AI174,PriceDates,0)+1,Match(AK$3,Tickers,0))*AK$4</f>
        <v>19717.80412</v>
      </c>
      <c r="AL174" s="50">
        <f t="array" ref="AL174">index(DailyPrices,Match($AI174,PriceDates,0)+1,Match(AL$3,Tickers,0))*AL$4</f>
        <v>8320.448916</v>
      </c>
      <c r="AM174" s="50">
        <f t="array" ref="AM174">index(DailyPrices,Match($AI174,PriceDates,0)+1,Match(AM$3,Tickers,0))*AM$4</f>
        <v>13275.30282</v>
      </c>
      <c r="AN174" s="50">
        <f t="array" ref="AN174">index(DailyPrices,Match($AI174,PriceDates,0)+1,Match(AN$3,Tickers,0))*AN$4</f>
        <v>9869.107217</v>
      </c>
      <c r="AO174" s="50">
        <f t="array" ref="AO174">index(DailyPrices,Match($AI174,PriceDates,0)+1,Match(AO$3,Tickers,0))*AO$4</f>
        <v>14285.67219</v>
      </c>
      <c r="AP174" s="50">
        <f t="array" ref="AP174">index(DailyPrices,Match($AI174,PriceDates,0)+1,Match(AP$3,Tickers,0))*AP$4</f>
        <v>4578.809546</v>
      </c>
      <c r="AQ174" s="50">
        <f t="array" ref="AQ174">index(DailyPrices,Match($AI174,PriceDates,0)+1,Match(AQ$3,Tickers,0))*AQ$4</f>
        <v>6890.267928</v>
      </c>
      <c r="AR174" s="50">
        <f t="array" ref="AR174">index(DailyPrices,Match($AI174,PriceDates,0)+1,Match(AR$3,Tickers,0))*AR$4</f>
        <v>4993.167074</v>
      </c>
      <c r="AS174" s="50">
        <f t="array" ref="AS174">index(DailyPrices,Match($AI174,PriceDates,0)+1,Match(AS$3,Tickers,0))*AS$4</f>
        <v>8356.482188</v>
      </c>
      <c r="AT174" s="50">
        <f t="array" ref="AT174">index(DailyPrices,Match($AI174,PriceDates,0)+1,Match(AT$3,Tickers,0))*AT$4</f>
        <v>4810.383982</v>
      </c>
      <c r="AU174" s="50">
        <f t="array" ref="AU174">index(DailyPrices,Match($AI174,PriceDates,0)+1,Match(AU$3,Tickers,0))*AU$4</f>
        <v>2320.028444</v>
      </c>
      <c r="AV174" s="50">
        <f t="array" ref="AV174">index(DailyPrices,Match($AI174,PriceDates,0)+1,Match(AV$3,Tickers,0))*AV$4</f>
        <v>0</v>
      </c>
      <c r="AW174" s="50">
        <f t="array" ref="AW174">index(DailyPrices,Match($AI174,PriceDates,0)+1,Match(AW$3,Tickers,0))*AW$4</f>
        <v>0</v>
      </c>
      <c r="AX174" s="50">
        <f t="array" ref="AX174">index(DailyPrices,Match($AI174,PriceDates,0)+1,Match(AX$3,Tickers,0))*AX$4</f>
        <v>0</v>
      </c>
      <c r="AY174" s="50">
        <f t="array" ref="AY174">index(DailyPrices,Match($AI174,PriceDates,0)+1,Match(AY$3,Tickers,0))*AY$4</f>
        <v>0</v>
      </c>
      <c r="AZ174" s="50">
        <f t="array" ref="AZ174">index(DailyPrices,Match($AI174,PriceDates,0)+1,Match(AZ$3,Tickers,0))*AZ$4</f>
        <v>0</v>
      </c>
      <c r="BA174" s="50">
        <f t="array" ref="BA174">index(DailyPrices,Match($AI174,PriceDates,0)+1,Match(BA$3,Tickers,0))*BA$4</f>
        <v>0</v>
      </c>
      <c r="BB174" s="50">
        <f t="array" ref="BB174">index(DailyPrices,Match($AI174,PriceDates,0)+1,Match(BB$3,Tickers,0))*BB$4</f>
        <v>0</v>
      </c>
      <c r="BC174" s="50">
        <f t="array" ref="BC174">index(DailyPrices,Match($AI174,PriceDates,0)+1,Match(BC$3,Tickers,0))*BC$4</f>
        <v>0</v>
      </c>
      <c r="BD174" s="50">
        <f t="array" ref="BD174">index(DailyPrices,Match($AI174,PriceDates,0)+1,Match(BD$3,Tickers,0))*BD$4</f>
        <v>0</v>
      </c>
      <c r="BE174" s="50">
        <f t="array" ref="BE174">index(DailyPrices,Match($AI174,PriceDates,0)+1,Match(BE$3,Tickers,0))*BE$4</f>
        <v>0</v>
      </c>
      <c r="BF174" s="50">
        <f t="array" ref="BF174">index(DailyPrices,Match($AI174,PriceDates,0)+1,Match(BF$3,Tickers,0))*BF$4</f>
        <v>0</v>
      </c>
      <c r="BG174" s="50">
        <f t="array" ref="BG174">index(DailyPrices,Match($AI174,PriceDates,0)+1,Match(BG$3,Tickers,0))*BG$4</f>
        <v>0</v>
      </c>
      <c r="BH174" s="50">
        <f t="array" ref="BH174">index(DailyPrices,Match($AI174,PriceDates,0)+1,Match(BH$3,Tickers,0))*BH$4</f>
        <v>0</v>
      </c>
      <c r="BI174" s="50">
        <f t="array" ref="BI174">index(DailyPrices,Match($AI174,PriceDates,0)+1,Match(BI$3,Tickers,0))*BI$4</f>
        <v>0</v>
      </c>
      <c r="BJ174" s="50">
        <f t="array" ref="BJ174">index(DailyPrices,Match($AI174,PriceDates,0)+1,Match(BJ$3,Tickers,0))*BJ$4</f>
        <v>0</v>
      </c>
      <c r="BK174" s="51">
        <f t="shared" si="5"/>
        <v>109944.0659</v>
      </c>
    </row>
    <row r="175">
      <c r="AI175" s="65">
        <f>Prices!B183</f>
        <v>42621</v>
      </c>
      <c r="AJ175" s="50">
        <f t="array" ref="AJ175">index(DailyPrices,Match($AI175,PriceDates,0)+1,Match(AJ$3,Tickers,0))*AJ$4</f>
        <v>12497.1687</v>
      </c>
      <c r="AK175" s="50">
        <f t="array" ref="AK175">index(DailyPrices,Match($AI175,PriceDates,0)+1,Match(AK$3,Tickers,0))*AK$4</f>
        <v>19734.52829</v>
      </c>
      <c r="AL175" s="50">
        <f t="array" ref="AL175">index(DailyPrices,Match($AI175,PriceDates,0)+1,Match(AL$3,Tickers,0))*AL$4</f>
        <v>8298.237719</v>
      </c>
      <c r="AM175" s="50">
        <f t="array" ref="AM175">index(DailyPrices,Match($AI175,PriceDates,0)+1,Match(AM$3,Tickers,0))*AM$4</f>
        <v>13274.05526</v>
      </c>
      <c r="AN175" s="50">
        <f t="array" ref="AN175">index(DailyPrices,Match($AI175,PriceDates,0)+1,Match(AN$3,Tickers,0))*AN$4</f>
        <v>9848.24781</v>
      </c>
      <c r="AO175" s="50">
        <f t="array" ref="AO175">index(DailyPrices,Match($AI175,PriceDates,0)+1,Match(AO$3,Tickers,0))*AO$4</f>
        <v>14270.34832</v>
      </c>
      <c r="AP175" s="50">
        <f t="array" ref="AP175">index(DailyPrices,Match($AI175,PriceDates,0)+1,Match(AP$3,Tickers,0))*AP$4</f>
        <v>4576.976739</v>
      </c>
      <c r="AQ175" s="50">
        <f t="array" ref="AQ175">index(DailyPrices,Match($AI175,PriceDates,0)+1,Match(AQ$3,Tickers,0))*AQ$4</f>
        <v>6855.791962</v>
      </c>
      <c r="AR175" s="50">
        <f t="array" ref="AR175">index(DailyPrices,Match($AI175,PriceDates,0)+1,Match(AR$3,Tickers,0))*AR$4</f>
        <v>4974.801899</v>
      </c>
      <c r="AS175" s="50">
        <f t="array" ref="AS175">index(DailyPrices,Match($AI175,PriceDates,0)+1,Match(AS$3,Tickers,0))*AS$4</f>
        <v>8370.218871</v>
      </c>
      <c r="AT175" s="50">
        <f t="array" ref="AT175">index(DailyPrices,Match($AI175,PriceDates,0)+1,Match(AT$3,Tickers,0))*AT$4</f>
        <v>4751.141485</v>
      </c>
      <c r="AU175" s="50">
        <f t="array" ref="AU175">index(DailyPrices,Match($AI175,PriceDates,0)+1,Match(AU$3,Tickers,0))*AU$4</f>
        <v>2305.058104</v>
      </c>
      <c r="AV175" s="50">
        <f t="array" ref="AV175">index(DailyPrices,Match($AI175,PriceDates,0)+1,Match(AV$3,Tickers,0))*AV$4</f>
        <v>0</v>
      </c>
      <c r="AW175" s="50">
        <f t="array" ref="AW175">index(DailyPrices,Match($AI175,PriceDates,0)+1,Match(AW$3,Tickers,0))*AW$4</f>
        <v>0</v>
      </c>
      <c r="AX175" s="50">
        <f t="array" ref="AX175">index(DailyPrices,Match($AI175,PriceDates,0)+1,Match(AX$3,Tickers,0))*AX$4</f>
        <v>0</v>
      </c>
      <c r="AY175" s="50">
        <f t="array" ref="AY175">index(DailyPrices,Match($AI175,PriceDates,0)+1,Match(AY$3,Tickers,0))*AY$4</f>
        <v>0</v>
      </c>
      <c r="AZ175" s="50">
        <f t="array" ref="AZ175">index(DailyPrices,Match($AI175,PriceDates,0)+1,Match(AZ$3,Tickers,0))*AZ$4</f>
        <v>0</v>
      </c>
      <c r="BA175" s="50">
        <f t="array" ref="BA175">index(DailyPrices,Match($AI175,PriceDates,0)+1,Match(BA$3,Tickers,0))*BA$4</f>
        <v>0</v>
      </c>
      <c r="BB175" s="50">
        <f t="array" ref="BB175">index(DailyPrices,Match($AI175,PriceDates,0)+1,Match(BB$3,Tickers,0))*BB$4</f>
        <v>0</v>
      </c>
      <c r="BC175" s="50">
        <f t="array" ref="BC175">index(DailyPrices,Match($AI175,PriceDates,0)+1,Match(BC$3,Tickers,0))*BC$4</f>
        <v>0</v>
      </c>
      <c r="BD175" s="50">
        <f t="array" ref="BD175">index(DailyPrices,Match($AI175,PriceDates,0)+1,Match(BD$3,Tickers,0))*BD$4</f>
        <v>0</v>
      </c>
      <c r="BE175" s="50">
        <f t="array" ref="BE175">index(DailyPrices,Match($AI175,PriceDates,0)+1,Match(BE$3,Tickers,0))*BE$4</f>
        <v>0</v>
      </c>
      <c r="BF175" s="50">
        <f t="array" ref="BF175">index(DailyPrices,Match($AI175,PriceDates,0)+1,Match(BF$3,Tickers,0))*BF$4</f>
        <v>0</v>
      </c>
      <c r="BG175" s="50">
        <f t="array" ref="BG175">index(DailyPrices,Match($AI175,PriceDates,0)+1,Match(BG$3,Tickers,0))*BG$4</f>
        <v>0</v>
      </c>
      <c r="BH175" s="50">
        <f t="array" ref="BH175">index(DailyPrices,Match($AI175,PriceDates,0)+1,Match(BH$3,Tickers,0))*BH$4</f>
        <v>0</v>
      </c>
      <c r="BI175" s="50">
        <f t="array" ref="BI175">index(DailyPrices,Match($AI175,PriceDates,0)+1,Match(BI$3,Tickers,0))*BI$4</f>
        <v>0</v>
      </c>
      <c r="BJ175" s="50">
        <f t="array" ref="BJ175">index(DailyPrices,Match($AI175,PriceDates,0)+1,Match(BJ$3,Tickers,0))*BJ$4</f>
        <v>0</v>
      </c>
      <c r="BK175" s="51">
        <f t="shared" si="5"/>
        <v>109756.5752</v>
      </c>
    </row>
    <row r="176">
      <c r="AI176" s="65">
        <f>Prices!B184</f>
        <v>42622</v>
      </c>
      <c r="AJ176" s="50">
        <f t="array" ref="AJ176">index(DailyPrices,Match($AI176,PriceDates,0)+1,Match(AJ$3,Tickers,0))*AJ$4</f>
        <v>12195.42871</v>
      </c>
      <c r="AK176" s="50">
        <f t="array" ref="AK176">index(DailyPrices,Match($AI176,PriceDates,0)+1,Match(AK$3,Tickers,0))*AK$4</f>
        <v>19213.9883</v>
      </c>
      <c r="AL176" s="50">
        <f t="array" ref="AL176">index(DailyPrices,Match($AI176,PriceDates,0)+1,Match(AL$3,Tickers,0))*AL$4</f>
        <v>8042.472424</v>
      </c>
      <c r="AM176" s="50">
        <f t="array" ref="AM176">index(DailyPrices,Match($AI176,PriceDates,0)+1,Match(AM$3,Tickers,0))*AM$4</f>
        <v>12846.14163</v>
      </c>
      <c r="AN176" s="50">
        <f t="array" ref="AN176">index(DailyPrices,Match($AI176,PriceDates,0)+1,Match(AN$3,Tickers,0))*AN$4</f>
        <v>9642.26116</v>
      </c>
      <c r="AO176" s="50">
        <f t="array" ref="AO176">index(DailyPrices,Match($AI176,PriceDates,0)+1,Match(AO$3,Tickers,0))*AO$4</f>
        <v>14006.01167</v>
      </c>
      <c r="AP176" s="50">
        <f t="array" ref="AP176">index(DailyPrices,Match($AI176,PriceDates,0)+1,Match(AP$3,Tickers,0))*AP$4</f>
        <v>4466.091929</v>
      </c>
      <c r="AQ176" s="50">
        <f t="array" ref="AQ176">index(DailyPrices,Match($AI176,PriceDates,0)+1,Match(AQ$3,Tickers,0))*AQ$4</f>
        <v>6742.51379</v>
      </c>
      <c r="AR176" s="50">
        <f t="array" ref="AR176">index(DailyPrices,Match($AI176,PriceDates,0)+1,Match(AR$3,Tickers,0))*AR$4</f>
        <v>4818.157757</v>
      </c>
      <c r="AS176" s="50">
        <f t="array" ref="AS176">index(DailyPrices,Match($AI176,PriceDates,0)+1,Match(AS$3,Tickers,0))*AS$4</f>
        <v>8054.275161</v>
      </c>
      <c r="AT176" s="50">
        <f t="array" ref="AT176">index(DailyPrices,Match($AI176,PriceDates,0)+1,Match(AT$3,Tickers,0))*AT$4</f>
        <v>4563.273388</v>
      </c>
      <c r="AU176" s="50">
        <f t="array" ref="AU176">index(DailyPrices,Match($AI176,PriceDates,0)+1,Match(AU$3,Tickers,0))*AU$4</f>
        <v>2233.200472</v>
      </c>
      <c r="AV176" s="50">
        <f t="array" ref="AV176">index(DailyPrices,Match($AI176,PriceDates,0)+1,Match(AV$3,Tickers,0))*AV$4</f>
        <v>0</v>
      </c>
      <c r="AW176" s="50">
        <f t="array" ref="AW176">index(DailyPrices,Match($AI176,PriceDates,0)+1,Match(AW$3,Tickers,0))*AW$4</f>
        <v>0</v>
      </c>
      <c r="AX176" s="50">
        <f t="array" ref="AX176">index(DailyPrices,Match($AI176,PriceDates,0)+1,Match(AX$3,Tickers,0))*AX$4</f>
        <v>0</v>
      </c>
      <c r="AY176" s="50">
        <f t="array" ref="AY176">index(DailyPrices,Match($AI176,PriceDates,0)+1,Match(AY$3,Tickers,0))*AY$4</f>
        <v>0</v>
      </c>
      <c r="AZ176" s="50">
        <f t="array" ref="AZ176">index(DailyPrices,Match($AI176,PriceDates,0)+1,Match(AZ$3,Tickers,0))*AZ$4</f>
        <v>0</v>
      </c>
      <c r="BA176" s="50">
        <f t="array" ref="BA176">index(DailyPrices,Match($AI176,PriceDates,0)+1,Match(BA$3,Tickers,0))*BA$4</f>
        <v>0</v>
      </c>
      <c r="BB176" s="50">
        <f t="array" ref="BB176">index(DailyPrices,Match($AI176,PriceDates,0)+1,Match(BB$3,Tickers,0))*BB$4</f>
        <v>0</v>
      </c>
      <c r="BC176" s="50">
        <f t="array" ref="BC176">index(DailyPrices,Match($AI176,PriceDates,0)+1,Match(BC$3,Tickers,0))*BC$4</f>
        <v>0</v>
      </c>
      <c r="BD176" s="50">
        <f t="array" ref="BD176">index(DailyPrices,Match($AI176,PriceDates,0)+1,Match(BD$3,Tickers,0))*BD$4</f>
        <v>0</v>
      </c>
      <c r="BE176" s="50">
        <f t="array" ref="BE176">index(DailyPrices,Match($AI176,PriceDates,0)+1,Match(BE$3,Tickers,0))*BE$4</f>
        <v>0</v>
      </c>
      <c r="BF176" s="50">
        <f t="array" ref="BF176">index(DailyPrices,Match($AI176,PriceDates,0)+1,Match(BF$3,Tickers,0))*BF$4</f>
        <v>0</v>
      </c>
      <c r="BG176" s="50">
        <f t="array" ref="BG176">index(DailyPrices,Match($AI176,PriceDates,0)+1,Match(BG$3,Tickers,0))*BG$4</f>
        <v>0</v>
      </c>
      <c r="BH176" s="50">
        <f t="array" ref="BH176">index(DailyPrices,Match($AI176,PriceDates,0)+1,Match(BH$3,Tickers,0))*BH$4</f>
        <v>0</v>
      </c>
      <c r="BI176" s="50">
        <f t="array" ref="BI176">index(DailyPrices,Match($AI176,PriceDates,0)+1,Match(BI$3,Tickers,0))*BI$4</f>
        <v>0</v>
      </c>
      <c r="BJ176" s="50">
        <f t="array" ref="BJ176">index(DailyPrices,Match($AI176,PriceDates,0)+1,Match(BJ$3,Tickers,0))*BJ$4</f>
        <v>0</v>
      </c>
      <c r="BK176" s="51">
        <f t="shared" si="5"/>
        <v>106823.8164</v>
      </c>
    </row>
    <row r="177">
      <c r="AI177" s="65">
        <f>Prices!B185</f>
        <v>42625</v>
      </c>
      <c r="AJ177" s="50">
        <f t="array" ref="AJ177">index(DailyPrices,Match($AI177,PriceDates,0)+1,Match(AJ$3,Tickers,0))*AJ$4</f>
        <v>12370.08734</v>
      </c>
      <c r="AK177" s="50">
        <f t="array" ref="AK177">index(DailyPrices,Match($AI177,PriceDates,0)+1,Match(AK$3,Tickers,0))*AK$4</f>
        <v>19487.84669</v>
      </c>
      <c r="AL177" s="50">
        <f t="array" ref="AL177">index(DailyPrices,Match($AI177,PriceDates,0)+1,Match(AL$3,Tickers,0))*AL$4</f>
        <v>8144.778542</v>
      </c>
      <c r="AM177" s="50">
        <f t="array" ref="AM177">index(DailyPrices,Match($AI177,PriceDates,0)+1,Match(AM$3,Tickers,0))*AM$4</f>
        <v>12982.12584</v>
      </c>
      <c r="AN177" s="50">
        <f t="array" ref="AN177">index(DailyPrices,Match($AI177,PriceDates,0)+1,Match(AN$3,Tickers,0))*AN$4</f>
        <v>9715.269086</v>
      </c>
      <c r="AO177" s="50">
        <f t="array" ref="AO177">index(DailyPrices,Match($AI177,PriceDates,0)+1,Match(AO$3,Tickers,0))*AO$4</f>
        <v>14071.13809</v>
      </c>
      <c r="AP177" s="50">
        <f t="array" ref="AP177">index(DailyPrices,Match($AI177,PriceDates,0)+1,Match(AP$3,Tickers,0))*AP$4</f>
        <v>4500.915258</v>
      </c>
      <c r="AQ177" s="50">
        <f t="array" ref="AQ177">index(DailyPrices,Match($AI177,PriceDates,0)+1,Match(AQ$3,Tickers,0))*AQ$4</f>
        <v>6767.13948</v>
      </c>
      <c r="AR177" s="50">
        <f t="array" ref="AR177">index(DailyPrices,Match($AI177,PriceDates,0)+1,Match(AR$3,Tickers,0))*AR$4</f>
        <v>4858.129021</v>
      </c>
      <c r="AS177" s="50">
        <f t="array" ref="AS177">index(DailyPrices,Match($AI177,PriceDates,0)+1,Match(AS$3,Tickers,0))*AS$4</f>
        <v>8150.431942</v>
      </c>
      <c r="AT177" s="50">
        <f t="array" ref="AT177">index(DailyPrices,Match($AI177,PriceDates,0)+1,Match(AT$3,Tickers,0))*AT$4</f>
        <v>4617.178723</v>
      </c>
      <c r="AU177" s="50">
        <f t="array" ref="AU177">index(DailyPrices,Match($AI177,PriceDates,0)+1,Match(AU$3,Tickers,0))*AU$4</f>
        <v>2252.287655</v>
      </c>
      <c r="AV177" s="50">
        <f t="array" ref="AV177">index(DailyPrices,Match($AI177,PriceDates,0)+1,Match(AV$3,Tickers,0))*AV$4</f>
        <v>0</v>
      </c>
      <c r="AW177" s="50">
        <f t="array" ref="AW177">index(DailyPrices,Match($AI177,PriceDates,0)+1,Match(AW$3,Tickers,0))*AW$4</f>
        <v>0</v>
      </c>
      <c r="AX177" s="50">
        <f t="array" ref="AX177">index(DailyPrices,Match($AI177,PriceDates,0)+1,Match(AX$3,Tickers,0))*AX$4</f>
        <v>0</v>
      </c>
      <c r="AY177" s="50">
        <f t="array" ref="AY177">index(DailyPrices,Match($AI177,PriceDates,0)+1,Match(AY$3,Tickers,0))*AY$4</f>
        <v>0</v>
      </c>
      <c r="AZ177" s="50">
        <f t="array" ref="AZ177">index(DailyPrices,Match($AI177,PriceDates,0)+1,Match(AZ$3,Tickers,0))*AZ$4</f>
        <v>0</v>
      </c>
      <c r="BA177" s="50">
        <f t="array" ref="BA177">index(DailyPrices,Match($AI177,PriceDates,0)+1,Match(BA$3,Tickers,0))*BA$4</f>
        <v>0</v>
      </c>
      <c r="BB177" s="50">
        <f t="array" ref="BB177">index(DailyPrices,Match($AI177,PriceDates,0)+1,Match(BB$3,Tickers,0))*BB$4</f>
        <v>0</v>
      </c>
      <c r="BC177" s="50">
        <f t="array" ref="BC177">index(DailyPrices,Match($AI177,PriceDates,0)+1,Match(BC$3,Tickers,0))*BC$4</f>
        <v>0</v>
      </c>
      <c r="BD177" s="50">
        <f t="array" ref="BD177">index(DailyPrices,Match($AI177,PriceDates,0)+1,Match(BD$3,Tickers,0))*BD$4</f>
        <v>0</v>
      </c>
      <c r="BE177" s="50">
        <f t="array" ref="BE177">index(DailyPrices,Match($AI177,PriceDates,0)+1,Match(BE$3,Tickers,0))*BE$4</f>
        <v>0</v>
      </c>
      <c r="BF177" s="50">
        <f t="array" ref="BF177">index(DailyPrices,Match($AI177,PriceDates,0)+1,Match(BF$3,Tickers,0))*BF$4</f>
        <v>0</v>
      </c>
      <c r="BG177" s="50">
        <f t="array" ref="BG177">index(DailyPrices,Match($AI177,PriceDates,0)+1,Match(BG$3,Tickers,0))*BG$4</f>
        <v>0</v>
      </c>
      <c r="BH177" s="50">
        <f t="array" ref="BH177">index(DailyPrices,Match($AI177,PriceDates,0)+1,Match(BH$3,Tickers,0))*BH$4</f>
        <v>0</v>
      </c>
      <c r="BI177" s="50">
        <f t="array" ref="BI177">index(DailyPrices,Match($AI177,PriceDates,0)+1,Match(BI$3,Tickers,0))*BI$4</f>
        <v>0</v>
      </c>
      <c r="BJ177" s="50">
        <f t="array" ref="BJ177">index(DailyPrices,Match($AI177,PriceDates,0)+1,Match(BJ$3,Tickers,0))*BJ$4</f>
        <v>0</v>
      </c>
      <c r="BK177" s="51">
        <f t="shared" si="5"/>
        <v>107917.3277</v>
      </c>
    </row>
    <row r="178">
      <c r="AI178" s="65">
        <f>Prices!B186</f>
        <v>42626</v>
      </c>
      <c r="AJ178" s="50">
        <f t="array" ref="AJ178">index(DailyPrices,Match($AI178,PriceDates,0)+1,Match(AJ$3,Tickers,0))*AJ$4</f>
        <v>12193.55066</v>
      </c>
      <c r="AK178" s="50">
        <f t="array" ref="AK178">index(DailyPrices,Match($AI178,PriceDates,0)+1,Match(AK$3,Tickers,0))*AK$4</f>
        <v>19149.18211</v>
      </c>
      <c r="AL178" s="50">
        <f t="array" ref="AL178">index(DailyPrices,Match($AI178,PriceDates,0)+1,Match(AL$3,Tickers,0))*AL$4</f>
        <v>7991.992431</v>
      </c>
      <c r="AM178" s="50">
        <f t="array" ref="AM178">index(DailyPrices,Match($AI178,PriceDates,0)+1,Match(AM$3,Tickers,0))*AM$4</f>
        <v>12723.8806</v>
      </c>
      <c r="AN178" s="50">
        <f t="array" ref="AN178">index(DailyPrices,Match($AI178,PriceDates,0)+1,Match(AN$3,Tickers,0))*AN$4</f>
        <v>9511.889862</v>
      </c>
      <c r="AO178" s="50">
        <f t="array" ref="AO178">index(DailyPrices,Match($AI178,PriceDates,0)+1,Match(AO$3,Tickers,0))*AO$4</f>
        <v>13714.85825</v>
      </c>
      <c r="AP178" s="50">
        <f t="array" ref="AP178">index(DailyPrices,Match($AI178,PriceDates,0)+1,Match(AP$3,Tickers,0))*AP$4</f>
        <v>4405.151103</v>
      </c>
      <c r="AQ178" s="50">
        <f t="array" ref="AQ178">index(DailyPrices,Match($AI178,PriceDates,0)+1,Match(AQ$3,Tickers,0))*AQ$4</f>
        <v>6624.310481</v>
      </c>
      <c r="AR178" s="50">
        <f t="array" ref="AR178">index(DailyPrices,Match($AI178,PriceDates,0)+1,Match(AR$3,Tickers,0))*AR$4</f>
        <v>4737.134925</v>
      </c>
      <c r="AS178" s="50">
        <f t="array" ref="AS178">index(DailyPrices,Match($AI178,PriceDates,0)+1,Match(AS$3,Tickers,0))*AS$4</f>
        <v>7857.382704</v>
      </c>
      <c r="AT178" s="50">
        <f t="array" ref="AT178">index(DailyPrices,Match($AI178,PriceDates,0)+1,Match(AT$3,Tickers,0))*AT$4</f>
        <v>4501.362311</v>
      </c>
      <c r="AU178" s="50">
        <f t="array" ref="AU178">index(DailyPrices,Match($AI178,PriceDates,0)+1,Match(AU$3,Tickers,0))*AU$4</f>
        <v>2204.756826</v>
      </c>
      <c r="AV178" s="50">
        <f t="array" ref="AV178">index(DailyPrices,Match($AI178,PriceDates,0)+1,Match(AV$3,Tickers,0))*AV$4</f>
        <v>0</v>
      </c>
      <c r="AW178" s="50">
        <f t="array" ref="AW178">index(DailyPrices,Match($AI178,PriceDates,0)+1,Match(AW$3,Tickers,0))*AW$4</f>
        <v>0</v>
      </c>
      <c r="AX178" s="50">
        <f t="array" ref="AX178">index(DailyPrices,Match($AI178,PriceDates,0)+1,Match(AX$3,Tickers,0))*AX$4</f>
        <v>0</v>
      </c>
      <c r="AY178" s="50">
        <f t="array" ref="AY178">index(DailyPrices,Match($AI178,PriceDates,0)+1,Match(AY$3,Tickers,0))*AY$4</f>
        <v>0</v>
      </c>
      <c r="AZ178" s="50">
        <f t="array" ref="AZ178">index(DailyPrices,Match($AI178,PriceDates,0)+1,Match(AZ$3,Tickers,0))*AZ$4</f>
        <v>0</v>
      </c>
      <c r="BA178" s="50">
        <f t="array" ref="BA178">index(DailyPrices,Match($AI178,PriceDates,0)+1,Match(BA$3,Tickers,0))*BA$4</f>
        <v>0</v>
      </c>
      <c r="BB178" s="50">
        <f t="array" ref="BB178">index(DailyPrices,Match($AI178,PriceDates,0)+1,Match(BB$3,Tickers,0))*BB$4</f>
        <v>0</v>
      </c>
      <c r="BC178" s="50">
        <f t="array" ref="BC178">index(DailyPrices,Match($AI178,PriceDates,0)+1,Match(BC$3,Tickers,0))*BC$4</f>
        <v>0</v>
      </c>
      <c r="BD178" s="50">
        <f t="array" ref="BD178">index(DailyPrices,Match($AI178,PriceDates,0)+1,Match(BD$3,Tickers,0))*BD$4</f>
        <v>0</v>
      </c>
      <c r="BE178" s="50">
        <f t="array" ref="BE178">index(DailyPrices,Match($AI178,PriceDates,0)+1,Match(BE$3,Tickers,0))*BE$4</f>
        <v>0</v>
      </c>
      <c r="BF178" s="50">
        <f t="array" ref="BF178">index(DailyPrices,Match($AI178,PriceDates,0)+1,Match(BF$3,Tickers,0))*BF$4</f>
        <v>0</v>
      </c>
      <c r="BG178" s="50">
        <f t="array" ref="BG178">index(DailyPrices,Match($AI178,PriceDates,0)+1,Match(BG$3,Tickers,0))*BG$4</f>
        <v>0</v>
      </c>
      <c r="BH178" s="50">
        <f t="array" ref="BH178">index(DailyPrices,Match($AI178,PriceDates,0)+1,Match(BH$3,Tickers,0))*BH$4</f>
        <v>0</v>
      </c>
      <c r="BI178" s="50">
        <f t="array" ref="BI178">index(DailyPrices,Match($AI178,PriceDates,0)+1,Match(BI$3,Tickers,0))*BI$4</f>
        <v>0</v>
      </c>
      <c r="BJ178" s="50">
        <f t="array" ref="BJ178">index(DailyPrices,Match($AI178,PriceDates,0)+1,Match(BJ$3,Tickers,0))*BJ$4</f>
        <v>0</v>
      </c>
      <c r="BK178" s="51">
        <f t="shared" si="5"/>
        <v>105615.4523</v>
      </c>
    </row>
    <row r="179">
      <c r="AI179" s="65">
        <f>Prices!B187</f>
        <v>42627</v>
      </c>
      <c r="AJ179" s="50">
        <f t="array" ref="AJ179">index(DailyPrices,Match($AI179,PriceDates,0)+1,Match(AJ$3,Tickers,0))*AJ$4</f>
        <v>12186.03846</v>
      </c>
      <c r="AK179" s="50">
        <f t="array" ref="AK179">index(DailyPrices,Match($AI179,PriceDates,0)+1,Match(AK$3,Tickers,0))*AK$4</f>
        <v>19082.28541</v>
      </c>
      <c r="AL179" s="50">
        <f t="array" ref="AL179">index(DailyPrices,Match($AI179,PriceDates,0)+1,Match(AL$3,Tickers,0))*AL$4</f>
        <v>7984.588699</v>
      </c>
      <c r="AM179" s="50">
        <f t="array" ref="AM179">index(DailyPrices,Match($AI179,PriceDates,0)+1,Match(AM$3,Tickers,0))*AM$4</f>
        <v>12681.4635</v>
      </c>
      <c r="AN179" s="50">
        <f t="array" ref="AN179">index(DailyPrices,Match($AI179,PriceDates,0)+1,Match(AN$3,Tickers,0))*AN$4</f>
        <v>9506.67501</v>
      </c>
      <c r="AO179" s="50">
        <f t="array" ref="AO179">index(DailyPrices,Match($AI179,PriceDates,0)+1,Match(AO$3,Tickers,0))*AO$4</f>
        <v>13691.87246</v>
      </c>
      <c r="AP179" s="50">
        <f t="array" ref="AP179">index(DailyPrices,Match($AI179,PriceDates,0)+1,Match(AP$3,Tickers,0))*AP$4</f>
        <v>4419.355356</v>
      </c>
      <c r="AQ179" s="50">
        <f t="array" ref="AQ179">index(DailyPrices,Match($AI179,PriceDates,0)+1,Match(AQ$3,Tickers,0))*AQ$4</f>
        <v>6621.847912</v>
      </c>
      <c r="AR179" s="50">
        <f t="array" ref="AR179">index(DailyPrices,Match($AI179,PriceDates,0)+1,Match(AR$3,Tickers,0))*AR$4</f>
        <v>4755.5001</v>
      </c>
      <c r="AS179" s="50">
        <f t="array" ref="AS179">index(DailyPrices,Match($AI179,PriceDates,0)+1,Match(AS$3,Tickers,0))*AS$4</f>
        <v>7898.592753</v>
      </c>
      <c r="AT179" s="50">
        <f t="array" ref="AT179">index(DailyPrices,Match($AI179,PriceDates,0)+1,Match(AT$3,Tickers,0))*AT$4</f>
        <v>4515.772648</v>
      </c>
      <c r="AU179" s="50">
        <f t="array" ref="AU179">index(DailyPrices,Match($AI179,PriceDates,0)+1,Match(AU$3,Tickers,0))*AU$4</f>
        <v>2208.499411</v>
      </c>
      <c r="AV179" s="50">
        <f t="array" ref="AV179">index(DailyPrices,Match($AI179,PriceDates,0)+1,Match(AV$3,Tickers,0))*AV$4</f>
        <v>0</v>
      </c>
      <c r="AW179" s="50">
        <f t="array" ref="AW179">index(DailyPrices,Match($AI179,PriceDates,0)+1,Match(AW$3,Tickers,0))*AW$4</f>
        <v>0</v>
      </c>
      <c r="AX179" s="50">
        <f t="array" ref="AX179">index(DailyPrices,Match($AI179,PriceDates,0)+1,Match(AX$3,Tickers,0))*AX$4</f>
        <v>0</v>
      </c>
      <c r="AY179" s="50">
        <f t="array" ref="AY179">index(DailyPrices,Match($AI179,PriceDates,0)+1,Match(AY$3,Tickers,0))*AY$4</f>
        <v>0</v>
      </c>
      <c r="AZ179" s="50">
        <f t="array" ref="AZ179">index(DailyPrices,Match($AI179,PriceDates,0)+1,Match(AZ$3,Tickers,0))*AZ$4</f>
        <v>0</v>
      </c>
      <c r="BA179" s="50">
        <f t="array" ref="BA179">index(DailyPrices,Match($AI179,PriceDates,0)+1,Match(BA$3,Tickers,0))*BA$4</f>
        <v>0</v>
      </c>
      <c r="BB179" s="50">
        <f t="array" ref="BB179">index(DailyPrices,Match($AI179,PriceDates,0)+1,Match(BB$3,Tickers,0))*BB$4</f>
        <v>0</v>
      </c>
      <c r="BC179" s="50">
        <f t="array" ref="BC179">index(DailyPrices,Match($AI179,PriceDates,0)+1,Match(BC$3,Tickers,0))*BC$4</f>
        <v>0</v>
      </c>
      <c r="BD179" s="50">
        <f t="array" ref="BD179">index(DailyPrices,Match($AI179,PriceDates,0)+1,Match(BD$3,Tickers,0))*BD$4</f>
        <v>0</v>
      </c>
      <c r="BE179" s="50">
        <f t="array" ref="BE179">index(DailyPrices,Match($AI179,PriceDates,0)+1,Match(BE$3,Tickers,0))*BE$4</f>
        <v>0</v>
      </c>
      <c r="BF179" s="50">
        <f t="array" ref="BF179">index(DailyPrices,Match($AI179,PriceDates,0)+1,Match(BF$3,Tickers,0))*BF$4</f>
        <v>0</v>
      </c>
      <c r="BG179" s="50">
        <f t="array" ref="BG179">index(DailyPrices,Match($AI179,PriceDates,0)+1,Match(BG$3,Tickers,0))*BG$4</f>
        <v>0</v>
      </c>
      <c r="BH179" s="50">
        <f t="array" ref="BH179">index(DailyPrices,Match($AI179,PriceDates,0)+1,Match(BH$3,Tickers,0))*BH$4</f>
        <v>0</v>
      </c>
      <c r="BI179" s="50">
        <f t="array" ref="BI179">index(DailyPrices,Match($AI179,PriceDates,0)+1,Match(BI$3,Tickers,0))*BI$4</f>
        <v>0</v>
      </c>
      <c r="BJ179" s="50">
        <f t="array" ref="BJ179">index(DailyPrices,Match($AI179,PriceDates,0)+1,Match(BJ$3,Tickers,0))*BJ$4</f>
        <v>0</v>
      </c>
      <c r="BK179" s="51">
        <f t="shared" si="5"/>
        <v>105552.4917</v>
      </c>
    </row>
    <row r="180">
      <c r="AI180" s="65">
        <f>Prices!B188</f>
        <v>42628</v>
      </c>
      <c r="AJ180" s="50">
        <f t="array" ref="AJ180">index(DailyPrices,Match($AI180,PriceDates,0)+1,Match(AJ$3,Tickers,0))*AJ$4</f>
        <v>12311.24178</v>
      </c>
      <c r="AK180" s="50">
        <f t="array" ref="AK180">index(DailyPrices,Match($AI180,PriceDates,0)+1,Match(AK$3,Tickers,0))*AK$4</f>
        <v>19272.52292</v>
      </c>
      <c r="AL180" s="50">
        <f t="array" ref="AL180">index(DailyPrices,Match($AI180,PriceDates,0)+1,Match(AL$3,Tickers,0))*AL$4</f>
        <v>8072.087353</v>
      </c>
      <c r="AM180" s="50">
        <f t="array" ref="AM180">index(DailyPrices,Match($AI180,PriceDates,0)+1,Match(AM$3,Tickers,0))*AM$4</f>
        <v>12816.20015</v>
      </c>
      <c r="AN180" s="50">
        <f t="array" ref="AN180">index(DailyPrices,Match($AI180,PriceDates,0)+1,Match(AN$3,Tickers,0))*AN$4</f>
        <v>9590.112641</v>
      </c>
      <c r="AO180" s="50">
        <f t="array" ref="AO180">index(DailyPrices,Match($AI180,PriceDates,0)+1,Match(AO$3,Tickers,0))*AO$4</f>
        <v>13814.46337</v>
      </c>
      <c r="AP180" s="50">
        <f t="array" ref="AP180">index(DailyPrices,Match($AI180,PriceDates,0)+1,Match(AP$3,Tickers,0))*AP$4</f>
        <v>4465.633727</v>
      </c>
      <c r="AQ180" s="50">
        <f t="array" ref="AQ180">index(DailyPrices,Match($AI180,PriceDates,0)+1,Match(AQ$3,Tickers,0))*AQ$4</f>
        <v>6668.636722</v>
      </c>
      <c r="AR180" s="50">
        <f t="array" ref="AR180">index(DailyPrices,Match($AI180,PriceDates,0)+1,Match(AR$3,Tickers,0))*AR$4</f>
        <v>4836.522932</v>
      </c>
      <c r="AS180" s="50">
        <f t="array" ref="AS180">index(DailyPrices,Match($AI180,PriceDates,0)+1,Match(AS$3,Tickers,0))*AS$4</f>
        <v>8049.696267</v>
      </c>
      <c r="AT180" s="50">
        <f t="array" ref="AT180">index(DailyPrices,Match($AI180,PriceDates,0)+1,Match(AT$3,Tickers,0))*AT$4</f>
        <v>4532.851566</v>
      </c>
      <c r="AU180" s="50">
        <f t="array" ref="AU180">index(DailyPrices,Match($AI180,PriceDates,0)+1,Match(AU$3,Tickers,0))*AU$4</f>
        <v>2219.352907</v>
      </c>
      <c r="AV180" s="50">
        <f t="array" ref="AV180">index(DailyPrices,Match($AI180,PriceDates,0)+1,Match(AV$3,Tickers,0))*AV$4</f>
        <v>0</v>
      </c>
      <c r="AW180" s="50">
        <f t="array" ref="AW180">index(DailyPrices,Match($AI180,PriceDates,0)+1,Match(AW$3,Tickers,0))*AW$4</f>
        <v>0</v>
      </c>
      <c r="AX180" s="50">
        <f t="array" ref="AX180">index(DailyPrices,Match($AI180,PriceDates,0)+1,Match(AX$3,Tickers,0))*AX$4</f>
        <v>0</v>
      </c>
      <c r="AY180" s="50">
        <f t="array" ref="AY180">index(DailyPrices,Match($AI180,PriceDates,0)+1,Match(AY$3,Tickers,0))*AY$4</f>
        <v>0</v>
      </c>
      <c r="AZ180" s="50">
        <f t="array" ref="AZ180">index(DailyPrices,Match($AI180,PriceDates,0)+1,Match(AZ$3,Tickers,0))*AZ$4</f>
        <v>0</v>
      </c>
      <c r="BA180" s="50">
        <f t="array" ref="BA180">index(DailyPrices,Match($AI180,PriceDates,0)+1,Match(BA$3,Tickers,0))*BA$4</f>
        <v>0</v>
      </c>
      <c r="BB180" s="50">
        <f t="array" ref="BB180">index(DailyPrices,Match($AI180,PriceDates,0)+1,Match(BB$3,Tickers,0))*BB$4</f>
        <v>0</v>
      </c>
      <c r="BC180" s="50">
        <f t="array" ref="BC180">index(DailyPrices,Match($AI180,PriceDates,0)+1,Match(BC$3,Tickers,0))*BC$4</f>
        <v>0</v>
      </c>
      <c r="BD180" s="50">
        <f t="array" ref="BD180">index(DailyPrices,Match($AI180,PriceDates,0)+1,Match(BD$3,Tickers,0))*BD$4</f>
        <v>0</v>
      </c>
      <c r="BE180" s="50">
        <f t="array" ref="BE180">index(DailyPrices,Match($AI180,PriceDates,0)+1,Match(BE$3,Tickers,0))*BE$4</f>
        <v>0</v>
      </c>
      <c r="BF180" s="50">
        <f t="array" ref="BF180">index(DailyPrices,Match($AI180,PriceDates,0)+1,Match(BF$3,Tickers,0))*BF$4</f>
        <v>0</v>
      </c>
      <c r="BG180" s="50">
        <f t="array" ref="BG180">index(DailyPrices,Match($AI180,PriceDates,0)+1,Match(BG$3,Tickers,0))*BG$4</f>
        <v>0</v>
      </c>
      <c r="BH180" s="50">
        <f t="array" ref="BH180">index(DailyPrices,Match($AI180,PriceDates,0)+1,Match(BH$3,Tickers,0))*BH$4</f>
        <v>0</v>
      </c>
      <c r="BI180" s="50">
        <f t="array" ref="BI180">index(DailyPrices,Match($AI180,PriceDates,0)+1,Match(BI$3,Tickers,0))*BI$4</f>
        <v>0</v>
      </c>
      <c r="BJ180" s="50">
        <f t="array" ref="BJ180">index(DailyPrices,Match($AI180,PriceDates,0)+1,Match(BJ$3,Tickers,0))*BJ$4</f>
        <v>0</v>
      </c>
      <c r="BK180" s="51">
        <f t="shared" si="5"/>
        <v>106649.3223</v>
      </c>
    </row>
    <row r="181">
      <c r="AI181" s="65">
        <f>Prices!B189</f>
        <v>42629</v>
      </c>
      <c r="AJ181" s="50">
        <f t="array" ref="AJ181">index(DailyPrices,Match($AI181,PriceDates,0)+1,Match(AJ$3,Tickers,0))*AJ$4</f>
        <v>12263.0385</v>
      </c>
      <c r="AK181" s="50">
        <f t="array" ref="AK181">index(DailyPrices,Match($AI181,PriceDates,0)+1,Match(AK$3,Tickers,0))*AK$4</f>
        <v>19188.90203</v>
      </c>
      <c r="AL181" s="50">
        <f t="array" ref="AL181">index(DailyPrices,Match($AI181,PriceDates,0)+1,Match(AL$3,Tickers,0))*AL$4</f>
        <v>8041.12629</v>
      </c>
      <c r="AM181" s="50">
        <f t="array" ref="AM181">index(DailyPrices,Match($AI181,PriceDates,0)+1,Match(AM$3,Tickers,0))*AM$4</f>
        <v>12796.23917</v>
      </c>
      <c r="AN181" s="50">
        <f t="array" ref="AN181">index(DailyPrices,Match($AI181,PriceDates,0)+1,Match(AN$3,Tickers,0))*AN$4</f>
        <v>9472.778473</v>
      </c>
      <c r="AO181" s="50">
        <f t="array" ref="AO181">index(DailyPrices,Match($AI181,PriceDates,0)+1,Match(AO$3,Tickers,0))*AO$4</f>
        <v>13607.59121</v>
      </c>
      <c r="AP181" s="50">
        <f t="array" ref="AP181">index(DailyPrices,Match($AI181,PriceDates,0)+1,Match(AP$3,Tickers,0))*AP$4</f>
        <v>4429.435793</v>
      </c>
      <c r="AQ181" s="50">
        <f t="array" ref="AQ181">index(DailyPrices,Match($AI181,PriceDates,0)+1,Match(AQ$3,Tickers,0))*AQ$4</f>
        <v>6656.323877</v>
      </c>
      <c r="AR181" s="50">
        <f t="array" ref="AR181">index(DailyPrices,Match($AI181,PriceDates,0)+1,Match(AR$3,Tickers,0))*AR$4</f>
        <v>4807.354713</v>
      </c>
      <c r="AS181" s="50">
        <f t="array" ref="AS181">index(DailyPrices,Match($AI181,PriceDates,0)+1,Match(AS$3,Tickers,0))*AS$4</f>
        <v>7976.433957</v>
      </c>
      <c r="AT181" s="50">
        <f t="array" ref="AT181">index(DailyPrices,Match($AI181,PriceDates,0)+1,Match(AT$3,Tickers,0))*AT$4</f>
        <v>4534.98643</v>
      </c>
      <c r="AU181" s="50">
        <f t="array" ref="AU181">index(DailyPrices,Match($AI181,PriceDates,0)+1,Match(AU$3,Tickers,0))*AU$4</f>
        <v>2213.73903</v>
      </c>
      <c r="AV181" s="50">
        <f t="array" ref="AV181">index(DailyPrices,Match($AI181,PriceDates,0)+1,Match(AV$3,Tickers,0))*AV$4</f>
        <v>0</v>
      </c>
      <c r="AW181" s="50">
        <f t="array" ref="AW181">index(DailyPrices,Match($AI181,PriceDates,0)+1,Match(AW$3,Tickers,0))*AW$4</f>
        <v>0</v>
      </c>
      <c r="AX181" s="50">
        <f t="array" ref="AX181">index(DailyPrices,Match($AI181,PriceDates,0)+1,Match(AX$3,Tickers,0))*AX$4</f>
        <v>0</v>
      </c>
      <c r="AY181" s="50">
        <f t="array" ref="AY181">index(DailyPrices,Match($AI181,PriceDates,0)+1,Match(AY$3,Tickers,0))*AY$4</f>
        <v>0</v>
      </c>
      <c r="AZ181" s="50">
        <f t="array" ref="AZ181">index(DailyPrices,Match($AI181,PriceDates,0)+1,Match(AZ$3,Tickers,0))*AZ$4</f>
        <v>0</v>
      </c>
      <c r="BA181" s="50">
        <f t="array" ref="BA181">index(DailyPrices,Match($AI181,PriceDates,0)+1,Match(BA$3,Tickers,0))*BA$4</f>
        <v>0</v>
      </c>
      <c r="BB181" s="50">
        <f t="array" ref="BB181">index(DailyPrices,Match($AI181,PriceDates,0)+1,Match(BB$3,Tickers,0))*BB$4</f>
        <v>0</v>
      </c>
      <c r="BC181" s="50">
        <f t="array" ref="BC181">index(DailyPrices,Match($AI181,PriceDates,0)+1,Match(BC$3,Tickers,0))*BC$4</f>
        <v>0</v>
      </c>
      <c r="BD181" s="50">
        <f t="array" ref="BD181">index(DailyPrices,Match($AI181,PriceDates,0)+1,Match(BD$3,Tickers,0))*BD$4</f>
        <v>0</v>
      </c>
      <c r="BE181" s="50">
        <f t="array" ref="BE181">index(DailyPrices,Match($AI181,PriceDates,0)+1,Match(BE$3,Tickers,0))*BE$4</f>
        <v>0</v>
      </c>
      <c r="BF181" s="50">
        <f t="array" ref="BF181">index(DailyPrices,Match($AI181,PriceDates,0)+1,Match(BF$3,Tickers,0))*BF$4</f>
        <v>0</v>
      </c>
      <c r="BG181" s="50">
        <f t="array" ref="BG181">index(DailyPrices,Match($AI181,PriceDates,0)+1,Match(BG$3,Tickers,0))*BG$4</f>
        <v>0</v>
      </c>
      <c r="BH181" s="50">
        <f t="array" ref="BH181">index(DailyPrices,Match($AI181,PriceDates,0)+1,Match(BH$3,Tickers,0))*BH$4</f>
        <v>0</v>
      </c>
      <c r="BI181" s="50">
        <f t="array" ref="BI181">index(DailyPrices,Match($AI181,PriceDates,0)+1,Match(BI$3,Tickers,0))*BI$4</f>
        <v>0</v>
      </c>
      <c r="BJ181" s="50">
        <f t="array" ref="BJ181">index(DailyPrices,Match($AI181,PriceDates,0)+1,Match(BJ$3,Tickers,0))*BJ$4</f>
        <v>0</v>
      </c>
      <c r="BK181" s="51">
        <f t="shared" si="5"/>
        <v>105987.9495</v>
      </c>
    </row>
    <row r="182">
      <c r="AI182" s="65">
        <f>Prices!B190</f>
        <v>42632</v>
      </c>
      <c r="AJ182" s="50">
        <f t="array" ref="AJ182">index(DailyPrices,Match($AI182,PriceDates,0)+1,Match(AJ$3,Tickers,0))*AJ$4</f>
        <v>12266.7946</v>
      </c>
      <c r="AK182" s="50">
        <f t="array" ref="AK182">index(DailyPrices,Match($AI182,PriceDates,0)+1,Match(AK$3,Tickers,0))*AK$4</f>
        <v>19211.89778</v>
      </c>
      <c r="AL182" s="50">
        <f t="array" ref="AL182">index(DailyPrices,Match($AI182,PriceDates,0)+1,Match(AL$3,Tickers,0))*AL$4</f>
        <v>8093.625483</v>
      </c>
      <c r="AM182" s="50">
        <f t="array" ref="AM182">index(DailyPrices,Match($AI182,PriceDates,0)+1,Match(AM$3,Tickers,0))*AM$4</f>
        <v>12864.85506</v>
      </c>
      <c r="AN182" s="50">
        <f t="array" ref="AN182">index(DailyPrices,Match($AI182,PriceDates,0)+1,Match(AN$3,Tickers,0))*AN$4</f>
        <v>9535.356696</v>
      </c>
      <c r="AO182" s="50">
        <f t="array" ref="AO182">index(DailyPrices,Match($AI182,PriceDates,0)+1,Match(AO$3,Tickers,0))*AO$4</f>
        <v>13714.85825</v>
      </c>
      <c r="AP182" s="50">
        <f t="array" ref="AP182">index(DailyPrices,Match($AI182,PriceDates,0)+1,Match(AP$3,Tickers,0))*AP$4</f>
        <v>4455.095088</v>
      </c>
      <c r="AQ182" s="50">
        <f t="array" ref="AQ182">index(DailyPrices,Match($AI182,PriceDates,0)+1,Match(AQ$3,Tickers,0))*AQ$4</f>
        <v>6671.099291</v>
      </c>
      <c r="AR182" s="50">
        <f t="array" ref="AR182">index(DailyPrices,Match($AI182,PriceDates,0)+1,Match(AR$3,Tickers,0))*AR$4</f>
        <v>4839.763845</v>
      </c>
      <c r="AS182" s="50">
        <f t="array" ref="AS182">index(DailyPrices,Match($AI182,PriceDates,0)+1,Match(AS$3,Tickers,0))*AS$4</f>
        <v>8035.959584</v>
      </c>
      <c r="AT182" s="50">
        <f t="array" ref="AT182">index(DailyPrices,Match($AI182,PriceDates,0)+1,Match(AT$3,Tickers,0))*AT$4</f>
        <v>4576.082577</v>
      </c>
      <c r="AU182" s="50">
        <f t="array" ref="AU182">index(DailyPrices,Match($AI182,PriceDates,0)+1,Match(AU$3,Tickers,0))*AU$4</f>
        <v>2214.861805</v>
      </c>
      <c r="AV182" s="50">
        <f t="array" ref="AV182">index(DailyPrices,Match($AI182,PriceDates,0)+1,Match(AV$3,Tickers,0))*AV$4</f>
        <v>0</v>
      </c>
      <c r="AW182" s="50">
        <f t="array" ref="AW182">index(DailyPrices,Match($AI182,PriceDates,0)+1,Match(AW$3,Tickers,0))*AW$4</f>
        <v>0</v>
      </c>
      <c r="AX182" s="50">
        <f t="array" ref="AX182">index(DailyPrices,Match($AI182,PriceDates,0)+1,Match(AX$3,Tickers,0))*AX$4</f>
        <v>0</v>
      </c>
      <c r="AY182" s="50">
        <f t="array" ref="AY182">index(DailyPrices,Match($AI182,PriceDates,0)+1,Match(AY$3,Tickers,0))*AY$4</f>
        <v>0</v>
      </c>
      <c r="AZ182" s="50">
        <f t="array" ref="AZ182">index(DailyPrices,Match($AI182,PriceDates,0)+1,Match(AZ$3,Tickers,0))*AZ$4</f>
        <v>0</v>
      </c>
      <c r="BA182" s="50">
        <f t="array" ref="BA182">index(DailyPrices,Match($AI182,PriceDates,0)+1,Match(BA$3,Tickers,0))*BA$4</f>
        <v>0</v>
      </c>
      <c r="BB182" s="50">
        <f t="array" ref="BB182">index(DailyPrices,Match($AI182,PriceDates,0)+1,Match(BB$3,Tickers,0))*BB$4</f>
        <v>0</v>
      </c>
      <c r="BC182" s="50">
        <f t="array" ref="BC182">index(DailyPrices,Match($AI182,PriceDates,0)+1,Match(BC$3,Tickers,0))*BC$4</f>
        <v>0</v>
      </c>
      <c r="BD182" s="50">
        <f t="array" ref="BD182">index(DailyPrices,Match($AI182,PriceDates,0)+1,Match(BD$3,Tickers,0))*BD$4</f>
        <v>0</v>
      </c>
      <c r="BE182" s="50">
        <f t="array" ref="BE182">index(DailyPrices,Match($AI182,PriceDates,0)+1,Match(BE$3,Tickers,0))*BE$4</f>
        <v>0</v>
      </c>
      <c r="BF182" s="50">
        <f t="array" ref="BF182">index(DailyPrices,Match($AI182,PriceDates,0)+1,Match(BF$3,Tickers,0))*BF$4</f>
        <v>0</v>
      </c>
      <c r="BG182" s="50">
        <f t="array" ref="BG182">index(DailyPrices,Match($AI182,PriceDates,0)+1,Match(BG$3,Tickers,0))*BG$4</f>
        <v>0</v>
      </c>
      <c r="BH182" s="50">
        <f t="array" ref="BH182">index(DailyPrices,Match($AI182,PriceDates,0)+1,Match(BH$3,Tickers,0))*BH$4</f>
        <v>0</v>
      </c>
      <c r="BI182" s="50">
        <f t="array" ref="BI182">index(DailyPrices,Match($AI182,PriceDates,0)+1,Match(BI$3,Tickers,0))*BI$4</f>
        <v>0</v>
      </c>
      <c r="BJ182" s="50">
        <f t="array" ref="BJ182">index(DailyPrices,Match($AI182,PriceDates,0)+1,Match(BJ$3,Tickers,0))*BJ$4</f>
        <v>0</v>
      </c>
      <c r="BK182" s="51">
        <f t="shared" si="5"/>
        <v>106480.2501</v>
      </c>
    </row>
    <row r="183">
      <c r="AI183" s="65">
        <f>Prices!B191</f>
        <v>42633</v>
      </c>
      <c r="AJ183" s="50">
        <f t="array" ref="AJ183">index(DailyPrices,Match($AI183,PriceDates,0)+1,Match(AJ$3,Tickers,0))*AJ$4</f>
        <v>12268.04663</v>
      </c>
      <c r="AK183" s="50">
        <f t="array" ref="AK183">index(DailyPrices,Match($AI183,PriceDates,0)+1,Match(AK$3,Tickers,0))*AK$4</f>
        <v>19186.81151</v>
      </c>
      <c r="AL183" s="50">
        <f t="array" ref="AL183">index(DailyPrices,Match($AI183,PriceDates,0)+1,Match(AL$3,Tickers,0))*AL$4</f>
        <v>8063.337487</v>
      </c>
      <c r="AM183" s="50">
        <f t="array" ref="AM183">index(DailyPrices,Match($AI183,PriceDates,0)+1,Match(AM$3,Tickers,0))*AM$4</f>
        <v>12808.71478</v>
      </c>
      <c r="AN183" s="50">
        <f t="array" ref="AN183">index(DailyPrices,Match($AI183,PriceDates,0)+1,Match(AN$3,Tickers,0))*AN$4</f>
        <v>9577.075511</v>
      </c>
      <c r="AO183" s="50">
        <f t="array" ref="AO183">index(DailyPrices,Match($AI183,PriceDates,0)+1,Match(AO$3,Tickers,0))*AO$4</f>
        <v>13760.82985</v>
      </c>
      <c r="AP183" s="50">
        <f t="array" ref="AP183">index(DailyPrices,Match($AI183,PriceDates,0)+1,Match(AP$3,Tickers,0))*AP$4</f>
        <v>4462.426315</v>
      </c>
      <c r="AQ183" s="50">
        <f t="array" ref="AQ183">index(DailyPrices,Match($AI183,PriceDates,0)+1,Match(AQ$3,Tickers,0))*AQ$4</f>
        <v>6700.650118</v>
      </c>
      <c r="AR183" s="50">
        <f t="array" ref="AR183">index(DailyPrices,Match($AI183,PriceDates,0)+1,Match(AR$3,Tickers,0))*AR$4</f>
        <v>4841.924454</v>
      </c>
      <c r="AS183" s="50">
        <f t="array" ref="AS183">index(DailyPrices,Match($AI183,PriceDates,0)+1,Match(AS$3,Tickers,0))*AS$4</f>
        <v>8068.011844</v>
      </c>
      <c r="AT183" s="50">
        <f t="array" ref="AT183">index(DailyPrices,Match($AI183,PriceDates,0)+1,Match(AT$3,Tickers,0))*AT$4</f>
        <v>4569.144266</v>
      </c>
      <c r="AU183" s="50">
        <f t="array" ref="AU183">index(DailyPrices,Match($AI183,PriceDates,0)+1,Match(AU$3,Tickers,0))*AU$4</f>
        <v>2223.095492</v>
      </c>
      <c r="AV183" s="50">
        <f t="array" ref="AV183">index(DailyPrices,Match($AI183,PriceDates,0)+1,Match(AV$3,Tickers,0))*AV$4</f>
        <v>0</v>
      </c>
      <c r="AW183" s="50">
        <f t="array" ref="AW183">index(DailyPrices,Match($AI183,PriceDates,0)+1,Match(AW$3,Tickers,0))*AW$4</f>
        <v>0</v>
      </c>
      <c r="AX183" s="50">
        <f t="array" ref="AX183">index(DailyPrices,Match($AI183,PriceDates,0)+1,Match(AX$3,Tickers,0))*AX$4</f>
        <v>0</v>
      </c>
      <c r="AY183" s="50">
        <f t="array" ref="AY183">index(DailyPrices,Match($AI183,PriceDates,0)+1,Match(AY$3,Tickers,0))*AY$4</f>
        <v>0</v>
      </c>
      <c r="AZ183" s="50">
        <f t="array" ref="AZ183">index(DailyPrices,Match($AI183,PriceDates,0)+1,Match(AZ$3,Tickers,0))*AZ$4</f>
        <v>0</v>
      </c>
      <c r="BA183" s="50">
        <f t="array" ref="BA183">index(DailyPrices,Match($AI183,PriceDates,0)+1,Match(BA$3,Tickers,0))*BA$4</f>
        <v>0</v>
      </c>
      <c r="BB183" s="50">
        <f t="array" ref="BB183">index(DailyPrices,Match($AI183,PriceDates,0)+1,Match(BB$3,Tickers,0))*BB$4</f>
        <v>0</v>
      </c>
      <c r="BC183" s="50">
        <f t="array" ref="BC183">index(DailyPrices,Match($AI183,PriceDates,0)+1,Match(BC$3,Tickers,0))*BC$4</f>
        <v>0</v>
      </c>
      <c r="BD183" s="50">
        <f t="array" ref="BD183">index(DailyPrices,Match($AI183,PriceDates,0)+1,Match(BD$3,Tickers,0))*BD$4</f>
        <v>0</v>
      </c>
      <c r="BE183" s="50">
        <f t="array" ref="BE183">index(DailyPrices,Match($AI183,PriceDates,0)+1,Match(BE$3,Tickers,0))*BE$4</f>
        <v>0</v>
      </c>
      <c r="BF183" s="50">
        <f t="array" ref="BF183">index(DailyPrices,Match($AI183,PriceDates,0)+1,Match(BF$3,Tickers,0))*BF$4</f>
        <v>0</v>
      </c>
      <c r="BG183" s="50">
        <f t="array" ref="BG183">index(DailyPrices,Match($AI183,PriceDates,0)+1,Match(BG$3,Tickers,0))*BG$4</f>
        <v>0</v>
      </c>
      <c r="BH183" s="50">
        <f t="array" ref="BH183">index(DailyPrices,Match($AI183,PriceDates,0)+1,Match(BH$3,Tickers,0))*BH$4</f>
        <v>0</v>
      </c>
      <c r="BI183" s="50">
        <f t="array" ref="BI183">index(DailyPrices,Match($AI183,PriceDates,0)+1,Match(BI$3,Tickers,0))*BI$4</f>
        <v>0</v>
      </c>
      <c r="BJ183" s="50">
        <f t="array" ref="BJ183">index(DailyPrices,Match($AI183,PriceDates,0)+1,Match(BJ$3,Tickers,0))*BJ$4</f>
        <v>0</v>
      </c>
      <c r="BK183" s="51">
        <f t="shared" si="5"/>
        <v>106530.0683</v>
      </c>
    </row>
    <row r="184">
      <c r="AI184" s="65">
        <f>Prices!B192</f>
        <v>42634</v>
      </c>
      <c r="AJ184" s="50">
        <f t="array" ref="AJ184">index(DailyPrices,Match($AI184,PriceDates,0)+1,Match(AJ$3,Tickers,0))*AJ$4</f>
        <v>12405.77028</v>
      </c>
      <c r="AK184" s="50">
        <f t="array" ref="AK184">index(DailyPrices,Match($AI184,PriceDates,0)+1,Match(AK$3,Tickers,0))*AK$4</f>
        <v>19433.49311</v>
      </c>
      <c r="AL184" s="50">
        <f t="array" ref="AL184">index(DailyPrices,Match($AI184,PriceDates,0)+1,Match(AL$3,Tickers,0))*AL$4</f>
        <v>8175.739604</v>
      </c>
      <c r="AM184" s="50">
        <f t="array" ref="AM184">index(DailyPrices,Match($AI184,PriceDates,0)+1,Match(AM$3,Tickers,0))*AM$4</f>
        <v>13000.83927</v>
      </c>
      <c r="AN184" s="50">
        <f t="array" ref="AN184">index(DailyPrices,Match($AI184,PriceDates,0)+1,Match(AN$3,Tickers,0))*AN$4</f>
        <v>9759.595327</v>
      </c>
      <c r="AO184" s="50">
        <f t="array" ref="AO184">index(DailyPrices,Match($AI184,PriceDates,0)+1,Match(AO$3,Tickers,0))*AO$4</f>
        <v>14048.1523</v>
      </c>
      <c r="AP184" s="50">
        <f t="array" ref="AP184">index(DailyPrices,Match($AI184,PriceDates,0)+1,Match(AP$3,Tickers,0))*AP$4</f>
        <v>4558.648672</v>
      </c>
      <c r="AQ184" s="50">
        <f t="array" ref="AQ184">index(DailyPrices,Match($AI184,PriceDates,0)+1,Match(AQ$3,Tickers,0))*AQ$4</f>
        <v>6841.016548</v>
      </c>
      <c r="AR184" s="50">
        <f t="array" ref="AR184">index(DailyPrices,Match($AI184,PriceDates,0)+1,Match(AR$3,Tickers,0))*AR$4</f>
        <v>4974.801899</v>
      </c>
      <c r="AS184" s="50">
        <f t="array" ref="AS184">index(DailyPrices,Match($AI184,PriceDates,0)+1,Match(AS$3,Tickers,0))*AS$4</f>
        <v>8292.377667</v>
      </c>
      <c r="AT184" s="50">
        <f t="array" ref="AT184">index(DailyPrices,Match($AI184,PriceDates,0)+1,Match(AT$3,Tickers,0))*AT$4</f>
        <v>4627.853047</v>
      </c>
      <c r="AU184" s="50">
        <f t="array" ref="AU184">index(DailyPrices,Match($AI184,PriceDates,0)+1,Match(AU$3,Tickers,0))*AU$4</f>
        <v>2244.802485</v>
      </c>
      <c r="AV184" s="50">
        <f t="array" ref="AV184">index(DailyPrices,Match($AI184,PriceDates,0)+1,Match(AV$3,Tickers,0))*AV$4</f>
        <v>0</v>
      </c>
      <c r="AW184" s="50">
        <f t="array" ref="AW184">index(DailyPrices,Match($AI184,PriceDates,0)+1,Match(AW$3,Tickers,0))*AW$4</f>
        <v>0</v>
      </c>
      <c r="AX184" s="50">
        <f t="array" ref="AX184">index(DailyPrices,Match($AI184,PriceDates,0)+1,Match(AX$3,Tickers,0))*AX$4</f>
        <v>0</v>
      </c>
      <c r="AY184" s="50">
        <f t="array" ref="AY184">index(DailyPrices,Match($AI184,PriceDates,0)+1,Match(AY$3,Tickers,0))*AY$4</f>
        <v>0</v>
      </c>
      <c r="AZ184" s="50">
        <f t="array" ref="AZ184">index(DailyPrices,Match($AI184,PriceDates,0)+1,Match(AZ$3,Tickers,0))*AZ$4</f>
        <v>0</v>
      </c>
      <c r="BA184" s="50">
        <f t="array" ref="BA184">index(DailyPrices,Match($AI184,PriceDates,0)+1,Match(BA$3,Tickers,0))*BA$4</f>
        <v>0</v>
      </c>
      <c r="BB184" s="50">
        <f t="array" ref="BB184">index(DailyPrices,Match($AI184,PriceDates,0)+1,Match(BB$3,Tickers,0))*BB$4</f>
        <v>0</v>
      </c>
      <c r="BC184" s="50">
        <f t="array" ref="BC184">index(DailyPrices,Match($AI184,PriceDates,0)+1,Match(BC$3,Tickers,0))*BC$4</f>
        <v>0</v>
      </c>
      <c r="BD184" s="50">
        <f t="array" ref="BD184">index(DailyPrices,Match($AI184,PriceDates,0)+1,Match(BD$3,Tickers,0))*BD$4</f>
        <v>0</v>
      </c>
      <c r="BE184" s="50">
        <f t="array" ref="BE184">index(DailyPrices,Match($AI184,PriceDates,0)+1,Match(BE$3,Tickers,0))*BE$4</f>
        <v>0</v>
      </c>
      <c r="BF184" s="50">
        <f t="array" ref="BF184">index(DailyPrices,Match($AI184,PriceDates,0)+1,Match(BF$3,Tickers,0))*BF$4</f>
        <v>0</v>
      </c>
      <c r="BG184" s="50">
        <f t="array" ref="BG184">index(DailyPrices,Match($AI184,PriceDates,0)+1,Match(BG$3,Tickers,0))*BG$4</f>
        <v>0</v>
      </c>
      <c r="BH184" s="50">
        <f t="array" ref="BH184">index(DailyPrices,Match($AI184,PriceDates,0)+1,Match(BH$3,Tickers,0))*BH$4</f>
        <v>0</v>
      </c>
      <c r="BI184" s="50">
        <f t="array" ref="BI184">index(DailyPrices,Match($AI184,PriceDates,0)+1,Match(BI$3,Tickers,0))*BI$4</f>
        <v>0</v>
      </c>
      <c r="BJ184" s="50">
        <f t="array" ref="BJ184">index(DailyPrices,Match($AI184,PriceDates,0)+1,Match(BJ$3,Tickers,0))*BJ$4</f>
        <v>0</v>
      </c>
      <c r="BK184" s="51">
        <f t="shared" si="5"/>
        <v>108363.0902</v>
      </c>
    </row>
    <row r="185">
      <c r="AI185" s="65">
        <f>Prices!B193</f>
        <v>42635</v>
      </c>
      <c r="AJ185" s="50">
        <f t="array" ref="AJ185">index(DailyPrices,Match($AI185,PriceDates,0)+1,Match(AJ$3,Tickers,0))*AJ$4</f>
        <v>12480.26625</v>
      </c>
      <c r="AK185" s="50">
        <f t="array" ref="AK185">index(DailyPrices,Match($AI185,PriceDates,0)+1,Match(AK$3,Tickers,0))*AK$4</f>
        <v>19569.37705</v>
      </c>
      <c r="AL185" s="50">
        <f t="array" ref="AL185">index(DailyPrices,Match($AI185,PriceDates,0)+1,Match(AL$3,Tickers,0))*AL$4</f>
        <v>8284.103321</v>
      </c>
      <c r="AM185" s="50">
        <f t="array" ref="AM185">index(DailyPrices,Match($AI185,PriceDates,0)+1,Match(AM$3,Tickers,0))*AM$4</f>
        <v>13191.71619</v>
      </c>
      <c r="AN185" s="50">
        <f t="array" ref="AN185">index(DailyPrices,Match($AI185,PriceDates,0)+1,Match(AN$3,Tickers,0))*AN$4</f>
        <v>9856.070088</v>
      </c>
      <c r="AO185" s="50">
        <f t="array" ref="AO185">index(DailyPrices,Match($AI185,PriceDates,0)+1,Match(AO$3,Tickers,0))*AO$4</f>
        <v>14212.88383</v>
      </c>
      <c r="AP185" s="50">
        <f t="array" ref="AP185">index(DailyPrices,Match($AI185,PriceDates,0)+1,Match(AP$3,Tickers,0))*AP$4</f>
        <v>4587.057177</v>
      </c>
      <c r="AQ185" s="50">
        <f t="array" ref="AQ185">index(DailyPrices,Match($AI185,PriceDates,0)+1,Match(AQ$3,Tickers,0))*AQ$4</f>
        <v>6907.50591</v>
      </c>
      <c r="AR185" s="50">
        <f t="array" ref="AR185">index(DailyPrices,Match($AI185,PriceDates,0)+1,Match(AR$3,Tickers,0))*AR$4</f>
        <v>5001.80951</v>
      </c>
      <c r="AS185" s="50">
        <f t="array" ref="AS185">index(DailyPrices,Match($AI185,PriceDates,0)+1,Match(AS$3,Tickers,0))*AS$4</f>
        <v>8329.008822</v>
      </c>
      <c r="AT185" s="50">
        <f t="array" ref="AT185">index(DailyPrices,Match($AI185,PriceDates,0)+1,Match(AT$3,Tickers,0))*AT$4</f>
        <v>4710.579055</v>
      </c>
      <c r="AU185" s="50">
        <f t="array" ref="AU185">index(DailyPrices,Match($AI185,PriceDates,0)+1,Match(AU$3,Tickers,0))*AU$4</f>
        <v>2277.737233</v>
      </c>
      <c r="AV185" s="50">
        <f t="array" ref="AV185">index(DailyPrices,Match($AI185,PriceDates,0)+1,Match(AV$3,Tickers,0))*AV$4</f>
        <v>0</v>
      </c>
      <c r="AW185" s="50">
        <f t="array" ref="AW185">index(DailyPrices,Match($AI185,PriceDates,0)+1,Match(AW$3,Tickers,0))*AW$4</f>
        <v>0</v>
      </c>
      <c r="AX185" s="50">
        <f t="array" ref="AX185">index(DailyPrices,Match($AI185,PriceDates,0)+1,Match(AX$3,Tickers,0))*AX$4</f>
        <v>0</v>
      </c>
      <c r="AY185" s="50">
        <f t="array" ref="AY185">index(DailyPrices,Match($AI185,PriceDates,0)+1,Match(AY$3,Tickers,0))*AY$4</f>
        <v>0</v>
      </c>
      <c r="AZ185" s="50">
        <f t="array" ref="AZ185">index(DailyPrices,Match($AI185,PriceDates,0)+1,Match(AZ$3,Tickers,0))*AZ$4</f>
        <v>0</v>
      </c>
      <c r="BA185" s="50">
        <f t="array" ref="BA185">index(DailyPrices,Match($AI185,PriceDates,0)+1,Match(BA$3,Tickers,0))*BA$4</f>
        <v>0</v>
      </c>
      <c r="BB185" s="50">
        <f t="array" ref="BB185">index(DailyPrices,Match($AI185,PriceDates,0)+1,Match(BB$3,Tickers,0))*BB$4</f>
        <v>0</v>
      </c>
      <c r="BC185" s="50">
        <f t="array" ref="BC185">index(DailyPrices,Match($AI185,PriceDates,0)+1,Match(BC$3,Tickers,0))*BC$4</f>
        <v>0</v>
      </c>
      <c r="BD185" s="50">
        <f t="array" ref="BD185">index(DailyPrices,Match($AI185,PriceDates,0)+1,Match(BD$3,Tickers,0))*BD$4</f>
        <v>0</v>
      </c>
      <c r="BE185" s="50">
        <f t="array" ref="BE185">index(DailyPrices,Match($AI185,PriceDates,0)+1,Match(BE$3,Tickers,0))*BE$4</f>
        <v>0</v>
      </c>
      <c r="BF185" s="50">
        <f t="array" ref="BF185">index(DailyPrices,Match($AI185,PriceDates,0)+1,Match(BF$3,Tickers,0))*BF$4</f>
        <v>0</v>
      </c>
      <c r="BG185" s="50">
        <f t="array" ref="BG185">index(DailyPrices,Match($AI185,PriceDates,0)+1,Match(BG$3,Tickers,0))*BG$4</f>
        <v>0</v>
      </c>
      <c r="BH185" s="50">
        <f t="array" ref="BH185">index(DailyPrices,Match($AI185,PriceDates,0)+1,Match(BH$3,Tickers,0))*BH$4</f>
        <v>0</v>
      </c>
      <c r="BI185" s="50">
        <f t="array" ref="BI185">index(DailyPrices,Match($AI185,PriceDates,0)+1,Match(BI$3,Tickers,0))*BI$4</f>
        <v>0</v>
      </c>
      <c r="BJ185" s="50">
        <f t="array" ref="BJ185">index(DailyPrices,Match($AI185,PriceDates,0)+1,Match(BJ$3,Tickers,0))*BJ$4</f>
        <v>0</v>
      </c>
      <c r="BK185" s="51">
        <f t="shared" si="5"/>
        <v>109408.1144</v>
      </c>
    </row>
    <row r="186">
      <c r="AI186" s="66">
        <f>Prices!B194</f>
        <v>42636</v>
      </c>
      <c r="AJ186" s="54">
        <f t="array" ref="AJ186">index(DailyPrices,Match($AI186,PriceDates,0)+1,Match(AJ$3,Tickers,0))*AJ$4</f>
        <v>12413.28248</v>
      </c>
      <c r="AK186" s="54">
        <f t="array" ref="AK186">index(DailyPrices,Match($AI186,PriceDates,0)+1,Match(AK$3,Tickers,0))*AK$4</f>
        <v>19446.03625</v>
      </c>
      <c r="AL186" s="54">
        <f t="array" ref="AL186">index(DailyPrices,Match($AI186,PriceDates,0)+1,Match(AL$3,Tickers,0))*AL$4</f>
        <v>8223.52733</v>
      </c>
      <c r="AM186" s="54">
        <f t="array" ref="AM186">index(DailyPrices,Match($AI186,PriceDates,0)+1,Match(AM$3,Tickers,0))*AM$4</f>
        <v>13089.41614</v>
      </c>
      <c r="AN186" s="54">
        <f t="array" ref="AN186">index(DailyPrices,Match($AI186,PriceDates,0)+1,Match(AN$3,Tickers,0))*AN$4</f>
        <v>9762.202753</v>
      </c>
      <c r="AO186" s="54">
        <f t="array" ref="AO186">index(DailyPrices,Match($AI186,PriceDates,0)+1,Match(AO$3,Tickers,0))*AO$4</f>
        <v>14067.30713</v>
      </c>
      <c r="AP186" s="54">
        <f t="array" ref="AP186">index(DailyPrices,Match($AI186,PriceDates,0)+1,Match(AP$3,Tickers,0))*AP$4</f>
        <v>4548.110033</v>
      </c>
      <c r="AQ186" s="54">
        <f t="array" ref="AQ186">index(DailyPrices,Match($AI186,PriceDates,0)+1,Match(AQ$3,Tickers,0))*AQ$4</f>
        <v>6855.791962</v>
      </c>
      <c r="AR186" s="54">
        <f t="array" ref="AR186">index(DailyPrices,Match($AI186,PriceDates,0)+1,Match(AR$3,Tickers,0))*AR$4</f>
        <v>4936.991244</v>
      </c>
      <c r="AS186" s="54">
        <f t="array" ref="AS186">index(DailyPrices,Match($AI186,PriceDates,0)+1,Match(AS$3,Tickers,0))*AS$4</f>
        <v>8205.378675</v>
      </c>
      <c r="AT186" s="54">
        <f t="array" ref="AT186">index(DailyPrices,Match($AI186,PriceDates,0)+1,Match(AT$3,Tickers,0))*AT$4</f>
        <v>4724.989392</v>
      </c>
      <c r="AU186" s="54">
        <f t="array" ref="AU186">index(DailyPrices,Match($AI186,PriceDates,0)+1,Match(AU$3,Tickers,0))*AU$4</f>
        <v>2276.988716</v>
      </c>
      <c r="AV186" s="54">
        <f t="array" ref="AV186">index(DailyPrices,Match($AI186,PriceDates,0)+1,Match(AV$3,Tickers,0))*AV$4</f>
        <v>0</v>
      </c>
      <c r="AW186" s="54">
        <f t="array" ref="AW186">index(DailyPrices,Match($AI186,PriceDates,0)+1,Match(AW$3,Tickers,0))*AW$4</f>
        <v>0</v>
      </c>
      <c r="AX186" s="54">
        <f t="array" ref="AX186">index(DailyPrices,Match($AI186,PriceDates,0)+1,Match(AX$3,Tickers,0))*AX$4</f>
        <v>0</v>
      </c>
      <c r="AY186" s="54">
        <f t="array" ref="AY186">index(DailyPrices,Match($AI186,PriceDates,0)+1,Match(AY$3,Tickers,0))*AY$4</f>
        <v>0</v>
      </c>
      <c r="AZ186" s="54">
        <f t="array" ref="AZ186">index(DailyPrices,Match($AI186,PriceDates,0)+1,Match(AZ$3,Tickers,0))*AZ$4</f>
        <v>0</v>
      </c>
      <c r="BA186" s="54">
        <f t="array" ref="BA186">index(DailyPrices,Match($AI186,PriceDates,0)+1,Match(BA$3,Tickers,0))*BA$4</f>
        <v>0</v>
      </c>
      <c r="BB186" s="54">
        <f t="array" ref="BB186">index(DailyPrices,Match($AI186,PriceDates,0)+1,Match(BB$3,Tickers,0))*BB$4</f>
        <v>0</v>
      </c>
      <c r="BC186" s="54">
        <f t="array" ref="BC186">index(DailyPrices,Match($AI186,PriceDates,0)+1,Match(BC$3,Tickers,0))*BC$4</f>
        <v>0</v>
      </c>
      <c r="BD186" s="54">
        <f t="array" ref="BD186">index(DailyPrices,Match($AI186,PriceDates,0)+1,Match(BD$3,Tickers,0))*BD$4</f>
        <v>0</v>
      </c>
      <c r="BE186" s="54">
        <f t="array" ref="BE186">index(DailyPrices,Match($AI186,PriceDates,0)+1,Match(BE$3,Tickers,0))*BE$4</f>
        <v>0</v>
      </c>
      <c r="BF186" s="54">
        <f t="array" ref="BF186">index(DailyPrices,Match($AI186,PriceDates,0)+1,Match(BF$3,Tickers,0))*BF$4</f>
        <v>0</v>
      </c>
      <c r="BG186" s="54">
        <f t="array" ref="BG186">index(DailyPrices,Match($AI186,PriceDates,0)+1,Match(BG$3,Tickers,0))*BG$4</f>
        <v>0</v>
      </c>
      <c r="BH186" s="54">
        <f t="array" ref="BH186">index(DailyPrices,Match($AI186,PriceDates,0)+1,Match(BH$3,Tickers,0))*BH$4</f>
        <v>0</v>
      </c>
      <c r="BI186" s="54">
        <f t="array" ref="BI186">index(DailyPrices,Match($AI186,PriceDates,0)+1,Match(BI$3,Tickers,0))*BI$4</f>
        <v>0</v>
      </c>
      <c r="BJ186" s="54">
        <f t="array" ref="BJ186">index(DailyPrices,Match($AI186,PriceDates,0)+1,Match(BJ$3,Tickers,0))*BJ$4</f>
        <v>0</v>
      </c>
      <c r="BK186" s="55">
        <f t="shared" si="5"/>
        <v>108550.0221</v>
      </c>
    </row>
    <row r="187">
      <c r="AI187" s="66">
        <f>Prices!B195</f>
        <v>42639</v>
      </c>
      <c r="AJ187" s="54">
        <f t="array" ref="AJ187">index(DailyPrices,Match($AI187,PriceDates,0)+1,Match(AJ$3,Tickers,0))*AJ$4</f>
        <v>12314.37186</v>
      </c>
      <c r="AK187" s="54">
        <f t="array" ref="AK187">index(DailyPrices,Match($AI187,PriceDates,0)+1,Match(AK$3,Tickers,0))*AK$4</f>
        <v>19270.43239</v>
      </c>
      <c r="AL187" s="54">
        <f t="array" ref="AL187">index(DailyPrices,Match($AI187,PriceDates,0)+1,Match(AL$3,Tickers,0))*AL$4</f>
        <v>8163.624406</v>
      </c>
      <c r="AM187" s="54">
        <f t="array" ref="AM187">index(DailyPrices,Match($AI187,PriceDates,0)+1,Match(AM$3,Tickers,0))*AM$4</f>
        <v>12957.17461</v>
      </c>
      <c r="AN187" s="54">
        <f t="array" ref="AN187">index(DailyPrices,Match($AI187,PriceDates,0)+1,Match(AN$3,Tickers,0))*AN$4</f>
        <v>9676.157697</v>
      </c>
      <c r="AO187" s="54">
        <f t="array" ref="AO187">index(DailyPrices,Match($AI187,PriceDates,0)+1,Match(AO$3,Tickers,0))*AO$4</f>
        <v>13898.74462</v>
      </c>
      <c r="AP187" s="54">
        <f t="array" ref="AP187">index(DailyPrices,Match($AI187,PriceDates,0)+1,Match(AP$3,Tickers,0))*AP$4</f>
        <v>4519.243326</v>
      </c>
      <c r="AQ187" s="54">
        <f t="array" ref="AQ187">index(DailyPrices,Match($AI187,PriceDates,0)+1,Match(AQ$3,Tickers,0))*AQ$4</f>
        <v>6806.540583</v>
      </c>
      <c r="AR187" s="54">
        <f t="array" ref="AR187">index(DailyPrices,Match($AI187,PriceDates,0)+1,Match(AR$3,Tickers,0))*AR$4</f>
        <v>4874.333587</v>
      </c>
      <c r="AS187" s="54">
        <f t="array" ref="AS187">index(DailyPrices,Match($AI187,PriceDates,0)+1,Match(AS$3,Tickers,0))*AS$4</f>
        <v>8095.48521</v>
      </c>
      <c r="AT187" s="54">
        <f t="array" ref="AT187">index(DailyPrices,Match($AI187,PriceDates,0)+1,Match(AT$3,Tickers,0))*AT$4</f>
        <v>4736.197432</v>
      </c>
      <c r="AU187" s="54">
        <f t="array" ref="AU187">index(DailyPrices,Match($AI187,PriceDates,0)+1,Match(AU$3,Tickers,0))*AU$4</f>
        <v>2278.860009</v>
      </c>
      <c r="AV187" s="54">
        <f t="array" ref="AV187">index(DailyPrices,Match($AI187,PriceDates,0)+1,Match(AV$3,Tickers,0))*AV$4</f>
        <v>0</v>
      </c>
      <c r="AW187" s="54">
        <f t="array" ref="AW187">index(DailyPrices,Match($AI187,PriceDates,0)+1,Match(AW$3,Tickers,0))*AW$4</f>
        <v>0</v>
      </c>
      <c r="AX187" s="54">
        <f t="array" ref="AX187">index(DailyPrices,Match($AI187,PriceDates,0)+1,Match(AX$3,Tickers,0))*AX$4</f>
        <v>0</v>
      </c>
      <c r="AY187" s="54">
        <f t="array" ref="AY187">index(DailyPrices,Match($AI187,PriceDates,0)+1,Match(AY$3,Tickers,0))*AY$4</f>
        <v>0</v>
      </c>
      <c r="AZ187" s="54">
        <f t="array" ref="AZ187">index(DailyPrices,Match($AI187,PriceDates,0)+1,Match(AZ$3,Tickers,0))*AZ$4</f>
        <v>0</v>
      </c>
      <c r="BA187" s="54">
        <f t="array" ref="BA187">index(DailyPrices,Match($AI187,PriceDates,0)+1,Match(BA$3,Tickers,0))*BA$4</f>
        <v>0</v>
      </c>
      <c r="BB187" s="54">
        <f t="array" ref="BB187">index(DailyPrices,Match($AI187,PriceDates,0)+1,Match(BB$3,Tickers,0))*BB$4</f>
        <v>0</v>
      </c>
      <c r="BC187" s="54">
        <f t="array" ref="BC187">index(DailyPrices,Match($AI187,PriceDates,0)+1,Match(BC$3,Tickers,0))*BC$4</f>
        <v>0</v>
      </c>
      <c r="BD187" s="54">
        <f t="array" ref="BD187">index(DailyPrices,Match($AI187,PriceDates,0)+1,Match(BD$3,Tickers,0))*BD$4</f>
        <v>0</v>
      </c>
      <c r="BE187" s="54">
        <f t="array" ref="BE187">index(DailyPrices,Match($AI187,PriceDates,0)+1,Match(BE$3,Tickers,0))*BE$4</f>
        <v>0</v>
      </c>
      <c r="BF187" s="54">
        <f t="array" ref="BF187">index(DailyPrices,Match($AI187,PriceDates,0)+1,Match(BF$3,Tickers,0))*BF$4</f>
        <v>0</v>
      </c>
      <c r="BG187" s="54">
        <f t="array" ref="BG187">index(DailyPrices,Match($AI187,PriceDates,0)+1,Match(BG$3,Tickers,0))*BG$4</f>
        <v>0</v>
      </c>
      <c r="BH187" s="54">
        <f t="array" ref="BH187">index(DailyPrices,Match($AI187,PriceDates,0)+1,Match(BH$3,Tickers,0))*BH$4</f>
        <v>0</v>
      </c>
      <c r="BI187" s="54">
        <f t="array" ref="BI187">index(DailyPrices,Match($AI187,PriceDates,0)+1,Match(BI$3,Tickers,0))*BI$4</f>
        <v>0</v>
      </c>
      <c r="BJ187" s="54">
        <f t="array" ref="BJ187">index(DailyPrices,Match($AI187,PriceDates,0)+1,Match(BJ$3,Tickers,0))*BJ$4</f>
        <v>0</v>
      </c>
      <c r="BK187" s="55">
        <f t="shared" si="5"/>
        <v>107591.1657</v>
      </c>
    </row>
    <row r="188">
      <c r="AI188" s="66">
        <f>Prices!B196</f>
        <v>42640</v>
      </c>
      <c r="AJ188" s="54">
        <f t="array" ref="AJ188">index(DailyPrices,Match($AI188,PriceDates,0)+1,Match(AJ$3,Tickers,0))*AJ$4</f>
        <v>12389.49385</v>
      </c>
      <c r="AK188" s="54">
        <f t="array" ref="AK188">index(DailyPrices,Match($AI188,PriceDates,0)+1,Match(AK$3,Tickers,0))*AK$4</f>
        <v>19347.78171</v>
      </c>
      <c r="AL188" s="54">
        <f t="array" ref="AL188">index(DailyPrices,Match($AI188,PriceDates,0)+1,Match(AL$3,Tickers,0))*AL$4</f>
        <v>8180.45107</v>
      </c>
      <c r="AM188" s="54">
        <f t="array" ref="AM188">index(DailyPrices,Match($AI188,PriceDates,0)+1,Match(AM$3,Tickers,0))*AM$4</f>
        <v>12980.87828</v>
      </c>
      <c r="AN188" s="54">
        <f t="array" ref="AN188">index(DailyPrices,Match($AI188,PriceDates,0)+1,Match(AN$3,Tickers,0))*AN$4</f>
        <v>9723.091364</v>
      </c>
      <c r="AO188" s="54">
        <f t="array" ref="AO188">index(DailyPrices,Match($AI188,PriceDates,0)+1,Match(AO$3,Tickers,0))*AO$4</f>
        <v>13929.39235</v>
      </c>
      <c r="AP188" s="54">
        <f t="array" ref="AP188">index(DailyPrices,Match($AI188,PriceDates,0)+1,Match(AP$3,Tickers,0))*AP$4</f>
        <v>4533.447578</v>
      </c>
      <c r="AQ188" s="54">
        <f t="array" ref="AQ188">index(DailyPrices,Match($AI188,PriceDates,0)+1,Match(AQ$3,Tickers,0))*AQ$4</f>
        <v>6838.55398</v>
      </c>
      <c r="AR188" s="54">
        <f t="array" ref="AR188">index(DailyPrices,Match($AI188,PriceDates,0)+1,Match(AR$3,Tickers,0))*AR$4</f>
        <v>4943.473071</v>
      </c>
      <c r="AS188" s="54">
        <f t="array" ref="AS188">index(DailyPrices,Match($AI188,PriceDates,0)+1,Match(AS$3,Tickers,0))*AS$4</f>
        <v>8164.168625</v>
      </c>
      <c r="AT188" s="54">
        <f t="array" ref="AT188">index(DailyPrices,Match($AI188,PriceDates,0)+1,Match(AT$3,Tickers,0))*AT$4</f>
        <v>4686.028111</v>
      </c>
      <c r="AU188" s="54">
        <f t="array" ref="AU188">index(DailyPrices,Match($AI188,PriceDates,0)+1,Match(AU$3,Tickers,0))*AU$4</f>
        <v>2274.368907</v>
      </c>
      <c r="AV188" s="54">
        <f t="array" ref="AV188">index(DailyPrices,Match($AI188,PriceDates,0)+1,Match(AV$3,Tickers,0))*AV$4</f>
        <v>0</v>
      </c>
      <c r="AW188" s="54">
        <f t="array" ref="AW188">index(DailyPrices,Match($AI188,PriceDates,0)+1,Match(AW$3,Tickers,0))*AW$4</f>
        <v>0</v>
      </c>
      <c r="AX188" s="54">
        <f t="array" ref="AX188">index(DailyPrices,Match($AI188,PriceDates,0)+1,Match(AX$3,Tickers,0))*AX$4</f>
        <v>0</v>
      </c>
      <c r="AY188" s="54">
        <f t="array" ref="AY188">index(DailyPrices,Match($AI188,PriceDates,0)+1,Match(AY$3,Tickers,0))*AY$4</f>
        <v>0</v>
      </c>
      <c r="AZ188" s="54">
        <f t="array" ref="AZ188">index(DailyPrices,Match($AI188,PriceDates,0)+1,Match(AZ$3,Tickers,0))*AZ$4</f>
        <v>0</v>
      </c>
      <c r="BA188" s="54">
        <f t="array" ref="BA188">index(DailyPrices,Match($AI188,PriceDates,0)+1,Match(BA$3,Tickers,0))*BA$4</f>
        <v>0</v>
      </c>
      <c r="BB188" s="54">
        <f t="array" ref="BB188">index(DailyPrices,Match($AI188,PriceDates,0)+1,Match(BB$3,Tickers,0))*BB$4</f>
        <v>0</v>
      </c>
      <c r="BC188" s="54">
        <f t="array" ref="BC188">index(DailyPrices,Match($AI188,PriceDates,0)+1,Match(BC$3,Tickers,0))*BC$4</f>
        <v>0</v>
      </c>
      <c r="BD188" s="54">
        <f t="array" ref="BD188">index(DailyPrices,Match($AI188,PriceDates,0)+1,Match(BD$3,Tickers,0))*BD$4</f>
        <v>0</v>
      </c>
      <c r="BE188" s="54">
        <f t="array" ref="BE188">index(DailyPrices,Match($AI188,PriceDates,0)+1,Match(BE$3,Tickers,0))*BE$4</f>
        <v>0</v>
      </c>
      <c r="BF188" s="54">
        <f t="array" ref="BF188">index(DailyPrices,Match($AI188,PriceDates,0)+1,Match(BF$3,Tickers,0))*BF$4</f>
        <v>0</v>
      </c>
      <c r="BG188" s="54">
        <f t="array" ref="BG188">index(DailyPrices,Match($AI188,PriceDates,0)+1,Match(BG$3,Tickers,0))*BG$4</f>
        <v>0</v>
      </c>
      <c r="BH188" s="54">
        <f t="array" ref="BH188">index(DailyPrices,Match($AI188,PriceDates,0)+1,Match(BH$3,Tickers,0))*BH$4</f>
        <v>0</v>
      </c>
      <c r="BI188" s="54">
        <f t="array" ref="BI188">index(DailyPrices,Match($AI188,PriceDates,0)+1,Match(BI$3,Tickers,0))*BI$4</f>
        <v>0</v>
      </c>
      <c r="BJ188" s="54">
        <f t="array" ref="BJ188">index(DailyPrices,Match($AI188,PriceDates,0)+1,Match(BJ$3,Tickers,0))*BJ$4</f>
        <v>0</v>
      </c>
      <c r="BK188" s="55">
        <f t="shared" si="5"/>
        <v>107991.1289</v>
      </c>
    </row>
    <row r="189">
      <c r="AI189" s="66">
        <f>Prices!B197</f>
        <v>42641</v>
      </c>
      <c r="AJ189" s="54">
        <f t="array" ref="AJ189">index(DailyPrices,Match($AI189,PriceDates,0)+1,Match(AJ$3,Tickers,0))*AJ$4</f>
        <v>12456.47762</v>
      </c>
      <c r="AK189" s="54">
        <f t="array" ref="AK189">index(DailyPrices,Match($AI189,PriceDates,0)+1,Match(AK$3,Tickers,0))*AK$4</f>
        <v>19563.10548</v>
      </c>
      <c r="AL189" s="54">
        <f t="array" ref="AL189">index(DailyPrices,Match($AI189,PriceDates,0)+1,Match(AL$3,Tickers,0))*AL$4</f>
        <v>8251.796126</v>
      </c>
      <c r="AM189" s="54">
        <f t="array" ref="AM189">index(DailyPrices,Match($AI189,PriceDates,0)+1,Match(AM$3,Tickers,0))*AM$4</f>
        <v>13131.83324</v>
      </c>
      <c r="AN189" s="54">
        <f t="array" ref="AN189">index(DailyPrices,Match($AI189,PriceDates,0)+1,Match(AN$3,Tickers,0))*AN$4</f>
        <v>9809.136421</v>
      </c>
      <c r="AO189" s="54">
        <f t="array" ref="AO189">index(DailyPrices,Match($AI189,PriceDates,0)+1,Match(AO$3,Tickers,0))*AO$4</f>
        <v>14082.63099</v>
      </c>
      <c r="AP189" s="54">
        <f t="array" ref="AP189">index(DailyPrices,Match($AI189,PriceDates,0)+1,Match(AP$3,Tickers,0))*AP$4</f>
        <v>4586.598975</v>
      </c>
      <c r="AQ189" s="54">
        <f t="array" ref="AQ189">index(DailyPrices,Match($AI189,PriceDates,0)+1,Match(AQ$3,Tickers,0))*AQ$4</f>
        <v>6892.730496</v>
      </c>
      <c r="AR189" s="54">
        <f t="array" ref="AR189">index(DailyPrices,Match($AI189,PriceDates,0)+1,Match(AR$3,Tickers,0))*AR$4</f>
        <v>4986.685248</v>
      </c>
      <c r="AS189" s="54">
        <f t="array" ref="AS189">index(DailyPrices,Match($AI189,PriceDates,0)+1,Match(AS$3,Tickers,0))*AS$4</f>
        <v>8301.535456</v>
      </c>
      <c r="AT189" s="54">
        <f t="array" ref="AT189">index(DailyPrices,Match($AI189,PriceDates,0)+1,Match(AT$3,Tickers,0))*AT$4</f>
        <v>4724.455676</v>
      </c>
      <c r="AU189" s="54">
        <f t="array" ref="AU189">index(DailyPrices,Match($AI189,PriceDates,0)+1,Match(AU$3,Tickers,0))*AU$4</f>
        <v>2288.216471</v>
      </c>
      <c r="AV189" s="54">
        <f t="array" ref="AV189">index(DailyPrices,Match($AI189,PriceDates,0)+1,Match(AV$3,Tickers,0))*AV$4</f>
        <v>0</v>
      </c>
      <c r="AW189" s="54">
        <f t="array" ref="AW189">index(DailyPrices,Match($AI189,PriceDates,0)+1,Match(AW$3,Tickers,0))*AW$4</f>
        <v>0</v>
      </c>
      <c r="AX189" s="54">
        <f t="array" ref="AX189">index(DailyPrices,Match($AI189,PriceDates,0)+1,Match(AX$3,Tickers,0))*AX$4</f>
        <v>0</v>
      </c>
      <c r="AY189" s="54">
        <f t="array" ref="AY189">index(DailyPrices,Match($AI189,PriceDates,0)+1,Match(AY$3,Tickers,0))*AY$4</f>
        <v>0</v>
      </c>
      <c r="AZ189" s="54">
        <f t="array" ref="AZ189">index(DailyPrices,Match($AI189,PriceDates,0)+1,Match(AZ$3,Tickers,0))*AZ$4</f>
        <v>0</v>
      </c>
      <c r="BA189" s="54">
        <f t="array" ref="BA189">index(DailyPrices,Match($AI189,PriceDates,0)+1,Match(BA$3,Tickers,0))*BA$4</f>
        <v>0</v>
      </c>
      <c r="BB189" s="54">
        <f t="array" ref="BB189">index(DailyPrices,Match($AI189,PriceDates,0)+1,Match(BB$3,Tickers,0))*BB$4</f>
        <v>0</v>
      </c>
      <c r="BC189" s="54">
        <f t="array" ref="BC189">index(DailyPrices,Match($AI189,PriceDates,0)+1,Match(BC$3,Tickers,0))*BC$4</f>
        <v>0</v>
      </c>
      <c r="BD189" s="54">
        <f t="array" ref="BD189">index(DailyPrices,Match($AI189,PriceDates,0)+1,Match(BD$3,Tickers,0))*BD$4</f>
        <v>0</v>
      </c>
      <c r="BE189" s="54">
        <f t="array" ref="BE189">index(DailyPrices,Match($AI189,PriceDates,0)+1,Match(BE$3,Tickers,0))*BE$4</f>
        <v>0</v>
      </c>
      <c r="BF189" s="54">
        <f t="array" ref="BF189">index(DailyPrices,Match($AI189,PriceDates,0)+1,Match(BF$3,Tickers,0))*BF$4</f>
        <v>0</v>
      </c>
      <c r="BG189" s="54">
        <f t="array" ref="BG189">index(DailyPrices,Match($AI189,PriceDates,0)+1,Match(BG$3,Tickers,0))*BG$4</f>
        <v>0</v>
      </c>
      <c r="BH189" s="54">
        <f t="array" ref="BH189">index(DailyPrices,Match($AI189,PriceDates,0)+1,Match(BH$3,Tickers,0))*BH$4</f>
        <v>0</v>
      </c>
      <c r="BI189" s="54">
        <f t="array" ref="BI189">index(DailyPrices,Match($AI189,PriceDates,0)+1,Match(BI$3,Tickers,0))*BI$4</f>
        <v>0</v>
      </c>
      <c r="BJ189" s="54">
        <f t="array" ref="BJ189">index(DailyPrices,Match($AI189,PriceDates,0)+1,Match(BJ$3,Tickers,0))*BJ$4</f>
        <v>0</v>
      </c>
      <c r="BK189" s="55">
        <f t="shared" si="5"/>
        <v>109075.2022</v>
      </c>
    </row>
    <row r="190">
      <c r="AI190" s="66">
        <f>Prices!B198</f>
        <v>42642</v>
      </c>
      <c r="AJ190" s="54">
        <f t="array" ref="AJ190">index(DailyPrices,Match($AI190,PriceDates,0)+1,Match(AJ$3,Tickers,0))*AJ$4</f>
        <v>12339.41252</v>
      </c>
      <c r="AK190" s="54">
        <f t="array" ref="AK190">index(DailyPrices,Match($AI190,PriceDates,0)+1,Match(AK$3,Tickers,0))*AK$4</f>
        <v>19389.59215</v>
      </c>
      <c r="AL190" s="54">
        <f t="array" ref="AL190">index(DailyPrices,Match($AI190,PriceDates,0)+1,Match(AL$3,Tickers,0))*AL$4</f>
        <v>8156.220674</v>
      </c>
      <c r="AM190" s="54">
        <f t="array" ref="AM190">index(DailyPrices,Match($AI190,PriceDates,0)+1,Match(AM$3,Tickers,0))*AM$4</f>
        <v>13019.55269</v>
      </c>
      <c r="AN190" s="54">
        <f t="array" ref="AN190">index(DailyPrices,Match($AI190,PriceDates,0)+1,Match(AN$3,Tickers,0))*AN$4</f>
        <v>9689.194827</v>
      </c>
      <c r="AO190" s="54">
        <f t="array" ref="AO190">index(DailyPrices,Match($AI190,PriceDates,0)+1,Match(AO$3,Tickers,0))*AO$4</f>
        <v>13975.36394</v>
      </c>
      <c r="AP190" s="54">
        <f t="array" ref="AP190">index(DailyPrices,Match($AI190,PriceDates,0)+1,Match(AP$3,Tickers,0))*AP$4</f>
        <v>4534.363982</v>
      </c>
      <c r="AQ190" s="54">
        <f t="array" ref="AQ190">index(DailyPrices,Match($AI190,PriceDates,0)+1,Match(AQ$3,Tickers,0))*AQ$4</f>
        <v>6850.866824</v>
      </c>
      <c r="AR190" s="54">
        <f t="array" ref="AR190">index(DailyPrices,Match($AI190,PriceDates,0)+1,Match(AR$3,Tickers,0))*AR$4</f>
        <v>4900.260894</v>
      </c>
      <c r="AS190" s="54">
        <f t="array" ref="AS190">index(DailyPrices,Match($AI190,PriceDates,0)+1,Match(AS$3,Tickers,0))*AS$4</f>
        <v>8168.74752</v>
      </c>
      <c r="AT190" s="54">
        <f t="array" ref="AT190">index(DailyPrices,Match($AI190,PriceDates,0)+1,Match(AT$3,Tickers,0))*AT$4</f>
        <v>4661.477166</v>
      </c>
      <c r="AU190" s="54">
        <f t="array" ref="AU190">index(DailyPrices,Match($AI190,PriceDates,0)+1,Match(AU$3,Tickers,0))*AU$4</f>
        <v>2257.153016</v>
      </c>
      <c r="AV190" s="54">
        <f t="array" ref="AV190">index(DailyPrices,Match($AI190,PriceDates,0)+1,Match(AV$3,Tickers,0))*AV$4</f>
        <v>0</v>
      </c>
      <c r="AW190" s="54">
        <f t="array" ref="AW190">index(DailyPrices,Match($AI190,PriceDates,0)+1,Match(AW$3,Tickers,0))*AW$4</f>
        <v>0</v>
      </c>
      <c r="AX190" s="54">
        <f t="array" ref="AX190">index(DailyPrices,Match($AI190,PriceDates,0)+1,Match(AX$3,Tickers,0))*AX$4</f>
        <v>0</v>
      </c>
      <c r="AY190" s="54">
        <f t="array" ref="AY190">index(DailyPrices,Match($AI190,PriceDates,0)+1,Match(AY$3,Tickers,0))*AY$4</f>
        <v>0</v>
      </c>
      <c r="AZ190" s="54">
        <f t="array" ref="AZ190">index(DailyPrices,Match($AI190,PriceDates,0)+1,Match(AZ$3,Tickers,0))*AZ$4</f>
        <v>0</v>
      </c>
      <c r="BA190" s="54">
        <f t="array" ref="BA190">index(DailyPrices,Match($AI190,PriceDates,0)+1,Match(BA$3,Tickers,0))*BA$4</f>
        <v>0</v>
      </c>
      <c r="BB190" s="54">
        <f t="array" ref="BB190">index(DailyPrices,Match($AI190,PriceDates,0)+1,Match(BB$3,Tickers,0))*BB$4</f>
        <v>0</v>
      </c>
      <c r="BC190" s="54">
        <f t="array" ref="BC190">index(DailyPrices,Match($AI190,PriceDates,0)+1,Match(BC$3,Tickers,0))*BC$4</f>
        <v>0</v>
      </c>
      <c r="BD190" s="54">
        <f t="array" ref="BD190">index(DailyPrices,Match($AI190,PriceDates,0)+1,Match(BD$3,Tickers,0))*BD$4</f>
        <v>0</v>
      </c>
      <c r="BE190" s="54">
        <f t="array" ref="BE190">index(DailyPrices,Match($AI190,PriceDates,0)+1,Match(BE$3,Tickers,0))*BE$4</f>
        <v>0</v>
      </c>
      <c r="BF190" s="54">
        <f t="array" ref="BF190">index(DailyPrices,Match($AI190,PriceDates,0)+1,Match(BF$3,Tickers,0))*BF$4</f>
        <v>0</v>
      </c>
      <c r="BG190" s="54">
        <f t="array" ref="BG190">index(DailyPrices,Match($AI190,PriceDates,0)+1,Match(BG$3,Tickers,0))*BG$4</f>
        <v>0</v>
      </c>
      <c r="BH190" s="54">
        <f t="array" ref="BH190">index(DailyPrices,Match($AI190,PriceDates,0)+1,Match(BH$3,Tickers,0))*BH$4</f>
        <v>0</v>
      </c>
      <c r="BI190" s="54">
        <f t="array" ref="BI190">index(DailyPrices,Match($AI190,PriceDates,0)+1,Match(BI$3,Tickers,0))*BI$4</f>
        <v>0</v>
      </c>
      <c r="BJ190" s="54">
        <f t="array" ref="BJ190">index(DailyPrices,Match($AI190,PriceDates,0)+1,Match(BJ$3,Tickers,0))*BJ$4</f>
        <v>0</v>
      </c>
      <c r="BK190" s="55">
        <f t="shared" si="5"/>
        <v>107942.2062</v>
      </c>
    </row>
    <row r="191">
      <c r="AI191" s="66">
        <f>Prices!B199</f>
        <v>42643</v>
      </c>
      <c r="AJ191" s="54">
        <f t="array" ref="AJ191">index(DailyPrices,Match($AI191,PriceDates,0)+1,Match(AJ$3,Tickers,0))*AJ$4</f>
        <v>12438.32314</v>
      </c>
      <c r="AK191" s="54">
        <f t="array" ref="AK191">index(DailyPrices,Match($AI191,PriceDates,0)+1,Match(AK$3,Tickers,0))*AK$4</f>
        <v>19567.28653</v>
      </c>
      <c r="AL191" s="54">
        <f t="array" ref="AL191">index(DailyPrices,Match($AI191,PriceDates,0)+1,Match(AL$3,Tickers,0))*AL$4</f>
        <v>8223.52733</v>
      </c>
      <c r="AM191" s="54">
        <f t="array" ref="AM191">index(DailyPrices,Match($AI191,PriceDates,0)+1,Match(AM$3,Tickers,0))*AM$4</f>
        <v>13148.05154</v>
      </c>
      <c r="AN191" s="54">
        <f t="array" ref="AN191">index(DailyPrices,Match($AI191,PriceDates,0)+1,Match(AN$3,Tickers,0))*AN$4</f>
        <v>9754.380476</v>
      </c>
      <c r="AO191" s="54">
        <f t="array" ref="AO191">index(DailyPrices,Match($AI191,PriceDates,0)+1,Match(AO$3,Tickers,0))*AO$4</f>
        <v>14078.80002</v>
      </c>
      <c r="AP191" s="54">
        <f t="array" ref="AP191">index(DailyPrices,Match($AI191,PriceDates,0)+1,Match(AP$3,Tickers,0))*AP$4</f>
        <v>4560.481478</v>
      </c>
      <c r="AQ191" s="54">
        <f t="array" ref="AQ191">index(DailyPrices,Match($AI191,PriceDates,0)+1,Match(AQ$3,Tickers,0))*AQ$4</f>
        <v>6860.7171</v>
      </c>
      <c r="AR191" s="54">
        <f t="array" ref="AR191">index(DailyPrices,Match($AI191,PriceDates,0)+1,Match(AR$3,Tickers,0))*AR$4</f>
        <v>4927.268504</v>
      </c>
      <c r="AS191" s="54">
        <f t="array" ref="AS191">index(DailyPrices,Match($AI191,PriceDates,0)+1,Match(AS$3,Tickers,0))*AS$4</f>
        <v>8205.378675</v>
      </c>
      <c r="AT191" s="54">
        <f t="array" ref="AT191">index(DailyPrices,Match($AI191,PriceDates,0)+1,Match(AT$3,Tickers,0))*AT$4</f>
        <v>4629.454195</v>
      </c>
      <c r="AU191" s="54">
        <f t="array" ref="AU191">index(DailyPrices,Match($AI191,PriceDates,0)+1,Match(AU$3,Tickers,0))*AU$4</f>
        <v>2260.895601</v>
      </c>
      <c r="AV191" s="54">
        <f t="array" ref="AV191">index(DailyPrices,Match($AI191,PriceDates,0)+1,Match(AV$3,Tickers,0))*AV$4</f>
        <v>0</v>
      </c>
      <c r="AW191" s="54">
        <f t="array" ref="AW191">index(DailyPrices,Match($AI191,PriceDates,0)+1,Match(AW$3,Tickers,0))*AW$4</f>
        <v>0</v>
      </c>
      <c r="AX191" s="54">
        <f t="array" ref="AX191">index(DailyPrices,Match($AI191,PriceDates,0)+1,Match(AX$3,Tickers,0))*AX$4</f>
        <v>0</v>
      </c>
      <c r="AY191" s="54">
        <f t="array" ref="AY191">index(DailyPrices,Match($AI191,PriceDates,0)+1,Match(AY$3,Tickers,0))*AY$4</f>
        <v>0</v>
      </c>
      <c r="AZ191" s="54">
        <f t="array" ref="AZ191">index(DailyPrices,Match($AI191,PriceDates,0)+1,Match(AZ$3,Tickers,0))*AZ$4</f>
        <v>0</v>
      </c>
      <c r="BA191" s="54">
        <f t="array" ref="BA191">index(DailyPrices,Match($AI191,PriceDates,0)+1,Match(BA$3,Tickers,0))*BA$4</f>
        <v>0</v>
      </c>
      <c r="BB191" s="54">
        <f t="array" ref="BB191">index(DailyPrices,Match($AI191,PriceDates,0)+1,Match(BB$3,Tickers,0))*BB$4</f>
        <v>0</v>
      </c>
      <c r="BC191" s="54">
        <f t="array" ref="BC191">index(DailyPrices,Match($AI191,PriceDates,0)+1,Match(BC$3,Tickers,0))*BC$4</f>
        <v>0</v>
      </c>
      <c r="BD191" s="54">
        <f t="array" ref="BD191">index(DailyPrices,Match($AI191,PriceDates,0)+1,Match(BD$3,Tickers,0))*BD$4</f>
        <v>0</v>
      </c>
      <c r="BE191" s="54">
        <f t="array" ref="BE191">index(DailyPrices,Match($AI191,PriceDates,0)+1,Match(BE$3,Tickers,0))*BE$4</f>
        <v>0</v>
      </c>
      <c r="BF191" s="54">
        <f t="array" ref="BF191">index(DailyPrices,Match($AI191,PriceDates,0)+1,Match(BF$3,Tickers,0))*BF$4</f>
        <v>0</v>
      </c>
      <c r="BG191" s="54">
        <f t="array" ref="BG191">index(DailyPrices,Match($AI191,PriceDates,0)+1,Match(BG$3,Tickers,0))*BG$4</f>
        <v>0</v>
      </c>
      <c r="BH191" s="54">
        <f t="array" ref="BH191">index(DailyPrices,Match($AI191,PriceDates,0)+1,Match(BH$3,Tickers,0))*BH$4</f>
        <v>0</v>
      </c>
      <c r="BI191" s="54">
        <f t="array" ref="BI191">index(DailyPrices,Match($AI191,PriceDates,0)+1,Match(BI$3,Tickers,0))*BI$4</f>
        <v>0</v>
      </c>
      <c r="BJ191" s="54">
        <f t="array" ref="BJ191">index(DailyPrices,Match($AI191,PriceDates,0)+1,Match(BJ$3,Tickers,0))*BJ$4</f>
        <v>0</v>
      </c>
      <c r="BK191" s="55">
        <f t="shared" si="5"/>
        <v>108654.5646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C1" s="1" t="s">
        <v>70</v>
      </c>
      <c r="D1" s="55">
        <f>'Daily Summ'!AC5</f>
        <v>0.6874220376</v>
      </c>
    </row>
    <row r="2">
      <c r="A2" s="44"/>
      <c r="B2" s="4" t="s">
        <v>69</v>
      </c>
      <c r="C2" s="5"/>
      <c r="D2" s="5"/>
      <c r="F2" s="10"/>
      <c r="G2" s="5"/>
      <c r="H2" s="5"/>
      <c r="I2" s="14"/>
      <c r="J2" s="5"/>
      <c r="K2" s="5"/>
      <c r="L2" s="5"/>
      <c r="M2" s="5"/>
      <c r="N2" s="14"/>
      <c r="O2" s="64"/>
      <c r="P2" s="64"/>
      <c r="Q2" s="6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9"/>
      <c r="AE2" s="9"/>
    </row>
    <row r="3">
      <c r="A3" s="3" t="s">
        <v>118</v>
      </c>
      <c r="B3" s="9">
        <f t="array" ref="B3">index(YTDReturns,4,Match(A3,Tickers,0))</f>
        <v>0.07642799678</v>
      </c>
      <c r="C3" s="1"/>
      <c r="D3" s="4">
        <v>1.63</v>
      </c>
      <c r="F3" s="3" t="str">
        <f t="array" ref="F3">index(A3:A14,match("x",C3:C14,0),1)</f>
        <v>TRRLX</v>
      </c>
      <c r="G3" s="5"/>
      <c r="H3" s="5"/>
      <c r="I3" s="14"/>
      <c r="J3" s="67">
        <v>39355.0</v>
      </c>
      <c r="K3" s="5"/>
      <c r="L3" s="5"/>
      <c r="M3" s="67">
        <v>39899.0</v>
      </c>
      <c r="N3" s="14"/>
      <c r="O3" s="64"/>
      <c r="P3" s="64"/>
      <c r="Q3" s="64"/>
      <c r="R3" s="67">
        <v>40268.0</v>
      </c>
      <c r="S3" s="14"/>
      <c r="T3" s="5"/>
      <c r="U3" s="5"/>
      <c r="V3" s="5"/>
      <c r="W3" s="5"/>
      <c r="X3" s="5"/>
      <c r="Y3" s="64"/>
      <c r="Z3" s="64"/>
      <c r="AA3" s="64"/>
      <c r="AB3" s="64"/>
      <c r="AC3" s="5"/>
      <c r="AD3" s="9"/>
      <c r="AE3" s="9"/>
    </row>
    <row r="4">
      <c r="A4" s="3" t="s">
        <v>119</v>
      </c>
      <c r="B4" s="9">
        <f t="array" ref="B4">index(YTDReturns,4,Match(A4,Tickers,0))</f>
        <v>0.07819905213</v>
      </c>
      <c r="C4" s="1"/>
      <c r="D4" s="4">
        <v>1.47</v>
      </c>
      <c r="E4" s="23">
        <f>Prices!B10</f>
        <v>42369</v>
      </c>
      <c r="F4" s="10">
        <f t="array" ref="F4">100000/index(DailyPrices,2,Match(F$3,Tickers,0))</f>
        <v>10330.57851</v>
      </c>
      <c r="G4" s="68">
        <v>100000.0</v>
      </c>
      <c r="H4" s="5"/>
      <c r="I4" s="3" t="s">
        <v>118</v>
      </c>
      <c r="J4" s="5" t="str">
        <f>IFERROR(__xludf.DUMMYFUNCTION("GOOGLEFINANCE($I4,""price"",J$3)"),"#N/A")</f>
        <v>#N/A</v>
      </c>
      <c r="K4" s="5"/>
      <c r="M4" s="5" t="str">
        <f>IFERROR(__xludf.DUMMYFUNCTION("GOOGLEFINANCE($I4,""price"",M$3)"),"#N/A")</f>
        <v>#N/A</v>
      </c>
      <c r="N4" s="14"/>
      <c r="O4" s="64"/>
      <c r="P4" s="64"/>
      <c r="Q4" s="64"/>
      <c r="R4" s="5" t="str">
        <f>IFERROR(__xludf.DUMMYFUNCTION("GOOGLEFINANCE($I4,""price"",R$3)"),"#N/A")</f>
        <v>#N/A</v>
      </c>
      <c r="S4" s="14"/>
      <c r="T4" s="5"/>
      <c r="U4" s="5"/>
      <c r="V4" s="5"/>
      <c r="W4" s="5"/>
      <c r="X4" s="5"/>
      <c r="Y4" s="64"/>
      <c r="Z4" s="64"/>
      <c r="AA4" s="64"/>
      <c r="AB4" s="64"/>
      <c r="AC4" s="5"/>
      <c r="AD4" s="9"/>
      <c r="AE4" s="9"/>
    </row>
    <row r="5">
      <c r="A5" s="3" t="s">
        <v>120</v>
      </c>
      <c r="B5" s="9">
        <f t="array" ref="B5">index(YTDReturns,4,Match(A5,Tickers,0))</f>
        <v>0.07675438596</v>
      </c>
      <c r="C5" s="1"/>
      <c r="D5" s="4">
        <v>1.23</v>
      </c>
      <c r="E5" s="23">
        <f>Prices!B11</f>
        <v>42373</v>
      </c>
      <c r="F5" s="33">
        <f t="array" ref="F5">index(DailyPrices,Match($E5,PriceDates,0)+1,Match(F$3,Tickers,0))*F$4</f>
        <v>98347.10744</v>
      </c>
      <c r="G5" s="54">
        <f t="shared" ref="G5:G191" si="1">F5</f>
        <v>98347.10744</v>
      </c>
      <c r="H5" s="5"/>
      <c r="J5" s="5"/>
      <c r="K5" s="5"/>
      <c r="L5" s="67"/>
      <c r="M5" s="67"/>
      <c r="N5" s="69"/>
      <c r="O5" s="64"/>
      <c r="P5" s="70" t="str">
        <f>N5/K5-1</f>
        <v>#DIV/0!</v>
      </c>
      <c r="Q5" s="64"/>
      <c r="R5" s="67"/>
      <c r="S5" s="69"/>
      <c r="T5" s="5"/>
      <c r="U5" s="14" t="str">
        <f>S5/K5-1</f>
        <v>#DIV/0!</v>
      </c>
      <c r="V5" s="5"/>
      <c r="W5" s="5"/>
      <c r="X5" s="5"/>
      <c r="Y5" s="64"/>
      <c r="Z5" s="64"/>
      <c r="AA5" s="64"/>
      <c r="AB5" s="64"/>
      <c r="AC5" s="5"/>
      <c r="AD5" s="9"/>
      <c r="AE5" s="9"/>
    </row>
    <row r="6">
      <c r="A6" s="3" t="s">
        <v>121</v>
      </c>
      <c r="B6" s="9">
        <f t="array" ref="B6">index(YTDReturns,4,Match(A6,Tickers,0))</f>
        <v>0.07618080244</v>
      </c>
      <c r="C6" s="1"/>
      <c r="D6" s="4">
        <v>1.05</v>
      </c>
      <c r="E6" s="23">
        <f>Prices!B12</f>
        <v>42374</v>
      </c>
      <c r="F6" s="33">
        <f t="array" ref="F6">index(DailyPrices,Match($E6,PriceDates,0)+1,Match(F$3,Tickers,0))*F$4</f>
        <v>98450.41322</v>
      </c>
      <c r="G6" s="54">
        <f t="shared" si="1"/>
        <v>98450.41322</v>
      </c>
      <c r="H6" s="5"/>
      <c r="I6" s="3" t="s">
        <v>119</v>
      </c>
      <c r="J6" s="5" t="str">
        <f>IFERROR(__xludf.DUMMYFUNCTION("GOOGLEFINANCE($I6,""price"",J$3)"),"#N/A")</f>
        <v>#N/A</v>
      </c>
      <c r="K6" s="5"/>
      <c r="M6" s="5" t="str">
        <f>IFERROR(__xludf.DUMMYFUNCTION("GOOGLEFINANCE($I6,""price"",M$3)"),"#N/A")</f>
        <v>#N/A</v>
      </c>
      <c r="N6" s="14"/>
      <c r="O6" s="64"/>
      <c r="P6" s="64"/>
      <c r="Q6" s="64"/>
      <c r="R6" s="5" t="str">
        <f>IFERROR(__xludf.DUMMYFUNCTION("GOOGLEFINANCE($I6,""price"",R$3)"),"#N/A")</f>
        <v>#N/A</v>
      </c>
      <c r="S6" s="14"/>
      <c r="T6" s="5"/>
      <c r="U6" s="64"/>
      <c r="V6" s="5"/>
      <c r="W6" s="5"/>
      <c r="X6" s="5"/>
      <c r="Y6" s="64"/>
      <c r="Z6" s="64"/>
      <c r="AA6" s="64"/>
      <c r="AB6" s="64"/>
      <c r="AC6" s="5"/>
      <c r="AD6" s="9"/>
      <c r="AE6" s="9"/>
    </row>
    <row r="7">
      <c r="A7" s="3" t="s">
        <v>122</v>
      </c>
      <c r="B7" s="9">
        <f t="array" ref="B7">index(YTDReturns,4,Match(A7,Tickers,0))</f>
        <v>0.07558528428</v>
      </c>
      <c r="C7" s="1"/>
      <c r="D7" s="4">
        <v>0.93</v>
      </c>
      <c r="E7" s="23">
        <f>Prices!B13</f>
        <v>42375</v>
      </c>
      <c r="F7" s="33">
        <f t="array" ref="F7">index(DailyPrices,Match($E7,PriceDates,0)+1,Match(F$3,Tickers,0))*F$4</f>
        <v>97210.7438</v>
      </c>
      <c r="G7" s="54">
        <f t="shared" si="1"/>
        <v>97210.7438</v>
      </c>
      <c r="H7" s="5"/>
      <c r="J7" s="5"/>
      <c r="K7" s="5"/>
      <c r="L7" s="67"/>
      <c r="M7" s="67"/>
      <c r="N7" s="69"/>
      <c r="O7" s="64"/>
      <c r="P7" s="70" t="str">
        <f>N7/K7-1</f>
        <v>#DIV/0!</v>
      </c>
      <c r="Q7" s="64"/>
      <c r="R7" s="67"/>
      <c r="S7" s="69"/>
      <c r="T7" s="5"/>
      <c r="U7" s="14" t="str">
        <f>S7/K7-1</f>
        <v>#DIV/0!</v>
      </c>
      <c r="V7" s="5"/>
      <c r="W7" s="5"/>
      <c r="X7" s="5"/>
      <c r="Y7" s="64"/>
      <c r="Z7" s="64"/>
      <c r="AA7" s="64"/>
      <c r="AB7" s="64"/>
      <c r="AC7" s="5"/>
      <c r="AD7" s="9"/>
      <c r="AE7" s="9"/>
    </row>
    <row r="8">
      <c r="A8" s="3" t="s">
        <v>123</v>
      </c>
      <c r="B8" s="9">
        <f t="array" ref="B8">index(YTDReturns,4,Match(A8,Tickers,0))</f>
        <v>0.0742778542</v>
      </c>
      <c r="C8" s="1"/>
      <c r="D8" s="4">
        <v>0.84</v>
      </c>
      <c r="E8" s="23">
        <f>Prices!B14</f>
        <v>42376</v>
      </c>
      <c r="F8" s="33">
        <f t="array" ref="F8">index(DailyPrices,Match($E8,PriceDates,0)+1,Match(F$3,Tickers,0))*F$4</f>
        <v>95247.93388</v>
      </c>
      <c r="G8" s="54">
        <f t="shared" si="1"/>
        <v>95247.93388</v>
      </c>
      <c r="H8" s="5"/>
      <c r="I8" s="3" t="s">
        <v>120</v>
      </c>
      <c r="J8" s="5" t="str">
        <f>IFERROR(__xludf.DUMMYFUNCTION("GOOGLEFINANCE($I8,""price"",J$3)"),"#N/A")</f>
        <v>#N/A</v>
      </c>
      <c r="K8" s="5"/>
      <c r="M8" s="5" t="str">
        <f>IFERROR(__xludf.DUMMYFUNCTION("GOOGLEFINANCE($I8,""price"",M$3)"),"#N/A")</f>
        <v>#N/A</v>
      </c>
      <c r="N8" s="14"/>
      <c r="O8" s="64"/>
      <c r="P8" s="64"/>
      <c r="Q8" s="64"/>
      <c r="R8" s="5" t="str">
        <f>IFERROR(__xludf.DUMMYFUNCTION("GOOGLEFINANCE($I8,""price"",R$3)"),"#N/A")</f>
        <v>#N/A</v>
      </c>
      <c r="S8" s="14"/>
      <c r="T8" s="64"/>
      <c r="U8" s="64"/>
      <c r="V8" s="5"/>
      <c r="W8" s="64"/>
      <c r="X8" s="5"/>
      <c r="Y8" s="64"/>
      <c r="Z8" s="64"/>
      <c r="AA8" s="64"/>
      <c r="AB8" s="64"/>
      <c r="AC8" s="5"/>
      <c r="AD8" s="9"/>
      <c r="AE8" s="9"/>
    </row>
    <row r="9">
      <c r="A9" s="3" t="s">
        <v>124</v>
      </c>
      <c r="B9" s="9">
        <f t="array" ref="B9">index(YTDReturns,4,Match(A9,Tickers,0))</f>
        <v>0.07219759341</v>
      </c>
      <c r="C9" s="1"/>
      <c r="D9" s="4">
        <v>0.77</v>
      </c>
      <c r="E9" s="23">
        <f>Prices!B15</f>
        <v>42377</v>
      </c>
      <c r="F9" s="33">
        <f t="array" ref="F9">index(DailyPrices,Match($E9,PriceDates,0)+1,Match(F$3,Tickers,0))*F$4</f>
        <v>94214.87603</v>
      </c>
      <c r="G9" s="54">
        <f t="shared" si="1"/>
        <v>94214.87603</v>
      </c>
      <c r="H9" s="5"/>
      <c r="J9" s="5"/>
      <c r="K9" s="5"/>
      <c r="L9" s="67"/>
      <c r="M9" s="67"/>
      <c r="N9" s="69"/>
      <c r="O9" s="64"/>
      <c r="P9" s="70" t="str">
        <f>N9/K9-1</f>
        <v>#DIV/0!</v>
      </c>
      <c r="Q9" s="64"/>
      <c r="R9" s="67"/>
      <c r="S9" s="69"/>
      <c r="T9" s="64"/>
      <c r="U9" s="14" t="str">
        <f>S9/K9-1</f>
        <v>#DIV/0!</v>
      </c>
      <c r="V9" s="5"/>
      <c r="W9" s="44"/>
      <c r="X9" s="5"/>
      <c r="Y9" s="64"/>
      <c r="Z9" s="64"/>
      <c r="AA9" s="64"/>
      <c r="AB9" s="64"/>
      <c r="AC9" s="5"/>
      <c r="AD9" s="9"/>
      <c r="AE9" s="9"/>
    </row>
    <row r="10">
      <c r="A10" s="63" t="s">
        <v>125</v>
      </c>
      <c r="B10" s="9">
        <f t="array" ref="B10">index(YTDReturns,4,Match(A10,Tickers,0))</f>
        <v>0.07041629761</v>
      </c>
      <c r="C10" s="1"/>
      <c r="D10" s="4">
        <v>0.72</v>
      </c>
      <c r="E10" s="23">
        <f>Prices!B16</f>
        <v>42380</v>
      </c>
      <c r="F10" s="33">
        <f t="array" ref="F10">index(DailyPrices,Match($E10,PriceDates,0)+1,Match(F$3,Tickers,0))*F$4</f>
        <v>94008.26446</v>
      </c>
      <c r="G10" s="54">
        <f t="shared" si="1"/>
        <v>94008.26446</v>
      </c>
      <c r="H10" s="5"/>
      <c r="I10" s="3" t="s">
        <v>121</v>
      </c>
      <c r="J10" s="5" t="str">
        <f>IFERROR(__xludf.DUMMYFUNCTION("GOOGLEFINANCE($I10,""price"",J$3)"),"#N/A")</f>
        <v>#N/A</v>
      </c>
      <c r="K10" s="5"/>
      <c r="M10" s="5" t="str">
        <f>IFERROR(__xludf.DUMMYFUNCTION("GOOGLEFINANCE($I10,""price"",M$3)"),"#N/A")</f>
        <v>#N/A</v>
      </c>
      <c r="N10" s="14"/>
      <c r="O10" s="64"/>
      <c r="P10" s="64"/>
      <c r="Q10" s="64"/>
      <c r="R10" s="5" t="str">
        <f>IFERROR(__xludf.DUMMYFUNCTION("GOOGLEFINANCE($I10,""price"",R$3)"),"#N/A")</f>
        <v>#N/A</v>
      </c>
      <c r="S10" s="14"/>
      <c r="T10" s="64"/>
      <c r="U10" s="64"/>
      <c r="V10" s="5"/>
      <c r="W10" s="64"/>
      <c r="X10" s="5"/>
      <c r="Y10" s="64"/>
      <c r="Z10" s="64"/>
      <c r="AA10" s="64"/>
      <c r="AB10" s="64"/>
      <c r="AC10" s="5"/>
      <c r="AD10" s="9"/>
      <c r="AE10" s="9"/>
    </row>
    <row r="11">
      <c r="A11" s="3" t="s">
        <v>126</v>
      </c>
      <c r="B11" s="9">
        <f t="array" ref="B11">index(YTDReturns,4,Match(A11,Tickers,0))</f>
        <v>0.07058047493</v>
      </c>
      <c r="C11" s="1"/>
      <c r="D11" s="4">
        <v>0.71</v>
      </c>
      <c r="E11" s="23">
        <f>Prices!B17</f>
        <v>42381</v>
      </c>
      <c r="F11" s="33">
        <f t="array" ref="F11">index(DailyPrices,Match($E11,PriceDates,0)+1,Match(F$3,Tickers,0))*F$4</f>
        <v>94524.79339</v>
      </c>
      <c r="G11" s="54">
        <f t="shared" si="1"/>
        <v>94524.79339</v>
      </c>
      <c r="H11" s="5"/>
      <c r="J11" s="5"/>
      <c r="K11" s="5"/>
      <c r="L11" s="67"/>
      <c r="M11" s="67"/>
      <c r="N11" s="69"/>
      <c r="O11" s="64"/>
      <c r="P11" s="70" t="str">
        <f>N11/K11-1</f>
        <v>#DIV/0!</v>
      </c>
      <c r="Q11" s="64"/>
      <c r="R11" s="67"/>
      <c r="S11" s="69"/>
      <c r="T11" s="64"/>
      <c r="U11" s="14" t="str">
        <f>S11/K11-1</f>
        <v>#DIV/0!</v>
      </c>
      <c r="V11" s="64"/>
      <c r="W11" s="64"/>
      <c r="X11" s="64"/>
      <c r="Y11" s="64"/>
      <c r="Z11" s="64"/>
      <c r="AA11" s="64"/>
      <c r="AB11" s="64"/>
      <c r="AC11" s="64"/>
    </row>
    <row r="12">
      <c r="A12" s="3" t="s">
        <v>127</v>
      </c>
      <c r="B12" s="9">
        <f t="array" ref="B12">index(YTDReturns,4,Match(A12,Tickers,0))</f>
        <v>0.06985871272</v>
      </c>
      <c r="C12" s="1"/>
      <c r="D12" s="4">
        <v>0.71</v>
      </c>
      <c r="E12" s="23">
        <f>Prices!B18</f>
        <v>42382</v>
      </c>
      <c r="F12" s="33">
        <f t="array" ref="F12">index(DailyPrices,Match($E12,PriceDates,0)+1,Match(F$3,Tickers,0))*F$4</f>
        <v>92665.28926</v>
      </c>
      <c r="G12" s="54">
        <f t="shared" si="1"/>
        <v>92665.28926</v>
      </c>
      <c r="H12" s="5"/>
      <c r="I12" s="3" t="s">
        <v>122</v>
      </c>
      <c r="J12" s="5" t="str">
        <f>IFERROR(__xludf.DUMMYFUNCTION("GOOGLEFINANCE($I12,""price"",J$3)"),"#N/A")</f>
        <v>#N/A</v>
      </c>
      <c r="K12" s="5"/>
      <c r="M12" s="5" t="str">
        <f>IFERROR(__xludf.DUMMYFUNCTION("GOOGLEFINANCE($I12,""price"",M$3)"),"#N/A")</f>
        <v>#N/A</v>
      </c>
      <c r="N12" s="14"/>
      <c r="O12" s="64"/>
      <c r="P12" s="64"/>
      <c r="R12" s="5" t="str">
        <f>IFERROR(__xludf.DUMMYFUNCTION("GOOGLEFINANCE($I12,""price"",R$3)"),"#N/A")</f>
        <v>#N/A</v>
      </c>
      <c r="S12" s="14"/>
    </row>
    <row r="13">
      <c r="A13" s="3" t="s">
        <v>128</v>
      </c>
      <c r="B13" s="9">
        <f t="array" ref="B13">index(YTDReturns,4,Match(A13,Tickers,0))</f>
        <v>0.07002360346</v>
      </c>
      <c r="C13" s="1"/>
      <c r="D13" s="1">
        <v>0.7</v>
      </c>
      <c r="E13" s="23">
        <f>Prices!B19</f>
        <v>42383</v>
      </c>
      <c r="F13" s="33">
        <f t="array" ref="F13">index(DailyPrices,Match($E13,PriceDates,0)+1,Match(F$3,Tickers,0))*F$4</f>
        <v>93698.34711</v>
      </c>
      <c r="G13" s="54">
        <f t="shared" si="1"/>
        <v>93698.34711</v>
      </c>
      <c r="J13" s="5"/>
      <c r="K13" s="5"/>
      <c r="L13" s="67"/>
      <c r="M13" s="67"/>
      <c r="N13" s="69"/>
      <c r="O13" s="64"/>
      <c r="P13" s="70" t="str">
        <f>N13/K13-1</f>
        <v>#DIV/0!</v>
      </c>
      <c r="R13" s="67"/>
      <c r="S13" s="69"/>
      <c r="U13" s="14" t="str">
        <f>S13/K13-1</f>
        <v>#DIV/0!</v>
      </c>
    </row>
    <row r="14">
      <c r="A14" s="3" t="s">
        <v>129</v>
      </c>
      <c r="B14" s="9">
        <f t="array" ref="B14">index(YTDReturns,4,Match(A14,Tickers,0))</f>
        <v>0.06921487603</v>
      </c>
      <c r="C14" s="1" t="s">
        <v>68</v>
      </c>
      <c r="D14" s="4">
        <v>0.69</v>
      </c>
      <c r="E14" s="23">
        <f>Prices!B20</f>
        <v>42384</v>
      </c>
      <c r="F14" s="33">
        <f t="array" ref="F14">index(DailyPrices,Match($E14,PriceDates,0)+1,Match(F$3,Tickers,0))*F$4</f>
        <v>91632.2314</v>
      </c>
      <c r="G14" s="54">
        <f t="shared" si="1"/>
        <v>91632.2314</v>
      </c>
      <c r="H14" s="5"/>
      <c r="I14" s="3" t="s">
        <v>123</v>
      </c>
      <c r="J14" s="5" t="str">
        <f>IFERROR(__xludf.DUMMYFUNCTION("GOOGLEFINANCE($I14,""price"",J$3)"),"#N/A")</f>
        <v>#N/A</v>
      </c>
      <c r="K14" s="5"/>
      <c r="M14" s="5" t="str">
        <f>IFERROR(__xludf.DUMMYFUNCTION("GOOGLEFINANCE($I14,""price"",M$3)"),"#N/A")</f>
        <v>#N/A</v>
      </c>
      <c r="N14" s="14"/>
      <c r="O14" s="64"/>
      <c r="P14" s="64"/>
      <c r="R14" s="5" t="str">
        <f>IFERROR(__xludf.DUMMYFUNCTION("GOOGLEFINANCE($I14,""price"",R$3)"),"#N/A")</f>
        <v>#N/A</v>
      </c>
      <c r="S14" s="14"/>
    </row>
    <row r="15">
      <c r="A15" s="5"/>
      <c r="B15" s="5"/>
      <c r="C15" s="5"/>
      <c r="D15" s="5"/>
      <c r="E15" s="23">
        <f>Prices!B21</f>
        <v>42388</v>
      </c>
      <c r="F15" s="33">
        <f t="array" ref="F15">index(DailyPrices,Match($E15,PriceDates,0)+1,Match(F$3,Tickers,0))*F$4</f>
        <v>91632.2314</v>
      </c>
      <c r="G15" s="54">
        <f t="shared" si="1"/>
        <v>91632.2314</v>
      </c>
      <c r="H15" s="5"/>
      <c r="J15" s="5"/>
      <c r="K15" s="5"/>
      <c r="L15" s="67"/>
      <c r="M15" s="67"/>
      <c r="N15" s="69"/>
      <c r="O15" s="64"/>
      <c r="P15" s="70" t="str">
        <f>N15/K15-1</f>
        <v>#DIV/0!</v>
      </c>
      <c r="R15" s="67"/>
      <c r="S15" s="69"/>
      <c r="U15" s="14" t="str">
        <f>S15/K15-1</f>
        <v>#DIV/0!</v>
      </c>
    </row>
    <row r="16">
      <c r="A16" s="5"/>
      <c r="B16" s="4" t="s">
        <v>57</v>
      </c>
      <c r="C16" s="5"/>
      <c r="D16" s="5"/>
      <c r="E16" s="23">
        <f>Prices!B22</f>
        <v>42389</v>
      </c>
      <c r="F16" s="33">
        <f t="array" ref="F16">index(DailyPrices,Match($E16,PriceDates,0)+1,Match(F$3,Tickers,0))*F$4</f>
        <v>90599.17355</v>
      </c>
      <c r="G16" s="54">
        <f t="shared" si="1"/>
        <v>90599.17355</v>
      </c>
      <c r="H16" s="5"/>
      <c r="I16" s="3" t="s">
        <v>124</v>
      </c>
      <c r="J16" s="5" t="str">
        <f>IFERROR(__xludf.DUMMYFUNCTION("GOOGLEFINANCE($I16,""price"",J$3)"),"#N/A")</f>
        <v>#N/A</v>
      </c>
      <c r="K16" s="5"/>
      <c r="M16" s="5" t="str">
        <f>IFERROR(__xludf.DUMMYFUNCTION("GOOGLEFINANCE($I16,""price"",M$3)"),"#N/A")</f>
        <v>#N/A</v>
      </c>
      <c r="N16" s="14"/>
      <c r="O16" s="64"/>
      <c r="P16" s="64"/>
      <c r="R16" s="5" t="str">
        <f>IFERROR(__xludf.DUMMYFUNCTION("GOOGLEFINANCE($I16,""price"",R$3)"),"#N/A")</f>
        <v>#N/A</v>
      </c>
      <c r="S16" s="14"/>
    </row>
    <row r="17">
      <c r="A17" s="3" t="s">
        <v>118</v>
      </c>
      <c r="B17" s="9">
        <f t="array" ref="B17">index(YTDReturns,5,Match(A3,Tickers,0))</f>
        <v>-0.04022526146</v>
      </c>
      <c r="D17" s="5"/>
      <c r="E17" s="23">
        <f>Prices!B23</f>
        <v>42390</v>
      </c>
      <c r="F17" s="33">
        <f t="array" ref="F17">index(DailyPrices,Match($E17,PriceDates,0)+1,Match(F$3,Tickers,0))*F$4</f>
        <v>90805.78512</v>
      </c>
      <c r="G17" s="54">
        <f t="shared" si="1"/>
        <v>90805.78512</v>
      </c>
      <c r="H17" s="5"/>
      <c r="J17" s="5"/>
      <c r="K17" s="5"/>
      <c r="L17" s="67"/>
      <c r="M17" s="67"/>
      <c r="N17" s="69"/>
      <c r="O17" s="64"/>
      <c r="P17" s="70" t="str">
        <f>N17/K17-1</f>
        <v>#DIV/0!</v>
      </c>
      <c r="R17" s="67"/>
      <c r="S17" s="69"/>
      <c r="U17" s="14" t="str">
        <f>S17/K17-1</f>
        <v>#DIV/0!</v>
      </c>
    </row>
    <row r="18">
      <c r="A18" s="3" t="s">
        <v>119</v>
      </c>
      <c r="B18" s="9">
        <f t="array" ref="B18">index(YTDReturns,5,Match(A4,Tickers,0))</f>
        <v>-0.04680094787</v>
      </c>
      <c r="C18" s="5"/>
      <c r="D18" s="5"/>
      <c r="E18" s="23">
        <f>Prices!B24</f>
        <v>42391</v>
      </c>
      <c r="F18" s="33">
        <f t="array" ref="F18">index(DailyPrices,Match($E18,PriceDates,0)+1,Match(F$3,Tickers,0))*F$4</f>
        <v>92768.59504</v>
      </c>
      <c r="G18" s="54">
        <f t="shared" si="1"/>
        <v>92768.59504</v>
      </c>
      <c r="H18" s="5"/>
      <c r="I18" s="63" t="s">
        <v>125</v>
      </c>
      <c r="J18" s="5" t="str">
        <f>IFERROR(__xludf.DUMMYFUNCTION("GOOGLEFINANCE($I18,""price"",J$3)"),"#N/A")</f>
        <v>#N/A</v>
      </c>
      <c r="K18" s="5"/>
      <c r="M18" s="5" t="str">
        <f>IFERROR(__xludf.DUMMYFUNCTION("GOOGLEFINANCE($I18,""price"",M$3)"),"#N/A")</f>
        <v>#N/A</v>
      </c>
      <c r="N18" s="14"/>
      <c r="O18" s="64"/>
      <c r="P18" s="64"/>
      <c r="R18" s="5" t="str">
        <f>IFERROR(__xludf.DUMMYFUNCTION("GOOGLEFINANCE($I18,""price"",R$3)"),"#N/A")</f>
        <v>#N/A</v>
      </c>
      <c r="S18" s="14"/>
    </row>
    <row r="19">
      <c r="A19" s="3" t="s">
        <v>120</v>
      </c>
      <c r="B19" s="9">
        <f t="array" ref="B19">index(YTDReturns,5,Match(A5,Tickers,0))</f>
        <v>-0.05994152047</v>
      </c>
      <c r="C19" s="5"/>
      <c r="D19" s="5"/>
      <c r="E19" s="23">
        <f>Prices!B25</f>
        <v>42394</v>
      </c>
      <c r="F19" s="33">
        <f t="array" ref="F19">index(DailyPrices,Match($E19,PriceDates,0)+1,Match(F$3,Tickers,0))*F$4</f>
        <v>91632.2314</v>
      </c>
      <c r="G19" s="54">
        <f t="shared" si="1"/>
        <v>91632.2314</v>
      </c>
      <c r="H19" s="5"/>
      <c r="J19" s="5"/>
      <c r="K19" s="5"/>
      <c r="L19" s="67"/>
      <c r="M19" s="67"/>
      <c r="N19" s="69"/>
      <c r="O19" s="64"/>
      <c r="P19" s="70" t="str">
        <f>N19/K19-1</f>
        <v>#DIV/0!</v>
      </c>
      <c r="R19" s="67"/>
      <c r="S19" s="69"/>
      <c r="U19" s="14" t="str">
        <f>S19/K19-1</f>
        <v>#DIV/0!</v>
      </c>
    </row>
    <row r="20">
      <c r="A20" s="3" t="s">
        <v>121</v>
      </c>
      <c r="B20" s="9">
        <f t="array" ref="B20">index(YTDReturns,5,Match(A6,Tickers,0))</f>
        <v>-0.07414931437</v>
      </c>
      <c r="C20" s="5"/>
      <c r="D20" s="5"/>
      <c r="E20" s="23">
        <f>Prices!B26</f>
        <v>42395</v>
      </c>
      <c r="F20" s="33">
        <f t="array" ref="F20">index(DailyPrices,Match($E20,PriceDates,0)+1,Match(F$3,Tickers,0))*F$4</f>
        <v>92768.59504</v>
      </c>
      <c r="G20" s="54">
        <f t="shared" si="1"/>
        <v>92768.59504</v>
      </c>
      <c r="H20" s="5"/>
      <c r="I20" s="3" t="s">
        <v>126</v>
      </c>
      <c r="J20" s="5" t="str">
        <f>IFERROR(__xludf.DUMMYFUNCTION("GOOGLEFINANCE($I20,""price"",J$3)"),"#N/A")</f>
        <v>#N/A</v>
      </c>
      <c r="K20" s="5"/>
      <c r="M20" s="5" t="str">
        <f>IFERROR(__xludf.DUMMYFUNCTION("GOOGLEFINANCE($I20,""price"",M$3)"),"#N/A")</f>
        <v>#N/A</v>
      </c>
      <c r="N20" s="14"/>
      <c r="O20" s="64"/>
      <c r="P20" s="64"/>
      <c r="R20" s="5" t="str">
        <f>IFERROR(__xludf.DUMMYFUNCTION("GOOGLEFINANCE($I20,""price"",R$3)"),"#N/A")</f>
        <v>#N/A</v>
      </c>
      <c r="S20" s="14"/>
    </row>
    <row r="21">
      <c r="A21" s="3" t="s">
        <v>122</v>
      </c>
      <c r="B21" s="9">
        <f t="array" ref="B21">index(YTDReturns,5,Match(A7,Tickers,0))</f>
        <v>-0.0856187291</v>
      </c>
      <c r="C21" s="5"/>
      <c r="D21" s="5"/>
      <c r="E21" s="23">
        <f>Prices!B27</f>
        <v>42396</v>
      </c>
      <c r="F21" s="33">
        <f t="array" ref="F21">index(DailyPrices,Match($E21,PriceDates,0)+1,Match(F$3,Tickers,0))*F$4</f>
        <v>91942.14876</v>
      </c>
      <c r="G21" s="54">
        <f t="shared" si="1"/>
        <v>91942.14876</v>
      </c>
      <c r="H21" s="5"/>
      <c r="J21" s="5"/>
      <c r="K21" s="5"/>
      <c r="L21" s="67"/>
      <c r="M21" s="67"/>
      <c r="N21" s="69"/>
      <c r="O21" s="64"/>
      <c r="P21" s="70" t="str">
        <f>N21/K21-1</f>
        <v>#DIV/0!</v>
      </c>
      <c r="R21" s="67"/>
      <c r="S21" s="69"/>
      <c r="U21" s="14" t="str">
        <f>S21/K21-1</f>
        <v>#DIV/0!</v>
      </c>
    </row>
    <row r="22">
      <c r="A22" s="3" t="s">
        <v>123</v>
      </c>
      <c r="B22" s="9">
        <f t="array" ref="B22">index(YTDReturns,5,Match(A8,Tickers,0))</f>
        <v>-0.09582760202</v>
      </c>
      <c r="E22" s="23">
        <f>Prices!B28</f>
        <v>42397</v>
      </c>
      <c r="F22" s="33">
        <f t="array" ref="F22">index(DailyPrices,Match($E22,PriceDates,0)+1,Match(F$3,Tickers,0))*F$4</f>
        <v>92045.45455</v>
      </c>
      <c r="G22" s="54">
        <f t="shared" si="1"/>
        <v>92045.45455</v>
      </c>
      <c r="I22" s="3" t="s">
        <v>127</v>
      </c>
      <c r="J22" s="5" t="str">
        <f>IFERROR(__xludf.DUMMYFUNCTION("GOOGLEFINANCE($I22,""price"",J$3)"),"#N/A")</f>
        <v>#N/A</v>
      </c>
      <c r="K22" s="5"/>
      <c r="M22" s="5" t="str">
        <f>IFERROR(__xludf.DUMMYFUNCTION("GOOGLEFINANCE($I22,""price"",M$3)"),"#N/A")</f>
        <v>#N/A</v>
      </c>
      <c r="N22" s="14"/>
      <c r="O22" s="64"/>
      <c r="P22" s="64"/>
      <c r="R22" s="5" t="str">
        <f>IFERROR(__xludf.DUMMYFUNCTION("GOOGLEFINANCE($I22,""price"",R$3)"),"#N/A")</f>
        <v>#N/A</v>
      </c>
      <c r="S22" s="14"/>
    </row>
    <row r="23">
      <c r="A23" s="3" t="s">
        <v>124</v>
      </c>
      <c r="B23" s="9">
        <f t="array" ref="B23">index(YTDReturns,5,Match(A9,Tickers,0))</f>
        <v>-0.105129829</v>
      </c>
      <c r="E23" s="23">
        <f>Prices!B29</f>
        <v>42398</v>
      </c>
      <c r="F23" s="33">
        <f t="array" ref="F23">index(DailyPrices,Match($E23,PriceDates,0)+1,Match(F$3,Tickers,0))*F$4</f>
        <v>94111.57025</v>
      </c>
      <c r="G23" s="54">
        <f t="shared" si="1"/>
        <v>94111.57025</v>
      </c>
      <c r="J23" s="5"/>
      <c r="K23" s="5"/>
      <c r="L23" s="67"/>
      <c r="M23" s="67"/>
      <c r="N23" s="69"/>
      <c r="O23" s="64"/>
      <c r="P23" s="70" t="str">
        <f>N23/K23-1</f>
        <v>#DIV/0!</v>
      </c>
      <c r="R23" s="67"/>
      <c r="S23" s="69"/>
      <c r="U23" s="14" t="str">
        <f>S23/K23-1</f>
        <v>#DIV/0!</v>
      </c>
    </row>
    <row r="24">
      <c r="A24" s="63" t="s">
        <v>125</v>
      </c>
      <c r="B24" s="9">
        <f t="array" ref="B24">index(YTDReturns,5,Match(A10,Tickers,0))</f>
        <v>-0.1120460585</v>
      </c>
      <c r="E24" s="23">
        <f>Prices!B30</f>
        <v>42401</v>
      </c>
      <c r="F24" s="33">
        <f t="array" ref="F24">index(DailyPrices,Match($E24,PriceDates,0)+1,Match(F$3,Tickers,0))*F$4</f>
        <v>94111.57025</v>
      </c>
      <c r="G24" s="54">
        <f t="shared" si="1"/>
        <v>94111.57025</v>
      </c>
      <c r="I24" s="3" t="s">
        <v>128</v>
      </c>
      <c r="J24" s="5" t="str">
        <f>IFERROR(__xludf.DUMMYFUNCTION("GOOGLEFINANCE($I24,""price"",J$3)"),"#N/A")</f>
        <v>#N/A</v>
      </c>
      <c r="K24" s="5"/>
      <c r="M24" s="5" t="str">
        <f>IFERROR(__xludf.DUMMYFUNCTION("GOOGLEFINANCE($I24,""price"",M$3)"),"#N/A")</f>
        <v>#N/A</v>
      </c>
      <c r="N24" s="14"/>
      <c r="O24" s="64"/>
      <c r="P24" s="64"/>
      <c r="R24" s="5" t="str">
        <f>IFERROR(__xludf.DUMMYFUNCTION("GOOGLEFINANCE($I24,""price"",R$3)"),"#N/A")</f>
        <v>#N/A</v>
      </c>
      <c r="S24" s="14"/>
    </row>
    <row r="25">
      <c r="A25" s="3" t="s">
        <v>126</v>
      </c>
      <c r="B25" s="9">
        <f t="array" ref="B25">index(YTDReturns,5,Match(A11,Tickers,0))</f>
        <v>-0.1127968338</v>
      </c>
      <c r="E25" s="23">
        <f>Prices!B31</f>
        <v>42402</v>
      </c>
      <c r="F25" s="33">
        <f t="array" ref="F25">index(DailyPrices,Match($E25,PriceDates,0)+1,Match(F$3,Tickers,0))*F$4</f>
        <v>92252.06612</v>
      </c>
      <c r="G25" s="54">
        <f t="shared" si="1"/>
        <v>92252.06612</v>
      </c>
      <c r="J25" s="5"/>
      <c r="K25" s="5"/>
      <c r="L25" s="67"/>
      <c r="M25" s="67"/>
      <c r="N25" s="69"/>
      <c r="O25" s="64"/>
      <c r="P25" s="70" t="str">
        <f>N25/K25-1</f>
        <v>#DIV/0!</v>
      </c>
      <c r="R25" s="67"/>
      <c r="S25" s="69"/>
      <c r="U25" s="14" t="str">
        <f>S25/K25-1</f>
        <v>#DIV/0!</v>
      </c>
    </row>
    <row r="26">
      <c r="A26" s="3" t="s">
        <v>127</v>
      </c>
      <c r="B26" s="9">
        <f t="array" ref="B26">index(YTDReturns,5,Match(A12,Tickers,0))</f>
        <v>-0.1130298273</v>
      </c>
      <c r="E26" s="23">
        <f>Prices!B32</f>
        <v>42403</v>
      </c>
      <c r="F26" s="33">
        <f t="array" ref="F26">index(DailyPrices,Match($E26,PriceDates,0)+1,Match(F$3,Tickers,0))*F$4</f>
        <v>92561.98347</v>
      </c>
      <c r="G26" s="54">
        <f t="shared" si="1"/>
        <v>92561.98347</v>
      </c>
      <c r="I26" s="12" t="s">
        <v>130</v>
      </c>
      <c r="J26" s="5" t="str">
        <f>IFERROR(__xludf.DUMMYFUNCTION("GOOGLEFINANCE($I26,""price"",J$3)"),"#N/A")</f>
        <v>#N/A</v>
      </c>
      <c r="K26" s="5"/>
      <c r="M26" s="5" t="str">
        <f>IFERROR(__xludf.DUMMYFUNCTION("GOOGLEFINANCE($I26,""price"",M$3)"),"#N/A")</f>
        <v>#N/A</v>
      </c>
      <c r="N26" s="14"/>
      <c r="O26" s="64"/>
      <c r="P26" s="64"/>
      <c r="R26" s="5" t="str">
        <f>IFERROR(__xludf.DUMMYFUNCTION("GOOGLEFINANCE($I26,""price"",R$3)"),"#N/A")</f>
        <v>#N/A</v>
      </c>
      <c r="S26" s="14"/>
      <c r="U26" s="14"/>
    </row>
    <row r="27">
      <c r="A27" s="3" t="s">
        <v>128</v>
      </c>
      <c r="B27" s="9">
        <f t="array" ref="B27">index(YTDReturns,5,Match(A13,Tickers,0))</f>
        <v>-0.1132966168</v>
      </c>
      <c r="E27" s="23">
        <f>Prices!B33</f>
        <v>42404</v>
      </c>
      <c r="F27" s="33">
        <f t="array" ref="F27">index(DailyPrices,Match($E27,PriceDates,0)+1,Match(F$3,Tickers,0))*F$4</f>
        <v>93078.5124</v>
      </c>
      <c r="G27" s="54">
        <f t="shared" si="1"/>
        <v>93078.5124</v>
      </c>
      <c r="J27" s="5"/>
      <c r="K27" s="5"/>
      <c r="L27" s="67"/>
      <c r="M27" s="67"/>
      <c r="N27" s="69"/>
      <c r="O27" s="64"/>
      <c r="P27" s="70" t="str">
        <f>N27/K27-1</f>
        <v>#DIV/0!</v>
      </c>
      <c r="R27" s="67"/>
      <c r="S27" s="69"/>
      <c r="U27" s="14" t="str">
        <f>S27/K27-1</f>
        <v>#DIV/0!</v>
      </c>
    </row>
    <row r="28">
      <c r="A28" s="3" t="s">
        <v>129</v>
      </c>
      <c r="B28" s="9">
        <f t="array" ref="B28">index(YTDReturns,5,Match(A14,Tickers,0))</f>
        <v>-0.1136363636</v>
      </c>
      <c r="E28" s="23">
        <f>Prices!B34</f>
        <v>42405</v>
      </c>
      <c r="F28" s="33">
        <f t="array" ref="F28">index(DailyPrices,Match($E28,PriceDates,0)+1,Match(F$3,Tickers,0))*F$4</f>
        <v>91528.92562</v>
      </c>
      <c r="G28" s="54">
        <f t="shared" si="1"/>
        <v>91528.92562</v>
      </c>
    </row>
    <row r="29">
      <c r="E29" s="23">
        <f>Prices!B35</f>
        <v>42408</v>
      </c>
      <c r="F29" s="33">
        <f t="array" ref="F29">index(DailyPrices,Match($E29,PriceDates,0)+1,Match(F$3,Tickers,0))*F$4</f>
        <v>89876.03306</v>
      </c>
      <c r="G29" s="54">
        <f t="shared" si="1"/>
        <v>89876.03306</v>
      </c>
    </row>
    <row r="30">
      <c r="E30" s="23">
        <f>Prices!B36</f>
        <v>42409</v>
      </c>
      <c r="F30" s="33">
        <f t="array" ref="F30">index(DailyPrices,Match($E30,PriceDates,0)+1,Match(F$3,Tickers,0))*F$4</f>
        <v>89669.42149</v>
      </c>
      <c r="G30" s="54">
        <f t="shared" si="1"/>
        <v>89669.42149</v>
      </c>
    </row>
    <row r="31">
      <c r="E31" s="23">
        <f>Prices!B37</f>
        <v>42410</v>
      </c>
      <c r="F31" s="33">
        <f t="array" ref="F31">index(DailyPrices,Match($E31,PriceDates,0)+1,Match(F$3,Tickers,0))*F$4</f>
        <v>89876.03306</v>
      </c>
      <c r="G31" s="54">
        <f t="shared" si="1"/>
        <v>89876.03306</v>
      </c>
    </row>
    <row r="32">
      <c r="E32" s="23">
        <f>Prices!B38</f>
        <v>42411</v>
      </c>
      <c r="F32" s="33">
        <f t="array" ref="F32">index(DailyPrices,Match($E32,PriceDates,0)+1,Match(F$3,Tickers,0))*F$4</f>
        <v>88636.36364</v>
      </c>
      <c r="G32" s="54">
        <f t="shared" si="1"/>
        <v>88636.36364</v>
      </c>
    </row>
    <row r="33">
      <c r="E33" s="23">
        <f>Prices!B39</f>
        <v>42412</v>
      </c>
      <c r="F33" s="33">
        <f t="array" ref="F33">index(DailyPrices,Match($E33,PriceDates,0)+1,Match(F$3,Tickers,0))*F$4</f>
        <v>90082.64463</v>
      </c>
      <c r="G33" s="54">
        <f t="shared" si="1"/>
        <v>90082.64463</v>
      </c>
    </row>
    <row r="34">
      <c r="E34" s="23">
        <f>Prices!B40</f>
        <v>42416</v>
      </c>
      <c r="F34" s="33">
        <f t="array" ref="F34">index(DailyPrices,Match($E34,PriceDates,0)+1,Match(F$3,Tickers,0))*F$4</f>
        <v>91735.53719</v>
      </c>
      <c r="G34" s="54">
        <f t="shared" si="1"/>
        <v>91735.53719</v>
      </c>
    </row>
    <row r="35">
      <c r="E35" s="23">
        <f>Prices!B41</f>
        <v>42417</v>
      </c>
      <c r="F35" s="33">
        <f t="array" ref="F35">index(DailyPrices,Match($E35,PriceDates,0)+1,Match(F$3,Tickers,0))*F$4</f>
        <v>93285.12397</v>
      </c>
      <c r="G35" s="54">
        <f t="shared" si="1"/>
        <v>93285.12397</v>
      </c>
    </row>
    <row r="36">
      <c r="E36" s="23">
        <f>Prices!B42</f>
        <v>42418</v>
      </c>
      <c r="F36" s="33">
        <f t="array" ref="F36">index(DailyPrices,Match($E36,PriceDates,0)+1,Match(F$3,Tickers,0))*F$4</f>
        <v>92975.20661</v>
      </c>
      <c r="G36" s="54">
        <f t="shared" si="1"/>
        <v>92975.20661</v>
      </c>
    </row>
    <row r="37">
      <c r="E37" s="23">
        <f>Prices!B43</f>
        <v>42419</v>
      </c>
      <c r="F37" s="33">
        <f t="array" ref="F37">index(DailyPrices,Match($E37,PriceDates,0)+1,Match(F$3,Tickers,0))*F$4</f>
        <v>92975.20661</v>
      </c>
      <c r="G37" s="54">
        <f t="shared" si="1"/>
        <v>92975.20661</v>
      </c>
    </row>
    <row r="38">
      <c r="E38" s="23">
        <f>Prices!B44</f>
        <v>42422</v>
      </c>
      <c r="F38" s="33">
        <f t="array" ref="F38">index(DailyPrices,Match($E38,PriceDates,0)+1,Match(F$3,Tickers,0))*F$4</f>
        <v>94214.87603</v>
      </c>
      <c r="G38" s="54">
        <f t="shared" si="1"/>
        <v>94214.87603</v>
      </c>
    </row>
    <row r="39">
      <c r="E39" s="23">
        <f>Prices!B45</f>
        <v>42423</v>
      </c>
      <c r="F39" s="33">
        <f t="array" ref="F39">index(DailyPrices,Match($E39,PriceDates,0)+1,Match(F$3,Tickers,0))*F$4</f>
        <v>93078.5124</v>
      </c>
      <c r="G39" s="54">
        <f t="shared" si="1"/>
        <v>93078.5124</v>
      </c>
    </row>
    <row r="40">
      <c r="E40" s="23">
        <f>Prices!B46</f>
        <v>42424</v>
      </c>
      <c r="F40" s="33">
        <f t="array" ref="F40">index(DailyPrices,Match($E40,PriceDates,0)+1,Match(F$3,Tickers,0))*F$4</f>
        <v>93181.81818</v>
      </c>
      <c r="G40" s="54">
        <f t="shared" si="1"/>
        <v>93181.81818</v>
      </c>
    </row>
    <row r="41">
      <c r="E41" s="23">
        <f>Prices!B47</f>
        <v>42425</v>
      </c>
      <c r="F41" s="33">
        <f t="array" ref="F41">index(DailyPrices,Match($E41,PriceDates,0)+1,Match(F$3,Tickers,0))*F$4</f>
        <v>94214.87603</v>
      </c>
      <c r="G41" s="54">
        <f t="shared" si="1"/>
        <v>94214.87603</v>
      </c>
    </row>
    <row r="42">
      <c r="E42" s="23">
        <f>Prices!B48</f>
        <v>42426</v>
      </c>
      <c r="F42" s="33">
        <f t="array" ref="F42">index(DailyPrices,Match($E42,PriceDates,0)+1,Match(F$3,Tickers,0))*F$4</f>
        <v>94214.87603</v>
      </c>
      <c r="G42" s="54">
        <f t="shared" si="1"/>
        <v>94214.87603</v>
      </c>
    </row>
    <row r="43">
      <c r="E43" s="23">
        <f>Prices!B49</f>
        <v>42429</v>
      </c>
      <c r="F43" s="33">
        <f t="array" ref="F43">index(DailyPrices,Match($E43,PriceDates,0)+1,Match(F$3,Tickers,0))*F$4</f>
        <v>93801.65289</v>
      </c>
      <c r="G43" s="54">
        <f t="shared" si="1"/>
        <v>93801.65289</v>
      </c>
    </row>
    <row r="44">
      <c r="E44" s="23">
        <f>Prices!B50</f>
        <v>42430</v>
      </c>
      <c r="F44" s="33">
        <f t="array" ref="F44">index(DailyPrices,Match($E44,PriceDates,0)+1,Match(F$3,Tickers,0))*F$4</f>
        <v>95867.7686</v>
      </c>
      <c r="G44" s="54">
        <f t="shared" si="1"/>
        <v>95867.7686</v>
      </c>
    </row>
    <row r="45">
      <c r="E45" s="23">
        <f>Prices!B51</f>
        <v>42431</v>
      </c>
      <c r="F45" s="33">
        <f t="array" ref="F45">index(DailyPrices,Match($E45,PriceDates,0)+1,Match(F$3,Tickers,0))*F$4</f>
        <v>96384.29752</v>
      </c>
      <c r="G45" s="54">
        <f t="shared" si="1"/>
        <v>96384.29752</v>
      </c>
    </row>
    <row r="46">
      <c r="E46" s="23">
        <f>Prices!B52</f>
        <v>42432</v>
      </c>
      <c r="F46" s="33">
        <f t="array" ref="F46">index(DailyPrices,Match($E46,PriceDates,0)+1,Match(F$3,Tickers,0))*F$4</f>
        <v>97004.13223</v>
      </c>
      <c r="G46" s="54">
        <f t="shared" si="1"/>
        <v>97004.13223</v>
      </c>
    </row>
    <row r="47">
      <c r="E47" s="23">
        <f>Prices!B53</f>
        <v>42433</v>
      </c>
      <c r="F47" s="33">
        <f t="array" ref="F47">index(DailyPrices,Match($E47,PriceDates,0)+1,Match(F$3,Tickers,0))*F$4</f>
        <v>97314.04959</v>
      </c>
      <c r="G47" s="54">
        <f t="shared" si="1"/>
        <v>97314.04959</v>
      </c>
    </row>
    <row r="48">
      <c r="E48" s="23">
        <f>Prices!B54</f>
        <v>42436</v>
      </c>
      <c r="F48" s="33">
        <f t="array" ref="F48">index(DailyPrices,Match($E48,PriceDates,0)+1,Match(F$3,Tickers,0))*F$4</f>
        <v>97417.35537</v>
      </c>
      <c r="G48" s="54">
        <f t="shared" si="1"/>
        <v>97417.35537</v>
      </c>
    </row>
    <row r="49">
      <c r="E49" s="23">
        <f>Prices!B55</f>
        <v>42437</v>
      </c>
      <c r="F49" s="33">
        <f t="array" ref="F49">index(DailyPrices,Match($E49,PriceDates,0)+1,Match(F$3,Tickers,0))*F$4</f>
        <v>96384.29752</v>
      </c>
      <c r="G49" s="54">
        <f t="shared" si="1"/>
        <v>96384.29752</v>
      </c>
    </row>
    <row r="50">
      <c r="E50" s="23">
        <f>Prices!B56</f>
        <v>42438</v>
      </c>
      <c r="F50" s="33">
        <f t="array" ref="F50">index(DailyPrices,Match($E50,PriceDates,0)+1,Match(F$3,Tickers,0))*F$4</f>
        <v>96797.52066</v>
      </c>
      <c r="G50" s="54">
        <f t="shared" si="1"/>
        <v>96797.52066</v>
      </c>
    </row>
    <row r="51">
      <c r="E51" s="23">
        <f>Prices!B57</f>
        <v>42439</v>
      </c>
      <c r="F51" s="33">
        <f t="array" ref="F51">index(DailyPrices,Match($E51,PriceDates,0)+1,Match(F$3,Tickers,0))*F$4</f>
        <v>96900.82645</v>
      </c>
      <c r="G51" s="54">
        <f t="shared" si="1"/>
        <v>96900.82645</v>
      </c>
    </row>
    <row r="52">
      <c r="E52" s="23">
        <f>Prices!B58</f>
        <v>42440</v>
      </c>
      <c r="F52" s="33">
        <f t="array" ref="F52">index(DailyPrices,Match($E52,PriceDates,0)+1,Match(F$3,Tickers,0))*F$4</f>
        <v>98657.02479</v>
      </c>
      <c r="G52" s="54">
        <f t="shared" si="1"/>
        <v>98657.02479</v>
      </c>
    </row>
    <row r="53">
      <c r="E53" s="23">
        <f>Prices!B59</f>
        <v>42443</v>
      </c>
      <c r="F53" s="33">
        <f t="array" ref="F53">index(DailyPrices,Match($E53,PriceDates,0)+1,Match(F$3,Tickers,0))*F$4</f>
        <v>98553.71901</v>
      </c>
      <c r="G53" s="54">
        <f t="shared" si="1"/>
        <v>98553.71901</v>
      </c>
    </row>
    <row r="54">
      <c r="E54" s="23">
        <f>Prices!B60</f>
        <v>42444</v>
      </c>
      <c r="F54" s="33">
        <f t="array" ref="F54">index(DailyPrices,Match($E54,PriceDates,0)+1,Match(F$3,Tickers,0))*F$4</f>
        <v>97727.27273</v>
      </c>
      <c r="G54" s="54">
        <f t="shared" si="1"/>
        <v>97727.27273</v>
      </c>
    </row>
    <row r="55">
      <c r="E55" s="23">
        <f>Prices!B61</f>
        <v>42445</v>
      </c>
      <c r="F55" s="33">
        <f t="array" ref="F55">index(DailyPrices,Match($E55,PriceDates,0)+1,Match(F$3,Tickers,0))*F$4</f>
        <v>98450.41322</v>
      </c>
      <c r="G55" s="54">
        <f t="shared" si="1"/>
        <v>98450.41322</v>
      </c>
    </row>
    <row r="56">
      <c r="E56" s="23">
        <f>Prices!B62</f>
        <v>42446</v>
      </c>
      <c r="F56" s="33">
        <f t="array" ref="F56">index(DailyPrices,Match($E56,PriceDates,0)+1,Match(F$3,Tickers,0))*F$4</f>
        <v>99276.8595</v>
      </c>
      <c r="G56" s="54">
        <f t="shared" si="1"/>
        <v>99276.8595</v>
      </c>
    </row>
    <row r="57">
      <c r="E57" s="23">
        <f>Prices!B63</f>
        <v>42447</v>
      </c>
      <c r="F57" s="33">
        <f t="array" ref="F57">index(DailyPrices,Match($E57,PriceDates,0)+1,Match(F$3,Tickers,0))*F$4</f>
        <v>99690.08264</v>
      </c>
      <c r="G57" s="54">
        <f t="shared" si="1"/>
        <v>99690.08264</v>
      </c>
    </row>
    <row r="58">
      <c r="E58" s="23">
        <f>Prices!B64</f>
        <v>42450</v>
      </c>
      <c r="F58" s="33">
        <f t="array" ref="F58">index(DailyPrices,Match($E58,PriceDates,0)+1,Match(F$3,Tickers,0))*F$4</f>
        <v>99793.38843</v>
      </c>
      <c r="G58" s="54">
        <f t="shared" si="1"/>
        <v>99793.38843</v>
      </c>
    </row>
    <row r="59">
      <c r="E59" s="23">
        <f>Prices!B65</f>
        <v>42451</v>
      </c>
      <c r="F59" s="33">
        <f t="array" ref="F59">index(DailyPrices,Match($E59,PriceDates,0)+1,Match(F$3,Tickers,0))*F$4</f>
        <v>99690.08264</v>
      </c>
      <c r="G59" s="54">
        <f t="shared" si="1"/>
        <v>99690.08264</v>
      </c>
    </row>
    <row r="60">
      <c r="E60" s="23">
        <f>Prices!B66</f>
        <v>42452</v>
      </c>
      <c r="F60" s="33">
        <f t="array" ref="F60">index(DailyPrices,Match($E60,PriceDates,0)+1,Match(F$3,Tickers,0))*F$4</f>
        <v>98760.33058</v>
      </c>
      <c r="G60" s="54">
        <f t="shared" si="1"/>
        <v>98760.33058</v>
      </c>
    </row>
    <row r="61">
      <c r="E61" s="23">
        <f>Prices!B67</f>
        <v>42453</v>
      </c>
      <c r="F61" s="33">
        <f t="array" ref="F61">index(DailyPrices,Match($E61,PriceDates,0)+1,Match(F$3,Tickers,0))*F$4</f>
        <v>98553.71901</v>
      </c>
      <c r="G61" s="54">
        <f t="shared" si="1"/>
        <v>98553.71901</v>
      </c>
    </row>
    <row r="62">
      <c r="E62" s="23">
        <f>Prices!B68</f>
        <v>42457</v>
      </c>
      <c r="F62" s="33">
        <f t="array" ref="F62">index(DailyPrices,Match($E62,PriceDates,0)+1,Match(F$3,Tickers,0))*F$4</f>
        <v>98657.02479</v>
      </c>
      <c r="G62" s="54">
        <f t="shared" si="1"/>
        <v>98657.02479</v>
      </c>
    </row>
    <row r="63">
      <c r="E63" s="23">
        <f>Prices!B69</f>
        <v>42458</v>
      </c>
      <c r="F63" s="33">
        <f t="array" ref="F63">index(DailyPrices,Match($E63,PriceDates,0)+1,Match(F$3,Tickers,0))*F$4</f>
        <v>99690.08264</v>
      </c>
      <c r="G63" s="54">
        <f t="shared" si="1"/>
        <v>99690.08264</v>
      </c>
    </row>
    <row r="64">
      <c r="E64" s="23">
        <f>Prices!B70</f>
        <v>42459</v>
      </c>
      <c r="F64" s="33">
        <f t="array" ref="F64">index(DailyPrices,Match($E64,PriceDates,0)+1,Match(F$3,Tickers,0))*F$4</f>
        <v>100206.6116</v>
      </c>
      <c r="G64" s="54">
        <f t="shared" si="1"/>
        <v>100206.6116</v>
      </c>
    </row>
    <row r="65">
      <c r="E65" s="23">
        <f>Prices!B71</f>
        <v>42460</v>
      </c>
      <c r="F65" s="33">
        <f t="array" ref="F65">index(DailyPrices,Match($E65,PriceDates,0)+1,Match(F$3,Tickers,0))*F$4</f>
        <v>100000</v>
      </c>
      <c r="G65" s="54">
        <f t="shared" si="1"/>
        <v>100000</v>
      </c>
    </row>
    <row r="66">
      <c r="E66" s="23">
        <f>Prices!B72</f>
        <v>42461</v>
      </c>
      <c r="F66" s="33">
        <f t="array" ref="F66">index(DailyPrices,Match($E66,PriceDates,0)+1,Match(F$3,Tickers,0))*F$4</f>
        <v>100103.3058</v>
      </c>
      <c r="G66" s="54">
        <f t="shared" si="1"/>
        <v>100103.3058</v>
      </c>
    </row>
    <row r="67">
      <c r="E67" s="23">
        <f>Prices!B73</f>
        <v>42464</v>
      </c>
      <c r="F67" s="33">
        <f t="array" ref="F67">index(DailyPrices,Match($E67,PriceDates,0)+1,Match(F$3,Tickers,0))*F$4</f>
        <v>99793.38843</v>
      </c>
      <c r="G67" s="54">
        <f t="shared" si="1"/>
        <v>99793.38843</v>
      </c>
    </row>
    <row r="68">
      <c r="E68" s="23">
        <f>Prices!B74</f>
        <v>42465</v>
      </c>
      <c r="F68" s="33">
        <f t="array" ref="F68">index(DailyPrices,Match($E68,PriceDates,0)+1,Match(F$3,Tickers,0))*F$4</f>
        <v>98553.71901</v>
      </c>
      <c r="G68" s="54">
        <f t="shared" si="1"/>
        <v>98553.71901</v>
      </c>
    </row>
    <row r="69">
      <c r="E69" s="23">
        <f>Prices!B75</f>
        <v>42466</v>
      </c>
      <c r="F69" s="33">
        <f t="array" ref="F69">index(DailyPrices,Match($E69,PriceDates,0)+1,Match(F$3,Tickers,0))*F$4</f>
        <v>99586.77686</v>
      </c>
      <c r="G69" s="54">
        <f t="shared" si="1"/>
        <v>99586.77686</v>
      </c>
    </row>
    <row r="70">
      <c r="E70" s="23">
        <f>Prices!B76</f>
        <v>42467</v>
      </c>
      <c r="F70" s="33">
        <f t="array" ref="F70">index(DailyPrices,Match($E70,PriceDates,0)+1,Match(F$3,Tickers,0))*F$4</f>
        <v>98553.71901</v>
      </c>
      <c r="G70" s="54">
        <f t="shared" si="1"/>
        <v>98553.71901</v>
      </c>
    </row>
    <row r="71">
      <c r="E71" s="23">
        <f>Prices!B77</f>
        <v>42468</v>
      </c>
      <c r="F71" s="33">
        <f t="array" ref="F71">index(DailyPrices,Match($E71,PriceDates,0)+1,Match(F$3,Tickers,0))*F$4</f>
        <v>99276.8595</v>
      </c>
      <c r="G71" s="54">
        <f t="shared" si="1"/>
        <v>99276.8595</v>
      </c>
    </row>
    <row r="72">
      <c r="E72" s="23">
        <f>Prices!B78</f>
        <v>42471</v>
      </c>
      <c r="F72" s="33">
        <f t="array" ref="F72">index(DailyPrices,Match($E72,PriceDates,0)+1,Match(F$3,Tickers,0))*F$4</f>
        <v>99173.55372</v>
      </c>
      <c r="G72" s="54">
        <f t="shared" si="1"/>
        <v>99173.55372</v>
      </c>
    </row>
    <row r="73">
      <c r="E73" s="23">
        <f>Prices!B79</f>
        <v>42472</v>
      </c>
      <c r="F73" s="33">
        <f t="array" ref="F73">index(DailyPrices,Match($E73,PriceDates,0)+1,Match(F$3,Tickers,0))*F$4</f>
        <v>100103.3058</v>
      </c>
      <c r="G73" s="54">
        <f t="shared" si="1"/>
        <v>100103.3058</v>
      </c>
    </row>
    <row r="74">
      <c r="E74" s="23">
        <f>Prices!B80</f>
        <v>42473</v>
      </c>
      <c r="F74" s="33">
        <f t="array" ref="F74">index(DailyPrices,Match($E74,PriceDates,0)+1,Match(F$3,Tickers,0))*F$4</f>
        <v>101342.9752</v>
      </c>
      <c r="G74" s="54">
        <f t="shared" si="1"/>
        <v>101342.9752</v>
      </c>
    </row>
    <row r="75">
      <c r="E75" s="23">
        <f>Prices!B81</f>
        <v>42474</v>
      </c>
      <c r="F75" s="33">
        <f t="array" ref="F75">index(DailyPrices,Match($E75,PriceDates,0)+1,Match(F$3,Tickers,0))*F$4</f>
        <v>101342.9752</v>
      </c>
      <c r="G75" s="54">
        <f t="shared" si="1"/>
        <v>101342.9752</v>
      </c>
    </row>
    <row r="76">
      <c r="E76" s="23">
        <f>Prices!B82</f>
        <v>42475</v>
      </c>
      <c r="F76" s="33">
        <f t="array" ref="F76">index(DailyPrices,Match($E76,PriceDates,0)+1,Match(F$3,Tickers,0))*F$4</f>
        <v>101342.9752</v>
      </c>
      <c r="G76" s="54">
        <f t="shared" si="1"/>
        <v>101342.9752</v>
      </c>
    </row>
    <row r="77">
      <c r="E77" s="23">
        <f>Prices!B83</f>
        <v>42478</v>
      </c>
      <c r="F77" s="33">
        <f t="array" ref="F77">index(DailyPrices,Match($E77,PriceDates,0)+1,Match(F$3,Tickers,0))*F$4</f>
        <v>101859.5041</v>
      </c>
      <c r="G77" s="54">
        <f t="shared" si="1"/>
        <v>101859.5041</v>
      </c>
    </row>
    <row r="78">
      <c r="E78" s="23">
        <f>Prices!B84</f>
        <v>42479</v>
      </c>
      <c r="F78" s="33">
        <f t="array" ref="F78">index(DailyPrices,Match($E78,PriceDates,0)+1,Match(F$3,Tickers,0))*F$4</f>
        <v>102376.0331</v>
      </c>
      <c r="G78" s="54">
        <f t="shared" si="1"/>
        <v>102376.0331</v>
      </c>
    </row>
    <row r="79">
      <c r="E79" s="23">
        <f>Prices!B85</f>
        <v>42480</v>
      </c>
      <c r="F79" s="33">
        <f t="array" ref="F79">index(DailyPrices,Match($E79,PriceDates,0)+1,Match(F$3,Tickers,0))*F$4</f>
        <v>102376.0331</v>
      </c>
      <c r="G79" s="54">
        <f t="shared" si="1"/>
        <v>102376.0331</v>
      </c>
    </row>
    <row r="80">
      <c r="E80" s="23">
        <f>Prices!B86</f>
        <v>42481</v>
      </c>
      <c r="F80" s="33">
        <f t="array" ref="F80">index(DailyPrices,Match($E80,PriceDates,0)+1,Match(F$3,Tickers,0))*F$4</f>
        <v>102066.1157</v>
      </c>
      <c r="G80" s="54">
        <f t="shared" si="1"/>
        <v>102066.1157</v>
      </c>
    </row>
    <row r="81">
      <c r="E81" s="23">
        <f>Prices!B87</f>
        <v>42482</v>
      </c>
      <c r="F81" s="33">
        <f t="array" ref="F81">index(DailyPrices,Match($E81,PriceDates,0)+1,Match(F$3,Tickers,0))*F$4</f>
        <v>101962.8099</v>
      </c>
      <c r="G81" s="54">
        <f t="shared" si="1"/>
        <v>101962.8099</v>
      </c>
    </row>
    <row r="82">
      <c r="E82" s="23">
        <f>Prices!B88</f>
        <v>42485</v>
      </c>
      <c r="F82" s="33">
        <f t="array" ref="F82">index(DailyPrices,Match($E82,PriceDates,0)+1,Match(F$3,Tickers,0))*F$4</f>
        <v>101446.281</v>
      </c>
      <c r="G82" s="54">
        <f t="shared" si="1"/>
        <v>101446.281</v>
      </c>
    </row>
    <row r="83">
      <c r="E83" s="23">
        <f>Prices!B89</f>
        <v>42486</v>
      </c>
      <c r="F83" s="33">
        <f t="array" ref="F83">index(DailyPrices,Match($E83,PriceDates,0)+1,Match(F$3,Tickers,0))*F$4</f>
        <v>101859.5041</v>
      </c>
      <c r="G83" s="54">
        <f t="shared" si="1"/>
        <v>101859.5041</v>
      </c>
    </row>
    <row r="84">
      <c r="E84" s="23">
        <f>Prices!B90</f>
        <v>42487</v>
      </c>
      <c r="F84" s="33">
        <f t="array" ref="F84">index(DailyPrices,Match($E84,PriceDates,0)+1,Match(F$3,Tickers,0))*F$4</f>
        <v>102066.1157</v>
      </c>
      <c r="G84" s="54">
        <f t="shared" si="1"/>
        <v>102066.1157</v>
      </c>
    </row>
    <row r="85">
      <c r="E85" s="23">
        <f>Prices!B91</f>
        <v>42488</v>
      </c>
      <c r="F85" s="33">
        <f t="array" ref="F85">index(DailyPrices,Match($E85,PriceDates,0)+1,Match(F$3,Tickers,0))*F$4</f>
        <v>101239.6694</v>
      </c>
      <c r="G85" s="54">
        <f t="shared" si="1"/>
        <v>101239.6694</v>
      </c>
    </row>
    <row r="86">
      <c r="E86" s="23">
        <f>Prices!B92</f>
        <v>42489</v>
      </c>
      <c r="F86" s="33">
        <f t="array" ref="F86">index(DailyPrices,Match($E86,PriceDates,0)+1,Match(F$3,Tickers,0))*F$4</f>
        <v>100929.7521</v>
      </c>
      <c r="G86" s="54">
        <f t="shared" si="1"/>
        <v>100929.7521</v>
      </c>
    </row>
    <row r="87">
      <c r="E87" s="23">
        <f>Prices!B93</f>
        <v>42492</v>
      </c>
      <c r="F87" s="33">
        <f t="array" ref="F87">index(DailyPrices,Match($E87,PriceDates,0)+1,Match(F$3,Tickers,0))*F$4</f>
        <v>101549.5868</v>
      </c>
      <c r="G87" s="54">
        <f t="shared" si="1"/>
        <v>101549.5868</v>
      </c>
    </row>
    <row r="88">
      <c r="E88" s="23">
        <f>Prices!B94</f>
        <v>42493</v>
      </c>
      <c r="F88" s="33">
        <f t="array" ref="F88">index(DailyPrices,Match($E88,PriceDates,0)+1,Match(F$3,Tickers,0))*F$4</f>
        <v>100413.2231</v>
      </c>
      <c r="G88" s="54">
        <f t="shared" si="1"/>
        <v>100413.2231</v>
      </c>
    </row>
    <row r="89">
      <c r="E89" s="23">
        <f>Prices!B95</f>
        <v>42494</v>
      </c>
      <c r="F89" s="33">
        <f t="array" ref="F89">index(DailyPrices,Match($E89,PriceDates,0)+1,Match(F$3,Tickers,0))*F$4</f>
        <v>99690.08264</v>
      </c>
      <c r="G89" s="54">
        <f t="shared" si="1"/>
        <v>99690.08264</v>
      </c>
    </row>
    <row r="90">
      <c r="E90" s="23">
        <f>Prices!B96</f>
        <v>42495</v>
      </c>
      <c r="F90" s="33">
        <f t="array" ref="F90">index(DailyPrices,Match($E90,PriceDates,0)+1,Match(F$3,Tickers,0))*F$4</f>
        <v>99586.77686</v>
      </c>
      <c r="G90" s="54">
        <f t="shared" si="1"/>
        <v>99586.77686</v>
      </c>
    </row>
    <row r="91">
      <c r="E91" s="23">
        <f>Prices!B97</f>
        <v>42496</v>
      </c>
      <c r="F91" s="33">
        <f t="array" ref="F91">index(DailyPrices,Match($E91,PriceDates,0)+1,Match(F$3,Tickers,0))*F$4</f>
        <v>99793.38843</v>
      </c>
      <c r="G91" s="54">
        <f t="shared" si="1"/>
        <v>99793.38843</v>
      </c>
    </row>
    <row r="92">
      <c r="E92" s="23">
        <f>Prices!B98</f>
        <v>42499</v>
      </c>
      <c r="F92" s="33">
        <f t="array" ref="F92">index(DailyPrices,Match($E92,PriceDates,0)+1,Match(F$3,Tickers,0))*F$4</f>
        <v>99793.38843</v>
      </c>
      <c r="G92" s="54">
        <f t="shared" si="1"/>
        <v>99793.38843</v>
      </c>
    </row>
    <row r="93">
      <c r="E93" s="23">
        <f>Prices!B99</f>
        <v>42500</v>
      </c>
      <c r="F93" s="33">
        <f t="array" ref="F93">index(DailyPrices,Match($E93,PriceDates,0)+1,Match(F$3,Tickers,0))*F$4</f>
        <v>101033.0579</v>
      </c>
      <c r="G93" s="54">
        <f t="shared" si="1"/>
        <v>101033.0579</v>
      </c>
    </row>
    <row r="94">
      <c r="E94" s="23">
        <f>Prices!B100</f>
        <v>42501</v>
      </c>
      <c r="F94" s="33">
        <f t="array" ref="F94">index(DailyPrices,Match($E94,PriceDates,0)+1,Match(F$3,Tickers,0))*F$4</f>
        <v>100309.9174</v>
      </c>
      <c r="G94" s="54">
        <f t="shared" si="1"/>
        <v>100309.9174</v>
      </c>
    </row>
    <row r="95">
      <c r="E95" s="23">
        <f>Prices!B101</f>
        <v>42502</v>
      </c>
      <c r="F95" s="33">
        <f t="array" ref="F95">index(DailyPrices,Match($E95,PriceDates,0)+1,Match(F$3,Tickers,0))*F$4</f>
        <v>100103.3058</v>
      </c>
      <c r="G95" s="54">
        <f t="shared" si="1"/>
        <v>100103.3058</v>
      </c>
    </row>
    <row r="96">
      <c r="E96" s="23">
        <f>Prices!B102</f>
        <v>42503</v>
      </c>
      <c r="F96" s="33">
        <f t="array" ref="F96">index(DailyPrices,Match($E96,PriceDates,0)+1,Match(F$3,Tickers,0))*F$4</f>
        <v>99380.16529</v>
      </c>
      <c r="G96" s="54">
        <f t="shared" si="1"/>
        <v>99380.16529</v>
      </c>
    </row>
    <row r="97">
      <c r="E97" s="23">
        <f>Prices!B103</f>
        <v>42506</v>
      </c>
      <c r="F97" s="33">
        <f t="array" ref="F97">index(DailyPrices,Match($E97,PriceDates,0)+1,Match(F$3,Tickers,0))*F$4</f>
        <v>100309.9174</v>
      </c>
      <c r="G97" s="54">
        <f t="shared" si="1"/>
        <v>100309.9174</v>
      </c>
    </row>
    <row r="98">
      <c r="E98" s="23">
        <f>Prices!B104</f>
        <v>42507</v>
      </c>
      <c r="F98" s="33">
        <f t="array" ref="F98">index(DailyPrices,Match($E98,PriceDates,0)+1,Match(F$3,Tickers,0))*F$4</f>
        <v>99690.08264</v>
      </c>
      <c r="G98" s="54">
        <f t="shared" si="1"/>
        <v>99690.08264</v>
      </c>
    </row>
    <row r="99">
      <c r="E99" s="23">
        <f>Prices!B105</f>
        <v>42508</v>
      </c>
      <c r="F99" s="33">
        <f t="array" ref="F99">index(DailyPrices,Match($E99,PriceDates,0)+1,Match(F$3,Tickers,0))*F$4</f>
        <v>99793.38843</v>
      </c>
      <c r="G99" s="54">
        <f t="shared" si="1"/>
        <v>99793.38843</v>
      </c>
    </row>
    <row r="100">
      <c r="E100" s="23">
        <f>Prices!B106</f>
        <v>42509</v>
      </c>
      <c r="F100" s="33">
        <f t="array" ref="F100">index(DailyPrices,Match($E100,PriceDates,0)+1,Match(F$3,Tickers,0))*F$4</f>
        <v>99793.38843</v>
      </c>
      <c r="G100" s="54">
        <f t="shared" si="1"/>
        <v>99793.38843</v>
      </c>
    </row>
    <row r="101">
      <c r="E101" s="23">
        <f>Prices!B107</f>
        <v>42510</v>
      </c>
      <c r="F101" s="33">
        <f t="array" ref="F101">index(DailyPrices,Match($E101,PriceDates,0)+1,Match(F$3,Tickers,0))*F$4</f>
        <v>99173.55372</v>
      </c>
      <c r="G101" s="54">
        <f t="shared" si="1"/>
        <v>99173.55372</v>
      </c>
    </row>
    <row r="102">
      <c r="E102" s="23">
        <f>Prices!B108</f>
        <v>42513</v>
      </c>
      <c r="F102" s="33">
        <f t="array" ref="F102">index(DailyPrices,Match($E102,PriceDates,0)+1,Match(F$3,Tickers,0))*F$4</f>
        <v>99690.08264</v>
      </c>
      <c r="G102" s="54">
        <f t="shared" si="1"/>
        <v>99690.08264</v>
      </c>
    </row>
    <row r="103">
      <c r="E103" s="23">
        <f>Prices!B109</f>
        <v>42514</v>
      </c>
      <c r="F103" s="33">
        <f t="array" ref="F103">index(DailyPrices,Match($E103,PriceDates,0)+1,Match(F$3,Tickers,0))*F$4</f>
        <v>100826.4463</v>
      </c>
      <c r="G103" s="54">
        <f t="shared" si="1"/>
        <v>100826.4463</v>
      </c>
    </row>
    <row r="104">
      <c r="E104" s="23">
        <f>Prices!B112</f>
        <v>42517</v>
      </c>
      <c r="F104" s="33">
        <f t="array" ref="F104">index(DailyPrices,Match($E104,PriceDates,0)+1,Match(F$3,Tickers,0))*F$4</f>
        <v>101859.5041</v>
      </c>
      <c r="G104" s="54">
        <f t="shared" si="1"/>
        <v>101859.5041</v>
      </c>
    </row>
    <row r="105">
      <c r="E105" s="23">
        <f>Prices!B113</f>
        <v>42521</v>
      </c>
      <c r="F105" s="33">
        <f t="array" ref="F105">index(DailyPrices,Match($E105,PriceDates,0)+1,Match(F$3,Tickers,0))*F$4</f>
        <v>101859.5041</v>
      </c>
      <c r="G105" s="54">
        <f t="shared" si="1"/>
        <v>101859.5041</v>
      </c>
    </row>
    <row r="106">
      <c r="E106" s="23">
        <f>Prices!B114</f>
        <v>42522</v>
      </c>
      <c r="F106" s="33">
        <f t="array" ref="F106">index(DailyPrices,Match($E106,PriceDates,0)+1,Match(F$3,Tickers,0))*F$4</f>
        <v>101859.5041</v>
      </c>
      <c r="G106" s="54">
        <f t="shared" si="1"/>
        <v>101859.5041</v>
      </c>
    </row>
    <row r="107">
      <c r="E107" s="23">
        <f>Prices!B115</f>
        <v>42523</v>
      </c>
      <c r="F107" s="33">
        <f t="array" ref="F107">index(DailyPrices,Match($E107,PriceDates,0)+1,Match(F$3,Tickers,0))*F$4</f>
        <v>102272.7273</v>
      </c>
      <c r="G107" s="54">
        <f t="shared" si="1"/>
        <v>102272.7273</v>
      </c>
    </row>
    <row r="108">
      <c r="E108" s="23">
        <f>Prices!B116</f>
        <v>42524</v>
      </c>
      <c r="F108" s="33">
        <f t="array" ref="F108">index(DailyPrices,Match($E108,PriceDates,0)+1,Match(F$3,Tickers,0))*F$4</f>
        <v>102376.0331</v>
      </c>
      <c r="G108" s="54">
        <f t="shared" si="1"/>
        <v>102376.0331</v>
      </c>
    </row>
    <row r="109">
      <c r="E109" s="23">
        <f>Prices!B117</f>
        <v>42527</v>
      </c>
      <c r="F109" s="33">
        <f t="array" ref="F109">index(DailyPrices,Match($E109,PriceDates,0)+1,Match(F$3,Tickers,0))*F$4</f>
        <v>102892.562</v>
      </c>
      <c r="G109" s="54">
        <f t="shared" si="1"/>
        <v>102892.562</v>
      </c>
    </row>
    <row r="110">
      <c r="E110" s="23">
        <f>Prices!B118</f>
        <v>42528</v>
      </c>
      <c r="F110" s="33">
        <f t="array" ref="F110">index(DailyPrices,Match($E110,PriceDates,0)+1,Match(F$3,Tickers,0))*F$4</f>
        <v>103305.7851</v>
      </c>
      <c r="G110" s="54">
        <f t="shared" si="1"/>
        <v>103305.7851</v>
      </c>
    </row>
    <row r="111">
      <c r="E111" s="23">
        <f>Prices!B119</f>
        <v>42529</v>
      </c>
      <c r="F111" s="33">
        <f t="array" ref="F111">index(DailyPrices,Match($E111,PriceDates,0)+1,Match(F$3,Tickers,0))*F$4</f>
        <v>103615.7025</v>
      </c>
      <c r="G111" s="54">
        <f t="shared" si="1"/>
        <v>103615.7025</v>
      </c>
    </row>
    <row r="112">
      <c r="E112" s="23">
        <f>Prices!B120</f>
        <v>42530</v>
      </c>
      <c r="F112" s="33">
        <f t="array" ref="F112">index(DailyPrices,Match($E112,PriceDates,0)+1,Match(F$3,Tickers,0))*F$4</f>
        <v>103099.1736</v>
      </c>
      <c r="G112" s="54">
        <f t="shared" si="1"/>
        <v>103099.1736</v>
      </c>
    </row>
    <row r="113">
      <c r="E113" s="23">
        <f>Prices!B121</f>
        <v>42531</v>
      </c>
      <c r="F113" s="33">
        <f t="array" ref="F113">index(DailyPrices,Match($E113,PriceDates,0)+1,Match(F$3,Tickers,0))*F$4</f>
        <v>101549.5868</v>
      </c>
      <c r="G113" s="54">
        <f t="shared" si="1"/>
        <v>101549.5868</v>
      </c>
    </row>
    <row r="114">
      <c r="E114" s="23">
        <f>Prices!B122</f>
        <v>42534</v>
      </c>
      <c r="F114" s="33">
        <f t="array" ref="F114">index(DailyPrices,Match($E114,PriceDates,0)+1,Match(F$3,Tickers,0))*F$4</f>
        <v>100516.5289</v>
      </c>
      <c r="G114" s="54">
        <f t="shared" si="1"/>
        <v>100516.5289</v>
      </c>
    </row>
    <row r="115">
      <c r="E115" s="23">
        <f>Prices!B123</f>
        <v>42535</v>
      </c>
      <c r="F115" s="33">
        <f t="array" ref="F115">index(DailyPrices,Match($E115,PriceDates,0)+1,Match(F$3,Tickers,0))*F$4</f>
        <v>99896.69421</v>
      </c>
      <c r="G115" s="54">
        <f t="shared" si="1"/>
        <v>99896.69421</v>
      </c>
    </row>
    <row r="116">
      <c r="E116" s="23">
        <f>Prices!B124</f>
        <v>42536</v>
      </c>
      <c r="F116" s="33">
        <f t="array" ref="F116">index(DailyPrices,Match($E116,PriceDates,0)+1,Match(F$3,Tickers,0))*F$4</f>
        <v>100206.6116</v>
      </c>
      <c r="G116" s="54">
        <f t="shared" si="1"/>
        <v>100206.6116</v>
      </c>
    </row>
    <row r="117">
      <c r="E117" s="23">
        <f>Prices!B125</f>
        <v>42537</v>
      </c>
      <c r="F117" s="33">
        <f t="array" ref="F117">index(DailyPrices,Match($E117,PriceDates,0)+1,Match(F$3,Tickers,0))*F$4</f>
        <v>100206.6116</v>
      </c>
      <c r="G117" s="54">
        <f t="shared" si="1"/>
        <v>100206.6116</v>
      </c>
    </row>
    <row r="118">
      <c r="E118" s="23">
        <f>Prices!B126</f>
        <v>42538</v>
      </c>
      <c r="F118" s="33">
        <f t="array" ref="F118">index(DailyPrices,Match($E118,PriceDates,0)+1,Match(F$3,Tickers,0))*F$4</f>
        <v>100309.9174</v>
      </c>
      <c r="G118" s="54">
        <f t="shared" si="1"/>
        <v>100309.9174</v>
      </c>
    </row>
    <row r="119">
      <c r="E119" s="23">
        <f>Prices!B127</f>
        <v>42541</v>
      </c>
      <c r="F119" s="33">
        <f t="array" ref="F119">index(DailyPrices,Match($E119,PriceDates,0)+1,Match(F$3,Tickers,0))*F$4</f>
        <v>101446.281</v>
      </c>
      <c r="G119" s="54">
        <f t="shared" si="1"/>
        <v>101446.281</v>
      </c>
    </row>
    <row r="120">
      <c r="E120" s="23">
        <f>Prices!B128</f>
        <v>42542</v>
      </c>
      <c r="F120" s="33">
        <f t="array" ref="F120">index(DailyPrices,Match($E120,PriceDates,0)+1,Match(F$3,Tickers,0))*F$4</f>
        <v>101756.1983</v>
      </c>
      <c r="G120" s="54">
        <f t="shared" si="1"/>
        <v>101756.1983</v>
      </c>
    </row>
    <row r="121">
      <c r="E121" s="23">
        <f>Prices!B129</f>
        <v>42543</v>
      </c>
      <c r="F121" s="33">
        <f t="array" ref="F121">index(DailyPrices,Match($E121,PriceDates,0)+1,Match(F$3,Tickers,0))*F$4</f>
        <v>101756.1983</v>
      </c>
      <c r="G121" s="54">
        <f t="shared" si="1"/>
        <v>101756.1983</v>
      </c>
    </row>
    <row r="122">
      <c r="E122" s="23">
        <f>Prices!B130</f>
        <v>42544</v>
      </c>
      <c r="F122" s="33">
        <f t="array" ref="F122">index(DailyPrices,Match($E122,PriceDates,0)+1,Match(F$3,Tickers,0))*F$4</f>
        <v>103409.0909</v>
      </c>
      <c r="G122" s="54">
        <f t="shared" si="1"/>
        <v>103409.0909</v>
      </c>
    </row>
    <row r="123">
      <c r="E123" s="23">
        <f>Prices!B131</f>
        <v>42545</v>
      </c>
      <c r="F123" s="33">
        <f t="array" ref="F123">index(DailyPrices,Match($E123,PriceDates,0)+1,Match(F$3,Tickers,0))*F$4</f>
        <v>98553.71901</v>
      </c>
      <c r="G123" s="54">
        <f t="shared" si="1"/>
        <v>98553.71901</v>
      </c>
    </row>
    <row r="124">
      <c r="E124" s="23">
        <f>Prices!B132</f>
        <v>42548</v>
      </c>
      <c r="F124" s="33">
        <f t="array" ref="F124">index(DailyPrices,Match($E124,PriceDates,0)+1,Match(F$3,Tickers,0))*F$4</f>
        <v>96487.60331</v>
      </c>
      <c r="G124" s="54">
        <f t="shared" si="1"/>
        <v>96487.60331</v>
      </c>
    </row>
    <row r="125">
      <c r="E125" s="23">
        <f>Prices!B133</f>
        <v>42549</v>
      </c>
      <c r="F125" s="33">
        <f t="array" ref="F125">index(DailyPrices,Match($E125,PriceDates,0)+1,Match(F$3,Tickers,0))*F$4</f>
        <v>98450.41322</v>
      </c>
      <c r="G125" s="54">
        <f t="shared" si="1"/>
        <v>98450.41322</v>
      </c>
    </row>
    <row r="126">
      <c r="E126" s="23">
        <f>Prices!B134</f>
        <v>42550</v>
      </c>
      <c r="F126" s="33">
        <f t="array" ref="F126">index(DailyPrices,Match($E126,PriceDates,0)+1,Match(F$3,Tickers,0))*F$4</f>
        <v>100103.3058</v>
      </c>
      <c r="G126" s="54">
        <f t="shared" si="1"/>
        <v>100103.3058</v>
      </c>
    </row>
    <row r="127">
      <c r="E127" s="23">
        <f>Prices!B135</f>
        <v>42551</v>
      </c>
      <c r="F127" s="33">
        <f t="array" ref="F127">index(DailyPrices,Match($E127,PriceDates,0)+1,Match(F$3,Tickers,0))*F$4</f>
        <v>101239.6694</v>
      </c>
      <c r="G127" s="54">
        <f t="shared" si="1"/>
        <v>101239.6694</v>
      </c>
    </row>
    <row r="128">
      <c r="E128" s="23">
        <f>Prices!B136</f>
        <v>42552</v>
      </c>
      <c r="F128" s="33">
        <f t="array" ref="F128">index(DailyPrices,Match($E128,PriceDates,0)+1,Match(F$3,Tickers,0))*F$4</f>
        <v>101239.6694</v>
      </c>
      <c r="G128" s="54">
        <f t="shared" si="1"/>
        <v>101239.6694</v>
      </c>
    </row>
    <row r="129">
      <c r="E129" s="23">
        <f>Prices!B137</f>
        <v>42556</v>
      </c>
      <c r="F129" s="33">
        <f t="array" ref="F129">index(DailyPrices,Match($E129,PriceDates,0)+1,Match(F$3,Tickers,0))*F$4</f>
        <v>101549.5868</v>
      </c>
      <c r="G129" s="54">
        <f t="shared" si="1"/>
        <v>101549.5868</v>
      </c>
    </row>
    <row r="130">
      <c r="E130" s="23">
        <f>Prices!B138</f>
        <v>42557</v>
      </c>
      <c r="F130" s="33">
        <f t="array" ref="F130">index(DailyPrices,Match($E130,PriceDates,0)+1,Match(F$3,Tickers,0))*F$4</f>
        <v>100723.1405</v>
      </c>
      <c r="G130" s="54">
        <f t="shared" si="1"/>
        <v>100723.1405</v>
      </c>
    </row>
    <row r="131">
      <c r="E131" s="23">
        <f>Prices!B139</f>
        <v>42558</v>
      </c>
      <c r="F131" s="33">
        <f t="array" ref="F131">index(DailyPrices,Match($E131,PriceDates,0)+1,Match(F$3,Tickers,0))*F$4</f>
        <v>100826.4463</v>
      </c>
      <c r="G131" s="54">
        <f t="shared" si="1"/>
        <v>100826.4463</v>
      </c>
    </row>
    <row r="132">
      <c r="E132" s="23">
        <f>Prices!B140</f>
        <v>42559</v>
      </c>
      <c r="F132" s="33">
        <f t="array" ref="F132">index(DailyPrices,Match($E132,PriceDates,0)+1,Match(F$3,Tickers,0))*F$4</f>
        <v>102272.7273</v>
      </c>
      <c r="G132" s="54">
        <f t="shared" si="1"/>
        <v>102272.7273</v>
      </c>
    </row>
    <row r="133">
      <c r="E133" s="23">
        <f>Prices!B141</f>
        <v>42562</v>
      </c>
      <c r="F133" s="33">
        <f t="array" ref="F133">index(DailyPrices,Match($E133,PriceDates,0)+1,Match(F$3,Tickers,0))*F$4</f>
        <v>102995.8678</v>
      </c>
      <c r="G133" s="54">
        <f t="shared" si="1"/>
        <v>102995.8678</v>
      </c>
    </row>
    <row r="134">
      <c r="E134" s="23">
        <f>Prices!B142</f>
        <v>42563</v>
      </c>
      <c r="F134" s="33">
        <f t="array" ref="F134">index(DailyPrices,Match($E134,PriceDates,0)+1,Match(F$3,Tickers,0))*F$4</f>
        <v>103822.314</v>
      </c>
      <c r="G134" s="54">
        <f t="shared" si="1"/>
        <v>103822.314</v>
      </c>
    </row>
    <row r="135">
      <c r="E135" s="23">
        <f>Prices!B143</f>
        <v>42564</v>
      </c>
      <c r="F135" s="33">
        <f t="array" ref="F135">index(DailyPrices,Match($E135,PriceDates,0)+1,Match(F$3,Tickers,0))*F$4</f>
        <v>103822.314</v>
      </c>
      <c r="G135" s="54">
        <f t="shared" si="1"/>
        <v>103822.314</v>
      </c>
    </row>
    <row r="136">
      <c r="E136" s="23">
        <f>Prices!B144</f>
        <v>42565</v>
      </c>
      <c r="F136" s="33">
        <f t="array" ref="F136">index(DailyPrices,Match($E136,PriceDates,0)+1,Match(F$3,Tickers,0))*F$4</f>
        <v>104338.843</v>
      </c>
      <c r="G136" s="54">
        <f t="shared" si="1"/>
        <v>104338.843</v>
      </c>
    </row>
    <row r="137">
      <c r="E137" s="23">
        <f>Prices!B145</f>
        <v>42566</v>
      </c>
      <c r="F137" s="33">
        <f t="array" ref="F137">index(DailyPrices,Match($E137,PriceDates,0)+1,Match(F$3,Tickers,0))*F$4</f>
        <v>104132.2314</v>
      </c>
      <c r="G137" s="54">
        <f t="shared" si="1"/>
        <v>104132.2314</v>
      </c>
    </row>
    <row r="138">
      <c r="E138" s="23">
        <f>Prices!B146</f>
        <v>42569</v>
      </c>
      <c r="F138" s="33">
        <f t="array" ref="F138">index(DailyPrices,Match($E138,PriceDates,0)+1,Match(F$3,Tickers,0))*F$4</f>
        <v>104442.1488</v>
      </c>
      <c r="G138" s="54">
        <f t="shared" si="1"/>
        <v>104442.1488</v>
      </c>
    </row>
    <row r="139">
      <c r="E139" s="23">
        <f>Prices!B147</f>
        <v>42570</v>
      </c>
      <c r="F139" s="33">
        <f t="array" ref="F139">index(DailyPrices,Match($E139,PriceDates,0)+1,Match(F$3,Tickers,0))*F$4</f>
        <v>104028.9256</v>
      </c>
      <c r="G139" s="54">
        <f t="shared" si="1"/>
        <v>104028.9256</v>
      </c>
    </row>
    <row r="140">
      <c r="E140" s="23">
        <f>Prices!B148</f>
        <v>42571</v>
      </c>
      <c r="F140" s="33">
        <f t="array" ref="F140">index(DailyPrices,Match($E140,PriceDates,0)+1,Match(F$3,Tickers,0))*F$4</f>
        <v>104648.7603</v>
      </c>
      <c r="G140" s="54">
        <f t="shared" si="1"/>
        <v>104648.7603</v>
      </c>
    </row>
    <row r="141">
      <c r="E141" s="23">
        <f>Prices!B149</f>
        <v>42572</v>
      </c>
      <c r="F141" s="33">
        <f t="array" ref="F141">index(DailyPrices,Match($E141,PriceDates,0)+1,Match(F$3,Tickers,0))*F$4</f>
        <v>104442.1488</v>
      </c>
      <c r="G141" s="54">
        <f t="shared" si="1"/>
        <v>104442.1488</v>
      </c>
    </row>
    <row r="142">
      <c r="E142" s="23">
        <f>Prices!B150</f>
        <v>42573</v>
      </c>
      <c r="F142" s="33">
        <f t="array" ref="F142">index(DailyPrices,Match($E142,PriceDates,0)+1,Match(F$3,Tickers,0))*F$4</f>
        <v>104752.0661</v>
      </c>
      <c r="G142" s="54">
        <f t="shared" si="1"/>
        <v>104752.0661</v>
      </c>
    </row>
    <row r="143">
      <c r="E143" s="23">
        <f>Prices!B151</f>
        <v>42576</v>
      </c>
      <c r="F143" s="33">
        <f t="array" ref="F143">index(DailyPrices,Match($E143,PriceDates,0)+1,Match(F$3,Tickers,0))*F$4</f>
        <v>104545.4545</v>
      </c>
      <c r="G143" s="54">
        <f t="shared" si="1"/>
        <v>104545.4545</v>
      </c>
    </row>
    <row r="144">
      <c r="E144" s="23">
        <f>Prices!B152</f>
        <v>42577</v>
      </c>
      <c r="F144" s="33">
        <f t="array" ref="F144">index(DailyPrices,Match($E144,PriceDates,0)+1,Match(F$3,Tickers,0))*F$4</f>
        <v>104752.0661</v>
      </c>
      <c r="G144" s="54">
        <f t="shared" si="1"/>
        <v>104752.0661</v>
      </c>
    </row>
    <row r="145">
      <c r="E145" s="23">
        <f>Prices!B153</f>
        <v>42578</v>
      </c>
      <c r="F145" s="33">
        <f t="array" ref="F145">index(DailyPrices,Match($E145,PriceDates,0)+1,Match(F$3,Tickers,0))*F$4</f>
        <v>104958.6777</v>
      </c>
      <c r="G145" s="54">
        <f t="shared" si="1"/>
        <v>104958.6777</v>
      </c>
    </row>
    <row r="146">
      <c r="E146" s="23">
        <f>Prices!B154</f>
        <v>42579</v>
      </c>
      <c r="F146" s="33">
        <f t="array" ref="F146">index(DailyPrices,Match($E146,PriceDates,0)+1,Match(F$3,Tickers,0))*F$4</f>
        <v>105061.9835</v>
      </c>
      <c r="G146" s="54">
        <f t="shared" si="1"/>
        <v>105061.9835</v>
      </c>
    </row>
    <row r="147">
      <c r="E147" s="23">
        <f>Prices!B155</f>
        <v>42580</v>
      </c>
      <c r="F147" s="33">
        <f t="array" ref="F147">index(DailyPrices,Match($E147,PriceDates,0)+1,Match(F$3,Tickers,0))*F$4</f>
        <v>105475.2066</v>
      </c>
      <c r="G147" s="54">
        <f t="shared" si="1"/>
        <v>105475.2066</v>
      </c>
    </row>
    <row r="148">
      <c r="E148" s="23">
        <f>Prices!B156</f>
        <v>42583</v>
      </c>
      <c r="F148" s="33">
        <f t="array" ref="F148">index(DailyPrices,Match($E148,PriceDates,0)+1,Match(F$3,Tickers,0))*F$4</f>
        <v>105371.9008</v>
      </c>
      <c r="G148" s="54">
        <f t="shared" si="1"/>
        <v>105371.9008</v>
      </c>
    </row>
    <row r="149">
      <c r="E149" s="23">
        <f>Prices!B157</f>
        <v>42584</v>
      </c>
      <c r="F149" s="33">
        <f t="array" ref="F149">index(DailyPrices,Match($E149,PriceDates,0)+1,Match(F$3,Tickers,0))*F$4</f>
        <v>104648.7603</v>
      </c>
      <c r="G149" s="54">
        <f t="shared" si="1"/>
        <v>104648.7603</v>
      </c>
    </row>
    <row r="150">
      <c r="E150" s="23">
        <f>Prices!B158</f>
        <v>42585</v>
      </c>
      <c r="F150" s="33">
        <f t="array" ref="F150">index(DailyPrices,Match($E150,PriceDates,0)+1,Match(F$3,Tickers,0))*F$4</f>
        <v>104752.0661</v>
      </c>
      <c r="G150" s="54">
        <f t="shared" si="1"/>
        <v>104752.0661</v>
      </c>
    </row>
    <row r="151">
      <c r="E151" s="23">
        <f>Prices!B159</f>
        <v>42586</v>
      </c>
      <c r="F151" s="33">
        <f t="array" ref="F151">index(DailyPrices,Match($E151,PriceDates,0)+1,Match(F$3,Tickers,0))*F$4</f>
        <v>105061.9835</v>
      </c>
      <c r="G151" s="54">
        <f t="shared" si="1"/>
        <v>105061.9835</v>
      </c>
    </row>
    <row r="152">
      <c r="E152" s="23">
        <f>Prices!B160</f>
        <v>42587</v>
      </c>
      <c r="F152" s="33">
        <f t="array" ref="F152">index(DailyPrices,Match($E152,PriceDates,0)+1,Match(F$3,Tickers,0))*F$4</f>
        <v>105785.124</v>
      </c>
      <c r="G152" s="54">
        <f t="shared" si="1"/>
        <v>105785.124</v>
      </c>
    </row>
    <row r="153">
      <c r="E153" s="23">
        <f>Prices!B161</f>
        <v>42590</v>
      </c>
      <c r="F153" s="33">
        <f t="array" ref="F153">index(DailyPrices,Match($E153,PriceDates,0)+1,Match(F$3,Tickers,0))*F$4</f>
        <v>105888.4298</v>
      </c>
      <c r="G153" s="54">
        <f t="shared" si="1"/>
        <v>105888.4298</v>
      </c>
    </row>
    <row r="154">
      <c r="E154" s="23">
        <f>Prices!B162</f>
        <v>42591</v>
      </c>
      <c r="F154" s="33">
        <f t="array" ref="F154">index(DailyPrices,Match($E154,PriceDates,0)+1,Match(F$3,Tickers,0))*F$4</f>
        <v>106095.0413</v>
      </c>
      <c r="G154" s="54">
        <f t="shared" si="1"/>
        <v>106095.0413</v>
      </c>
    </row>
    <row r="155">
      <c r="E155" s="23">
        <f>Prices!B163</f>
        <v>42592</v>
      </c>
      <c r="F155" s="33">
        <f t="array" ref="F155">index(DailyPrices,Match($E155,PriceDates,0)+1,Match(F$3,Tickers,0))*F$4</f>
        <v>106095.0413</v>
      </c>
      <c r="G155" s="54">
        <f t="shared" si="1"/>
        <v>106095.0413</v>
      </c>
    </row>
    <row r="156">
      <c r="E156" s="23">
        <f>Prices!B164</f>
        <v>42593</v>
      </c>
      <c r="F156" s="33">
        <f t="array" ref="F156">index(DailyPrices,Match($E156,PriceDates,0)+1,Match(F$3,Tickers,0))*F$4</f>
        <v>106508.2645</v>
      </c>
      <c r="G156" s="54">
        <f t="shared" si="1"/>
        <v>106508.2645</v>
      </c>
    </row>
    <row r="157">
      <c r="E157" s="23">
        <f>Prices!B165</f>
        <v>42594</v>
      </c>
      <c r="F157" s="33">
        <f t="array" ref="F157">index(DailyPrices,Match($E157,PriceDates,0)+1,Match(F$3,Tickers,0))*F$4</f>
        <v>106508.2645</v>
      </c>
      <c r="G157" s="54">
        <f t="shared" si="1"/>
        <v>106508.2645</v>
      </c>
    </row>
    <row r="158">
      <c r="E158" s="23">
        <f>Prices!B166</f>
        <v>42597</v>
      </c>
      <c r="F158" s="33">
        <f t="array" ref="F158">index(DailyPrices,Match($E158,PriceDates,0)+1,Match(F$3,Tickers,0))*F$4</f>
        <v>106818.1818</v>
      </c>
      <c r="G158" s="54">
        <f t="shared" si="1"/>
        <v>106818.1818</v>
      </c>
    </row>
    <row r="159">
      <c r="E159" s="23">
        <f>Prices!B167</f>
        <v>42598</v>
      </c>
      <c r="F159" s="33">
        <f t="array" ref="F159">index(DailyPrices,Match($E159,PriceDates,0)+1,Match(F$3,Tickers,0))*F$4</f>
        <v>106508.2645</v>
      </c>
      <c r="G159" s="54">
        <f t="shared" si="1"/>
        <v>106508.2645</v>
      </c>
    </row>
    <row r="160">
      <c r="E160" s="23">
        <f>Prices!B168</f>
        <v>42599</v>
      </c>
      <c r="F160" s="33">
        <f t="array" ref="F160">index(DailyPrices,Match($E160,PriceDates,0)+1,Match(F$3,Tickers,0))*F$4</f>
        <v>106508.2645</v>
      </c>
      <c r="G160" s="54">
        <f t="shared" si="1"/>
        <v>106508.2645</v>
      </c>
    </row>
    <row r="161">
      <c r="E161" s="23">
        <f>Prices!B169</f>
        <v>42600</v>
      </c>
      <c r="F161" s="33">
        <f t="array" ref="F161">index(DailyPrices,Match($E161,PriceDates,0)+1,Match(F$3,Tickers,0))*F$4</f>
        <v>106818.1818</v>
      </c>
      <c r="G161" s="54">
        <f t="shared" si="1"/>
        <v>106818.1818</v>
      </c>
    </row>
    <row r="162">
      <c r="E162" s="23">
        <f>Prices!B170</f>
        <v>42601</v>
      </c>
      <c r="F162" s="33">
        <f t="array" ref="F162">index(DailyPrices,Match($E162,PriceDates,0)+1,Match(F$3,Tickers,0))*F$4</f>
        <v>106508.2645</v>
      </c>
      <c r="G162" s="54">
        <f t="shared" si="1"/>
        <v>106508.2645</v>
      </c>
    </row>
    <row r="163">
      <c r="E163" s="23">
        <f>Prices!B171</f>
        <v>42604</v>
      </c>
      <c r="F163" s="33">
        <f t="array" ref="F163">index(DailyPrices,Match($E163,PriceDates,0)+1,Match(F$3,Tickers,0))*F$4</f>
        <v>106508.2645</v>
      </c>
      <c r="G163" s="54">
        <f t="shared" si="1"/>
        <v>106508.2645</v>
      </c>
    </row>
    <row r="164">
      <c r="E164" s="23">
        <f>Prices!B172</f>
        <v>42605</v>
      </c>
      <c r="F164" s="33">
        <f t="array" ref="F164">index(DailyPrices,Match($E164,PriceDates,0)+1,Match(F$3,Tickers,0))*F$4</f>
        <v>106921.4876</v>
      </c>
      <c r="G164" s="54">
        <f t="shared" si="1"/>
        <v>106921.4876</v>
      </c>
    </row>
    <row r="165">
      <c r="E165" s="23">
        <f>Prices!B173</f>
        <v>42606</v>
      </c>
      <c r="F165" s="33">
        <f t="array" ref="F165">index(DailyPrices,Match($E165,PriceDates,0)+1,Match(F$3,Tickers,0))*F$4</f>
        <v>106301.6529</v>
      </c>
      <c r="G165" s="54">
        <f t="shared" si="1"/>
        <v>106301.6529</v>
      </c>
    </row>
    <row r="166">
      <c r="E166" s="23">
        <f>Prices!B174</f>
        <v>42607</v>
      </c>
      <c r="F166" s="33">
        <f t="array" ref="F166">index(DailyPrices,Match($E166,PriceDates,0)+1,Match(F$3,Tickers,0))*F$4</f>
        <v>106198.3471</v>
      </c>
      <c r="G166" s="54">
        <f t="shared" si="1"/>
        <v>106198.3471</v>
      </c>
    </row>
    <row r="167">
      <c r="E167" s="23">
        <f>Prices!B175</f>
        <v>42608</v>
      </c>
      <c r="F167" s="33">
        <f t="array" ref="F167">index(DailyPrices,Match($E167,PriceDates,0)+1,Match(F$3,Tickers,0))*F$4</f>
        <v>105888.4298</v>
      </c>
      <c r="G167" s="54">
        <f t="shared" si="1"/>
        <v>105888.4298</v>
      </c>
    </row>
    <row r="168">
      <c r="E168" s="23">
        <f>Prices!B176</f>
        <v>42611</v>
      </c>
      <c r="F168" s="33">
        <f t="array" ref="F168">index(DailyPrices,Match($E168,PriceDates,0)+1,Match(F$3,Tickers,0))*F$4</f>
        <v>106301.6529</v>
      </c>
      <c r="G168" s="54">
        <f t="shared" si="1"/>
        <v>106301.6529</v>
      </c>
    </row>
    <row r="169">
      <c r="E169" s="23">
        <f>Prices!B177</f>
        <v>42612</v>
      </c>
      <c r="F169" s="33">
        <f t="array" ref="F169">index(DailyPrices,Match($E169,PriceDates,0)+1,Match(F$3,Tickers,0))*F$4</f>
        <v>106198.3471</v>
      </c>
      <c r="G169" s="54">
        <f t="shared" si="1"/>
        <v>106198.3471</v>
      </c>
    </row>
    <row r="170">
      <c r="E170" s="23">
        <f>Prices!B178</f>
        <v>42613</v>
      </c>
      <c r="F170" s="33">
        <f t="array" ref="F170">index(DailyPrices,Match($E170,PriceDates,0)+1,Match(F$3,Tickers,0))*F$4</f>
        <v>105991.7355</v>
      </c>
      <c r="G170" s="54">
        <f t="shared" si="1"/>
        <v>105991.7355</v>
      </c>
    </row>
    <row r="171">
      <c r="E171" s="23">
        <f>Prices!B179</f>
        <v>42614</v>
      </c>
      <c r="F171" s="33">
        <f t="array" ref="F171">index(DailyPrices,Match($E171,PriceDates,0)+1,Match(F$3,Tickers,0))*F$4</f>
        <v>106198.3471</v>
      </c>
      <c r="G171" s="54">
        <f t="shared" si="1"/>
        <v>106198.3471</v>
      </c>
    </row>
    <row r="172">
      <c r="E172" s="23">
        <f>Prices!B180</f>
        <v>42615</v>
      </c>
      <c r="F172" s="33">
        <f t="array" ref="F172">index(DailyPrices,Match($E172,PriceDates,0)+1,Match(F$3,Tickers,0))*F$4</f>
        <v>106921.4876</v>
      </c>
      <c r="G172" s="54">
        <f t="shared" si="1"/>
        <v>106921.4876</v>
      </c>
    </row>
    <row r="173">
      <c r="E173" s="23">
        <f>Prices!B181</f>
        <v>42619</v>
      </c>
      <c r="F173" s="33">
        <f t="array" ref="F173">index(DailyPrices,Match($E173,PriceDates,0)+1,Match(F$3,Tickers,0))*F$4</f>
        <v>107644.6281</v>
      </c>
      <c r="G173" s="54">
        <f t="shared" si="1"/>
        <v>107644.6281</v>
      </c>
    </row>
    <row r="174">
      <c r="E174" s="23">
        <f>Prices!B182</f>
        <v>42620</v>
      </c>
      <c r="F174" s="33">
        <f t="array" ref="F174">index(DailyPrices,Match($E174,PriceDates,0)+1,Match(F$3,Tickers,0))*F$4</f>
        <v>107644.6281</v>
      </c>
      <c r="G174" s="54">
        <f t="shared" si="1"/>
        <v>107644.6281</v>
      </c>
    </row>
    <row r="175">
      <c r="E175" s="23">
        <f>Prices!B183</f>
        <v>42621</v>
      </c>
      <c r="F175" s="33">
        <f t="array" ref="F175">index(DailyPrices,Match($E175,PriceDates,0)+1,Match(F$3,Tickers,0))*F$4</f>
        <v>107541.3223</v>
      </c>
      <c r="G175" s="54">
        <f t="shared" si="1"/>
        <v>107541.3223</v>
      </c>
    </row>
    <row r="176">
      <c r="E176" s="23">
        <f>Prices!B184</f>
        <v>42622</v>
      </c>
      <c r="F176" s="33">
        <f t="array" ref="F176">index(DailyPrices,Match($E176,PriceDates,0)+1,Match(F$3,Tickers,0))*F$4</f>
        <v>105165.2893</v>
      </c>
      <c r="G176" s="54">
        <f t="shared" si="1"/>
        <v>105165.2893</v>
      </c>
    </row>
    <row r="177">
      <c r="E177" s="23">
        <f>Prices!B185</f>
        <v>42625</v>
      </c>
      <c r="F177" s="33">
        <f t="array" ref="F177">index(DailyPrices,Match($E177,PriceDates,0)+1,Match(F$3,Tickers,0))*F$4</f>
        <v>106301.6529</v>
      </c>
      <c r="G177" s="54">
        <f t="shared" si="1"/>
        <v>106301.6529</v>
      </c>
    </row>
    <row r="178">
      <c r="E178" s="23">
        <f>Prices!B186</f>
        <v>42626</v>
      </c>
      <c r="F178" s="33">
        <f t="array" ref="F178">index(DailyPrices,Match($E178,PriceDates,0)+1,Match(F$3,Tickers,0))*F$4</f>
        <v>104752.0661</v>
      </c>
      <c r="G178" s="54">
        <f t="shared" si="1"/>
        <v>104752.0661</v>
      </c>
    </row>
    <row r="179">
      <c r="E179" s="23">
        <f>Prices!B187</f>
        <v>42627</v>
      </c>
      <c r="F179" s="33">
        <f t="array" ref="F179">index(DailyPrices,Match($E179,PriceDates,0)+1,Match(F$3,Tickers,0))*F$4</f>
        <v>104648.7603</v>
      </c>
      <c r="G179" s="54">
        <f t="shared" si="1"/>
        <v>104648.7603</v>
      </c>
    </row>
    <row r="180">
      <c r="E180" s="23">
        <f>Prices!B188</f>
        <v>42628</v>
      </c>
      <c r="F180" s="33">
        <f t="array" ref="F180">index(DailyPrices,Match($E180,PriceDates,0)+1,Match(F$3,Tickers,0))*F$4</f>
        <v>105578.5124</v>
      </c>
      <c r="G180" s="54">
        <f t="shared" si="1"/>
        <v>105578.5124</v>
      </c>
    </row>
    <row r="181">
      <c r="E181" s="23">
        <f>Prices!B189</f>
        <v>42629</v>
      </c>
      <c r="F181" s="33">
        <f t="array" ref="F181">index(DailyPrices,Match($E181,PriceDates,0)+1,Match(F$3,Tickers,0))*F$4</f>
        <v>104958.6777</v>
      </c>
      <c r="G181" s="54">
        <f t="shared" si="1"/>
        <v>104958.6777</v>
      </c>
    </row>
    <row r="182">
      <c r="E182" s="23">
        <f>Prices!B190</f>
        <v>42632</v>
      </c>
      <c r="F182" s="33">
        <f t="array" ref="F182">index(DailyPrices,Match($E182,PriceDates,0)+1,Match(F$3,Tickers,0))*F$4</f>
        <v>105371.9008</v>
      </c>
      <c r="G182" s="54">
        <f t="shared" si="1"/>
        <v>105371.9008</v>
      </c>
    </row>
    <row r="183">
      <c r="E183" s="23">
        <f>Prices!B191</f>
        <v>42633</v>
      </c>
      <c r="F183" s="33">
        <f t="array" ref="F183">index(DailyPrices,Match($E183,PriceDates,0)+1,Match(F$3,Tickers,0))*F$4</f>
        <v>105371.9008</v>
      </c>
      <c r="G183" s="54">
        <f t="shared" si="1"/>
        <v>105371.9008</v>
      </c>
    </row>
    <row r="184">
      <c r="E184" s="23">
        <f>Prices!B192</f>
        <v>42634</v>
      </c>
      <c r="F184" s="33">
        <f t="array" ref="F184">index(DailyPrices,Match($E184,PriceDates,0)+1,Match(F$3,Tickers,0))*F$4</f>
        <v>106611.5702</v>
      </c>
      <c r="G184" s="54">
        <f t="shared" si="1"/>
        <v>106611.5702</v>
      </c>
    </row>
    <row r="185">
      <c r="E185" s="23">
        <f>Prices!B193</f>
        <v>42635</v>
      </c>
      <c r="F185" s="33">
        <f t="array" ref="F185">index(DailyPrices,Match($E185,PriceDates,0)+1,Match(F$3,Tickers,0))*F$4</f>
        <v>107541.3223</v>
      </c>
      <c r="G185" s="54">
        <f t="shared" si="1"/>
        <v>107541.3223</v>
      </c>
    </row>
    <row r="186">
      <c r="E186" s="23">
        <f>Prices!B194</f>
        <v>42636</v>
      </c>
      <c r="F186" s="33">
        <f t="array" ref="F186">index(DailyPrices,Match($E186,PriceDates,0)+1,Match(F$3,Tickers,0))*F$4</f>
        <v>107024.7934</v>
      </c>
      <c r="G186" s="54">
        <f t="shared" si="1"/>
        <v>107024.7934</v>
      </c>
    </row>
    <row r="187">
      <c r="E187" s="23">
        <f>Prices!B195</f>
        <v>42639</v>
      </c>
      <c r="F187" s="33">
        <f t="array" ref="F187">index(DailyPrices,Match($E187,PriceDates,0)+1,Match(F$3,Tickers,0))*F$4</f>
        <v>105991.7355</v>
      </c>
      <c r="G187" s="54">
        <f t="shared" si="1"/>
        <v>105991.7355</v>
      </c>
    </row>
    <row r="188">
      <c r="E188" s="23">
        <f>Prices!B196</f>
        <v>42640</v>
      </c>
      <c r="F188" s="33">
        <f t="array" ref="F188">index(DailyPrices,Match($E188,PriceDates,0)+1,Match(F$3,Tickers,0))*F$4</f>
        <v>106508.2645</v>
      </c>
      <c r="G188" s="54">
        <f t="shared" si="1"/>
        <v>106508.2645</v>
      </c>
    </row>
    <row r="189">
      <c r="E189" s="23">
        <f>Prices!B197</f>
        <v>42641</v>
      </c>
      <c r="F189" s="33">
        <f t="array" ref="F189">index(DailyPrices,Match($E189,PriceDates,0)+1,Match(F$3,Tickers,0))*F$4</f>
        <v>107128.0992</v>
      </c>
      <c r="G189" s="54">
        <f t="shared" si="1"/>
        <v>107128.0992</v>
      </c>
    </row>
    <row r="190">
      <c r="E190" s="23">
        <f>Prices!B198</f>
        <v>42642</v>
      </c>
      <c r="F190" s="33">
        <f t="array" ref="F190">index(DailyPrices,Match($E190,PriceDates,0)+1,Match(F$3,Tickers,0))*F$4</f>
        <v>106301.6529</v>
      </c>
      <c r="G190" s="54">
        <f t="shared" si="1"/>
        <v>106301.6529</v>
      </c>
    </row>
    <row r="191">
      <c r="E191" s="23">
        <f>Prices!B199</f>
        <v>42643</v>
      </c>
      <c r="F191" s="33">
        <f t="array" ref="F191">index(DailyPrices,Match($E191,PriceDates,0)+1,Match(F$3,Tickers,0))*F$4</f>
        <v>106921.4876</v>
      </c>
      <c r="G191" s="54">
        <f t="shared" si="1"/>
        <v>106921.4876</v>
      </c>
    </row>
    <row r="192">
      <c r="E192" s="23"/>
      <c r="F192" s="33"/>
      <c r="G192" s="54"/>
    </row>
    <row r="193">
      <c r="E193" s="23"/>
      <c r="F193" s="33"/>
      <c r="G193" s="54"/>
    </row>
    <row r="194">
      <c r="E194" s="23"/>
      <c r="F194" s="33"/>
      <c r="G194" s="54"/>
    </row>
    <row r="195">
      <c r="E195" s="23"/>
      <c r="F195" s="33"/>
      <c r="G195" s="54"/>
    </row>
    <row r="196">
      <c r="E196" s="23"/>
      <c r="F196" s="33"/>
      <c r="G196" s="54"/>
    </row>
    <row r="197">
      <c r="E197" s="23"/>
      <c r="F197" s="33"/>
      <c r="G197" s="5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1">
        <f>today()-if(weekday(today())=1,2,if(weekday(today())=7,1,0))</f>
        <v>42745</v>
      </c>
      <c r="BW1" s="3"/>
      <c r="BX1" s="3">
        <f>match(BX7,BY:BY,0)</f>
        <v>38</v>
      </c>
    </row>
    <row r="2">
      <c r="A2" s="1"/>
      <c r="B2" s="1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</row>
    <row r="3">
      <c r="A3" s="1" t="s">
        <v>131</v>
      </c>
      <c r="B3" s="72"/>
      <c r="C3" s="1" t="str">
        <f t="shared" ref="C3:BW3" si="1">C9</f>
        <v>VTI</v>
      </c>
      <c r="D3" s="1" t="str">
        <f t="shared" si="1"/>
        <v>VOO</v>
      </c>
      <c r="E3" s="1" t="str">
        <f t="shared" si="1"/>
        <v>VEA</v>
      </c>
      <c r="F3" s="1" t="str">
        <f t="shared" si="1"/>
        <v>VWO</v>
      </c>
      <c r="G3" s="1" t="str">
        <f t="shared" si="1"/>
        <v>VIG</v>
      </c>
      <c r="H3" s="1" t="str">
        <f t="shared" si="1"/>
        <v>XLE</v>
      </c>
      <c r="I3" s="1" t="str">
        <f t="shared" si="1"/>
        <v>SCHP</v>
      </c>
      <c r="J3" s="1" t="str">
        <f t="shared" si="1"/>
        <v>MUB</v>
      </c>
      <c r="K3" s="1" t="str">
        <f t="shared" si="1"/>
        <v>VTV</v>
      </c>
      <c r="L3" s="1" t="str">
        <f t="shared" si="1"/>
        <v>VOE</v>
      </c>
      <c r="M3" s="1" t="str">
        <f t="shared" si="1"/>
        <v>VBR</v>
      </c>
      <c r="N3" s="1" t="str">
        <f t="shared" si="1"/>
        <v>SHV</v>
      </c>
      <c r="O3" s="1" t="str">
        <f t="shared" si="1"/>
        <v>VTIP</v>
      </c>
      <c r="P3" s="1" t="str">
        <f t="shared" si="1"/>
        <v>LQD</v>
      </c>
      <c r="Q3" s="1" t="str">
        <f t="shared" si="1"/>
        <v>BNDX</v>
      </c>
      <c r="R3" s="1" t="str">
        <f t="shared" si="1"/>
        <v>VWOB</v>
      </c>
      <c r="S3" s="1" t="str">
        <f t="shared" si="1"/>
        <v>PRF</v>
      </c>
      <c r="T3" s="1" t="str">
        <f t="shared" si="1"/>
        <v>VB</v>
      </c>
      <c r="U3" s="1" t="str">
        <f t="shared" si="1"/>
        <v>ITM</v>
      </c>
      <c r="V3" s="1" t="str">
        <f t="shared" si="1"/>
        <v>PRFZ</v>
      </c>
      <c r="W3" s="1" t="str">
        <f t="shared" si="1"/>
        <v>PXF</v>
      </c>
      <c r="X3" s="1" t="str">
        <f t="shared" si="1"/>
        <v>VSS</v>
      </c>
      <c r="Y3" s="1" t="str">
        <f t="shared" si="1"/>
        <v>PDN</v>
      </c>
      <c r="Z3" s="1" t="str">
        <f t="shared" si="1"/>
        <v>IEMG</v>
      </c>
      <c r="AA3" s="1" t="str">
        <f t="shared" si="1"/>
        <v>PXH</v>
      </c>
      <c r="AB3" s="1" t="str">
        <f t="shared" si="1"/>
        <v>VNQ</v>
      </c>
      <c r="AC3" s="1" t="str">
        <f t="shared" si="1"/>
        <v>GQRE</v>
      </c>
      <c r="AD3" s="1" t="str">
        <f t="shared" si="1"/>
        <v>VYM</v>
      </c>
      <c r="AE3" s="1" t="str">
        <f t="shared" si="1"/>
        <v>WDIV</v>
      </c>
      <c r="AF3" s="1" t="str">
        <f t="shared" si="1"/>
        <v>ZMLP</v>
      </c>
      <c r="AG3" s="1" t="str">
        <f t="shared" si="1"/>
        <v>VGIT</v>
      </c>
      <c r="AH3" s="1" t="str">
        <f t="shared" si="1"/>
        <v>VCIT</v>
      </c>
      <c r="AI3" s="1" t="str">
        <f t="shared" si="1"/>
        <v>MBB</v>
      </c>
      <c r="AJ3" s="1" t="str">
        <f t="shared" si="1"/>
        <v>STIP</v>
      </c>
      <c r="AK3" s="1" t="str">
        <f t="shared" si="1"/>
        <v>JNK</v>
      </c>
      <c r="AL3" s="1" t="str">
        <f t="shared" si="1"/>
        <v>IGOV</v>
      </c>
      <c r="AM3" s="1" t="str">
        <f t="shared" si="1"/>
        <v>GLTR</v>
      </c>
      <c r="AN3" s="1" t="str">
        <f t="shared" si="1"/>
        <v>PFF</v>
      </c>
      <c r="AO3" s="1" t="str">
        <f t="shared" si="1"/>
        <v>BKLN</v>
      </c>
      <c r="AP3" s="1" t="str">
        <f t="shared" si="1"/>
        <v>CMF</v>
      </c>
      <c r="AQ3" s="1" t="str">
        <f t="shared" si="1"/>
        <v>TRRFX</v>
      </c>
      <c r="AR3" s="1" t="str">
        <f t="shared" si="1"/>
        <v>TRRAX</v>
      </c>
      <c r="AS3" s="1" t="str">
        <f t="shared" si="1"/>
        <v>TRRGX</v>
      </c>
      <c r="AT3" s="1" t="str">
        <f t="shared" si="1"/>
        <v>TRRBX</v>
      </c>
      <c r="AU3" s="1" t="str">
        <f t="shared" si="1"/>
        <v>TRRHX</v>
      </c>
      <c r="AV3" s="1" t="str">
        <f t="shared" si="1"/>
        <v>TRRCX</v>
      </c>
      <c r="AW3" s="1" t="str">
        <f t="shared" si="1"/>
        <v>TRRJX</v>
      </c>
      <c r="AX3" s="1" t="str">
        <f t="shared" si="1"/>
        <v>TRRDX</v>
      </c>
      <c r="AY3" s="1" t="str">
        <f t="shared" si="1"/>
        <v>TRRKX</v>
      </c>
      <c r="AZ3" s="1" t="str">
        <f t="shared" si="1"/>
        <v>TRRMX</v>
      </c>
      <c r="BA3" s="1" t="str">
        <f t="shared" si="1"/>
        <v>TRRNX</v>
      </c>
      <c r="BB3" s="1" t="str">
        <f t="shared" si="1"/>
        <v>TRRLX</v>
      </c>
      <c r="BC3" s="1" t="str">
        <f t="shared" si="1"/>
        <v>AGG</v>
      </c>
      <c r="BD3" s="1" t="str">
        <f t="shared" si="1"/>
        <v>XLP</v>
      </c>
      <c r="BE3" s="1" t="str">
        <f t="shared" si="1"/>
        <v>SHY</v>
      </c>
      <c r="BF3" s="1" t="str">
        <f t="shared" si="1"/>
        <v>TLT</v>
      </c>
      <c r="BG3" s="1" t="str">
        <f t="shared" si="1"/>
        <v>SCPB</v>
      </c>
      <c r="BH3" s="1" t="str">
        <f t="shared" si="1"/>
        <v>FLOT</v>
      </c>
      <c r="BI3" s="1" t="str">
        <f t="shared" si="1"/>
        <v>VDC</v>
      </c>
      <c r="BJ3" s="1" t="str">
        <f t="shared" si="1"/>
        <v>FDN</v>
      </c>
      <c r="BK3" s="1" t="str">
        <f t="shared" si="1"/>
        <v>EEMV</v>
      </c>
      <c r="BL3" s="1" t="str">
        <f t="shared" si="1"/>
        <v>XBI</v>
      </c>
      <c r="BM3" s="1" t="str">
        <f t="shared" si="1"/>
        <v>SCHZ</v>
      </c>
      <c r="BN3" s="1" t="str">
        <f t="shared" si="1"/>
        <v>BIL</v>
      </c>
      <c r="BO3" s="1" t="str">
        <f t="shared" si="1"/>
        <v>BBH</v>
      </c>
      <c r="BP3" s="1" t="str">
        <f t="shared" si="1"/>
        <v>RYH</v>
      </c>
      <c r="BQ3" s="1" t="str">
        <f t="shared" si="1"/>
        <v>QLTA</v>
      </c>
      <c r="BR3" s="1" t="str">
        <f t="shared" si="1"/>
        <v>SIVR</v>
      </c>
      <c r="BS3" s="1" t="str">
        <f t="shared" si="1"/>
        <v>RHS</v>
      </c>
      <c r="BT3" s="1" t="str">
        <f t="shared" si="1"/>
        <v>VCSH</v>
      </c>
      <c r="BU3" s="1" t="str">
        <f t="shared" si="1"/>
        <v>ISTB</v>
      </c>
      <c r="BV3" s="1" t="str">
        <f t="shared" si="1"/>
        <v>IHY</v>
      </c>
      <c r="BW3" s="12" t="str">
        <f t="shared" si="1"/>
        <v>IEF</v>
      </c>
      <c r="BX3" s="12" t="s">
        <v>45</v>
      </c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</row>
    <row r="4">
      <c r="B4" s="1" t="s">
        <v>132</v>
      </c>
      <c r="C4" s="55">
        <f t="array" ref="C4:BX4">index(DailyPrices,B9)</f>
        <v>111.33</v>
      </c>
      <c r="D4" s="15">
        <v>198.69</v>
      </c>
      <c r="E4" s="15">
        <v>37.41</v>
      </c>
      <c r="F4" s="15">
        <v>37.63</v>
      </c>
      <c r="G4" s="15">
        <v>83.93</v>
      </c>
      <c r="H4" s="15">
        <v>70.61</v>
      </c>
      <c r="I4" s="15">
        <v>56.98</v>
      </c>
      <c r="J4" s="15">
        <v>112.55</v>
      </c>
      <c r="K4" s="15">
        <v>87.0</v>
      </c>
      <c r="L4" s="15">
        <v>93.57</v>
      </c>
      <c r="M4" s="15">
        <v>110.66</v>
      </c>
      <c r="N4" s="15">
        <v>110.4</v>
      </c>
      <c r="O4" s="15">
        <v>49.65</v>
      </c>
      <c r="P4" s="15">
        <v>122.86</v>
      </c>
      <c r="Q4" s="15">
        <v>55.98</v>
      </c>
      <c r="R4" s="15">
        <v>81.33</v>
      </c>
      <c r="S4" s="15">
        <v>93.6</v>
      </c>
      <c r="T4" s="15">
        <v>122.18</v>
      </c>
      <c r="U4" s="15">
        <v>24.55</v>
      </c>
      <c r="V4" s="15">
        <v>105.39</v>
      </c>
      <c r="W4" s="15">
        <v>36.75</v>
      </c>
      <c r="X4" s="15">
        <v>99.53</v>
      </c>
      <c r="Y4" s="15">
        <v>27.86</v>
      </c>
      <c r="Z4" s="15">
        <v>45.61</v>
      </c>
      <c r="AA4" s="15">
        <v>17.92</v>
      </c>
      <c r="AB4" s="15">
        <v>86.74</v>
      </c>
      <c r="AC4" s="15">
        <v>60.41</v>
      </c>
      <c r="AD4" s="15">
        <v>72.14</v>
      </c>
      <c r="AE4" s="15">
        <v>63.55</v>
      </c>
      <c r="AF4" s="15">
        <v>18.83</v>
      </c>
      <c r="AG4" s="15">
        <v>66.69</v>
      </c>
      <c r="AH4" s="15">
        <v>89.35</v>
      </c>
      <c r="AI4" s="15">
        <v>109.93</v>
      </c>
      <c r="AJ4" s="15">
        <v>101.1</v>
      </c>
      <c r="AK4" s="15">
        <v>36.53</v>
      </c>
      <c r="AL4" s="15">
        <v>100.39</v>
      </c>
      <c r="AM4" s="15">
        <v>66.65</v>
      </c>
      <c r="AN4" s="15">
        <v>39.33</v>
      </c>
      <c r="AO4" s="15">
        <v>23.13</v>
      </c>
      <c r="AP4" s="15">
        <v>120.48</v>
      </c>
      <c r="AQ4" s="15">
        <v>13.38</v>
      </c>
      <c r="AR4" s="15">
        <v>18.2</v>
      </c>
      <c r="AS4" s="15">
        <v>14.73</v>
      </c>
      <c r="AT4" s="15">
        <v>21.19</v>
      </c>
      <c r="AU4" s="15">
        <v>16.08</v>
      </c>
      <c r="AV4" s="15">
        <v>23.43</v>
      </c>
      <c r="AW4" s="15">
        <v>16.93</v>
      </c>
      <c r="AX4" s="15">
        <v>24.17</v>
      </c>
      <c r="AY4" s="15">
        <v>16.23</v>
      </c>
      <c r="AZ4" s="15">
        <v>13.63</v>
      </c>
      <c r="BA4" s="15">
        <v>13.6</v>
      </c>
      <c r="BB4" s="15">
        <v>10.35</v>
      </c>
      <c r="BC4" s="15">
        <v>112.22</v>
      </c>
      <c r="BD4" s="15">
        <v>53.21</v>
      </c>
      <c r="BE4" s="15">
        <v>84.99</v>
      </c>
      <c r="BF4" s="15">
        <v>137.26</v>
      </c>
      <c r="BG4" s="15">
        <v>30.73</v>
      </c>
      <c r="BH4" s="15">
        <v>50.71</v>
      </c>
      <c r="BI4" s="15">
        <v>136.88</v>
      </c>
      <c r="BJ4" s="15">
        <v>81.56</v>
      </c>
      <c r="BK4" s="15">
        <v>54.06</v>
      </c>
      <c r="BL4" s="15">
        <v>66.29</v>
      </c>
      <c r="BM4" s="15">
        <v>53.56</v>
      </c>
      <c r="BN4" s="15">
        <v>45.73</v>
      </c>
      <c r="BO4" s="15">
        <v>115.21</v>
      </c>
      <c r="BP4" s="15">
        <v>155.61</v>
      </c>
      <c r="BQ4" s="15">
        <v>53.61</v>
      </c>
      <c r="BR4" s="15">
        <v>18.76</v>
      </c>
      <c r="BS4" s="15">
        <v>122.38</v>
      </c>
      <c r="BT4" s="15">
        <v>80.41</v>
      </c>
      <c r="BU4" s="15">
        <v>50.57</v>
      </c>
      <c r="BV4" s="15">
        <v>24.63</v>
      </c>
      <c r="BW4" s="15">
        <v>111.88</v>
      </c>
      <c r="BX4" s="15">
        <v>2168.27</v>
      </c>
      <c r="BZ4" s="44" t="s">
        <v>48</v>
      </c>
      <c r="CA4" s="37">
        <f>average(CA11:CA199)*252</f>
        <v>0.07860724493</v>
      </c>
    </row>
    <row r="5">
      <c r="B5" s="1" t="s">
        <v>133</v>
      </c>
      <c r="C5" s="55">
        <f t="array" ref="C5:BX5">index(DailyPrices,2)</f>
        <v>103.81</v>
      </c>
      <c r="D5" s="15">
        <v>186.93</v>
      </c>
      <c r="E5" s="15">
        <v>36.72</v>
      </c>
      <c r="F5" s="15">
        <v>32.71</v>
      </c>
      <c r="G5" s="15">
        <v>77.76</v>
      </c>
      <c r="H5" s="15">
        <v>59.89</v>
      </c>
      <c r="I5" s="15">
        <v>53.13</v>
      </c>
      <c r="J5" s="15">
        <v>110.29</v>
      </c>
      <c r="K5" s="15">
        <v>81.52</v>
      </c>
      <c r="L5" s="15">
        <v>85.64</v>
      </c>
      <c r="M5" s="15">
        <v>98.77</v>
      </c>
      <c r="N5" s="15">
        <v>110.21</v>
      </c>
      <c r="O5" s="15">
        <v>48.35</v>
      </c>
      <c r="P5" s="15">
        <v>113.34</v>
      </c>
      <c r="Q5" s="15">
        <v>52.77</v>
      </c>
      <c r="R5" s="15">
        <v>73.7</v>
      </c>
      <c r="S5" s="15">
        <v>86.51</v>
      </c>
      <c r="T5" s="15">
        <v>110.64</v>
      </c>
      <c r="U5" s="15">
        <v>23.88</v>
      </c>
      <c r="V5" s="15">
        <v>93.8</v>
      </c>
      <c r="W5" s="15">
        <v>36.1</v>
      </c>
      <c r="X5" s="15">
        <v>92.87</v>
      </c>
      <c r="Y5" s="15">
        <v>25.92</v>
      </c>
      <c r="Z5" s="15">
        <v>39.39</v>
      </c>
      <c r="AA5" s="15">
        <v>13.94</v>
      </c>
      <c r="AB5" s="15">
        <v>79.73</v>
      </c>
      <c r="AC5" s="15">
        <v>56.85</v>
      </c>
      <c r="AD5" s="15">
        <v>66.28</v>
      </c>
      <c r="AE5" s="15">
        <v>56.96</v>
      </c>
      <c r="AF5" s="15">
        <v>17.39</v>
      </c>
      <c r="AG5" s="15">
        <v>64.28</v>
      </c>
      <c r="AH5" s="15">
        <v>83.64</v>
      </c>
      <c r="AI5" s="15">
        <v>107.51</v>
      </c>
      <c r="AJ5" s="15">
        <v>98.92</v>
      </c>
      <c r="AK5" s="15">
        <v>33.54</v>
      </c>
      <c r="AL5" s="15">
        <v>89.67</v>
      </c>
      <c r="AM5" s="15">
        <v>52.29</v>
      </c>
      <c r="AN5" s="15">
        <v>38.47</v>
      </c>
      <c r="AO5" s="15">
        <v>22.15</v>
      </c>
      <c r="AP5" s="15">
        <v>117.7</v>
      </c>
      <c r="AQ5" s="15">
        <v>12.43</v>
      </c>
      <c r="AR5" s="15">
        <v>16.88</v>
      </c>
      <c r="AS5" s="15">
        <v>13.68</v>
      </c>
      <c r="AT5" s="15">
        <v>19.69</v>
      </c>
      <c r="AU5" s="15">
        <v>14.95</v>
      </c>
      <c r="AV5" s="15">
        <v>21.81</v>
      </c>
      <c r="AW5" s="15">
        <v>15.79</v>
      </c>
      <c r="AX5" s="15">
        <v>22.58</v>
      </c>
      <c r="AY5" s="15">
        <v>15.16</v>
      </c>
      <c r="AZ5" s="15">
        <v>12.74</v>
      </c>
      <c r="BA5" s="15">
        <v>12.71</v>
      </c>
      <c r="BB5" s="15">
        <v>9.68</v>
      </c>
      <c r="BC5" s="15">
        <v>107.57</v>
      </c>
      <c r="BD5" s="15">
        <v>50.23</v>
      </c>
      <c r="BE5" s="15">
        <v>84.27</v>
      </c>
      <c r="BF5" s="15">
        <v>120.12</v>
      </c>
      <c r="BG5" s="15">
        <v>30.32</v>
      </c>
      <c r="BH5" s="15">
        <v>50.39</v>
      </c>
      <c r="BI5" s="15">
        <v>129.07</v>
      </c>
      <c r="BJ5" s="15">
        <v>74.61</v>
      </c>
      <c r="BK5" s="15">
        <v>48.66</v>
      </c>
      <c r="BL5" s="15">
        <v>70.2</v>
      </c>
      <c r="BM5" s="15">
        <v>51.32</v>
      </c>
      <c r="BN5" s="15">
        <v>45.68</v>
      </c>
      <c r="BO5" s="15">
        <v>126.95</v>
      </c>
      <c r="BP5" s="15">
        <v>153.49</v>
      </c>
      <c r="BQ5" s="15">
        <v>50.27</v>
      </c>
      <c r="BR5" s="15">
        <v>13.56</v>
      </c>
      <c r="BS5" s="15">
        <v>115.53</v>
      </c>
      <c r="BT5" s="15">
        <v>78.74</v>
      </c>
      <c r="BU5" s="15">
        <v>49.56</v>
      </c>
      <c r="BV5" s="15">
        <v>22.28</v>
      </c>
      <c r="BW5" s="15">
        <v>105.59</v>
      </c>
      <c r="BX5" s="15">
        <v>2043.94</v>
      </c>
      <c r="BZ5" s="44" t="s">
        <v>51</v>
      </c>
      <c r="CA5" s="37">
        <f>stdev(CA11:CA199)*252^0.5</f>
        <v>0.05391692804</v>
      </c>
    </row>
    <row r="6">
      <c r="B6" s="1" t="s">
        <v>134</v>
      </c>
      <c r="C6" s="9">
        <f t="shared" ref="C6:BX6" si="2">C4/C5-1</f>
        <v>0.07244003468</v>
      </c>
      <c r="D6" s="9">
        <f t="shared" si="2"/>
        <v>0.0629112502</v>
      </c>
      <c r="E6" s="9">
        <f t="shared" si="2"/>
        <v>0.01879084967</v>
      </c>
      <c r="F6" s="9">
        <f t="shared" si="2"/>
        <v>0.1504127178</v>
      </c>
      <c r="G6" s="9">
        <f t="shared" si="2"/>
        <v>0.07934670782</v>
      </c>
      <c r="H6" s="9">
        <f t="shared" si="2"/>
        <v>0.1789948238</v>
      </c>
      <c r="I6" s="9">
        <f t="shared" si="2"/>
        <v>0.07246376812</v>
      </c>
      <c r="J6" s="9">
        <f t="shared" si="2"/>
        <v>0.02049143168</v>
      </c>
      <c r="K6" s="9">
        <f t="shared" si="2"/>
        <v>0.06722276742</v>
      </c>
      <c r="L6" s="9">
        <f t="shared" si="2"/>
        <v>0.09259691733</v>
      </c>
      <c r="M6" s="9">
        <f t="shared" si="2"/>
        <v>0.1203806824</v>
      </c>
      <c r="N6" s="9">
        <f t="shared" si="2"/>
        <v>0.00172398149</v>
      </c>
      <c r="O6" s="9">
        <f t="shared" si="2"/>
        <v>0.02688728025</v>
      </c>
      <c r="P6" s="9">
        <f t="shared" si="2"/>
        <v>0.08399505911</v>
      </c>
      <c r="Q6" s="9">
        <f t="shared" si="2"/>
        <v>0.06083001706</v>
      </c>
      <c r="R6" s="9">
        <f t="shared" si="2"/>
        <v>0.1035278155</v>
      </c>
      <c r="S6" s="9">
        <f t="shared" si="2"/>
        <v>0.08195584326</v>
      </c>
      <c r="T6" s="9">
        <f t="shared" si="2"/>
        <v>0.1043022415</v>
      </c>
      <c r="U6" s="9">
        <f t="shared" si="2"/>
        <v>0.02805695142</v>
      </c>
      <c r="V6" s="9">
        <f t="shared" si="2"/>
        <v>0.1235607676</v>
      </c>
      <c r="W6" s="9">
        <f t="shared" si="2"/>
        <v>0.01800554017</v>
      </c>
      <c r="X6" s="9">
        <f t="shared" si="2"/>
        <v>0.07171314741</v>
      </c>
      <c r="Y6" s="9">
        <f t="shared" si="2"/>
        <v>0.07484567901</v>
      </c>
      <c r="Z6" s="9">
        <f t="shared" si="2"/>
        <v>0.1579080985</v>
      </c>
      <c r="AA6" s="9">
        <f t="shared" si="2"/>
        <v>0.2855093257</v>
      </c>
      <c r="AB6" s="9">
        <f t="shared" si="2"/>
        <v>0.08792173586</v>
      </c>
      <c r="AC6" s="9">
        <f t="shared" si="2"/>
        <v>0.06262093228</v>
      </c>
      <c r="AD6" s="9">
        <f t="shared" si="2"/>
        <v>0.08841279421</v>
      </c>
      <c r="AE6" s="9">
        <f t="shared" si="2"/>
        <v>0.1156952247</v>
      </c>
      <c r="AF6" s="9">
        <f t="shared" si="2"/>
        <v>0.08280621047</v>
      </c>
      <c r="AG6" s="9">
        <f t="shared" si="2"/>
        <v>0.03749222153</v>
      </c>
      <c r="AH6" s="9">
        <f t="shared" si="2"/>
        <v>0.06826877092</v>
      </c>
      <c r="AI6" s="9">
        <f t="shared" si="2"/>
        <v>0.022509534</v>
      </c>
      <c r="AJ6" s="9">
        <f t="shared" si="2"/>
        <v>0.02203801051</v>
      </c>
      <c r="AK6" s="9">
        <f t="shared" si="2"/>
        <v>0.08914728682</v>
      </c>
      <c r="AL6" s="9">
        <f t="shared" si="2"/>
        <v>0.1195494591</v>
      </c>
      <c r="AM6" s="9">
        <f t="shared" si="2"/>
        <v>0.2746222987</v>
      </c>
      <c r="AN6" s="9">
        <f t="shared" si="2"/>
        <v>0.02235508188</v>
      </c>
      <c r="AO6" s="9">
        <f t="shared" si="2"/>
        <v>0.04424379233</v>
      </c>
      <c r="AP6" s="9">
        <f t="shared" si="2"/>
        <v>0.02361937128</v>
      </c>
      <c r="AQ6" s="9">
        <f t="shared" si="2"/>
        <v>0.07642799678</v>
      </c>
      <c r="AR6" s="9">
        <f t="shared" si="2"/>
        <v>0.07819905213</v>
      </c>
      <c r="AS6" s="9">
        <f t="shared" si="2"/>
        <v>0.07675438596</v>
      </c>
      <c r="AT6" s="9">
        <f t="shared" si="2"/>
        <v>0.07618080244</v>
      </c>
      <c r="AU6" s="9">
        <f t="shared" si="2"/>
        <v>0.07558528428</v>
      </c>
      <c r="AV6" s="9">
        <f t="shared" si="2"/>
        <v>0.0742778542</v>
      </c>
      <c r="AW6" s="9">
        <f t="shared" si="2"/>
        <v>0.07219759341</v>
      </c>
      <c r="AX6" s="9">
        <f t="shared" si="2"/>
        <v>0.07041629761</v>
      </c>
      <c r="AY6" s="9">
        <f t="shared" si="2"/>
        <v>0.07058047493</v>
      </c>
      <c r="AZ6" s="9">
        <f t="shared" si="2"/>
        <v>0.06985871272</v>
      </c>
      <c r="BA6" s="9">
        <f t="shared" si="2"/>
        <v>0.07002360346</v>
      </c>
      <c r="BB6" s="9">
        <f t="shared" si="2"/>
        <v>0.06921487603</v>
      </c>
      <c r="BC6" s="9">
        <f t="shared" si="2"/>
        <v>0.04322766571</v>
      </c>
      <c r="BD6" s="9">
        <f t="shared" si="2"/>
        <v>0.05932709536</v>
      </c>
      <c r="BE6" s="9">
        <f t="shared" si="2"/>
        <v>0.008543965824</v>
      </c>
      <c r="BF6" s="9">
        <f t="shared" si="2"/>
        <v>0.1426906427</v>
      </c>
      <c r="BG6" s="9">
        <f t="shared" si="2"/>
        <v>0.01352242744</v>
      </c>
      <c r="BH6" s="9">
        <f t="shared" si="2"/>
        <v>0.006350466362</v>
      </c>
      <c r="BI6" s="9">
        <f t="shared" si="2"/>
        <v>0.06050980088</v>
      </c>
      <c r="BJ6" s="9">
        <f t="shared" si="2"/>
        <v>0.09315105214</v>
      </c>
      <c r="BK6" s="9">
        <f t="shared" si="2"/>
        <v>0.110974106</v>
      </c>
      <c r="BL6" s="9">
        <f t="shared" si="2"/>
        <v>-0.0556980057</v>
      </c>
      <c r="BM6" s="9">
        <f t="shared" si="2"/>
        <v>0.0436477007</v>
      </c>
      <c r="BN6" s="9">
        <f t="shared" si="2"/>
        <v>0.001094570928</v>
      </c>
      <c r="BO6" s="9">
        <f t="shared" si="2"/>
        <v>-0.09247735329</v>
      </c>
      <c r="BP6" s="9">
        <f t="shared" si="2"/>
        <v>0.01381197472</v>
      </c>
      <c r="BQ6" s="9">
        <f t="shared" si="2"/>
        <v>0.06644121743</v>
      </c>
      <c r="BR6" s="9">
        <f t="shared" si="2"/>
        <v>0.383480826</v>
      </c>
      <c r="BS6" s="9">
        <f t="shared" si="2"/>
        <v>0.0592919588</v>
      </c>
      <c r="BT6" s="9">
        <f t="shared" si="2"/>
        <v>0.02120904242</v>
      </c>
      <c r="BU6" s="9">
        <f t="shared" si="2"/>
        <v>0.02037933818</v>
      </c>
      <c r="BV6" s="9">
        <f t="shared" si="2"/>
        <v>0.105475763</v>
      </c>
      <c r="BW6" s="9">
        <f t="shared" si="2"/>
        <v>0.05957003504</v>
      </c>
      <c r="BX6" s="9">
        <f t="shared" si="2"/>
        <v>0.06082859575</v>
      </c>
      <c r="BZ6" s="44" t="s">
        <v>53</v>
      </c>
      <c r="CA6" s="51">
        <f>CA4/CA5</f>
        <v>1.45793256</v>
      </c>
    </row>
    <row r="7">
      <c r="B7" s="1" t="s">
        <v>135</v>
      </c>
      <c r="C7" s="9">
        <f t="shared" ref="C7:BW7" si="3">index(C:C,$BX$1,1)/C5-1</f>
        <v>-0.1125132454</v>
      </c>
      <c r="D7" s="9">
        <f t="shared" si="3"/>
        <v>-0.1019633018</v>
      </c>
      <c r="E7" s="9">
        <f t="shared" si="3"/>
        <v>-0.1222766885</v>
      </c>
      <c r="F7" s="9">
        <f t="shared" si="3"/>
        <v>-0.1088352186</v>
      </c>
      <c r="G7" s="9">
        <f t="shared" si="3"/>
        <v>-0.06121399177</v>
      </c>
      <c r="H7" s="9">
        <f t="shared" si="3"/>
        <v>-0.1070295542</v>
      </c>
      <c r="I7" s="9">
        <f t="shared" si="3"/>
        <v>0.01919819311</v>
      </c>
      <c r="J7" s="9">
        <f t="shared" si="3"/>
        <v>0.01505122858</v>
      </c>
      <c r="K7" s="9">
        <f t="shared" si="3"/>
        <v>-0.09629538763</v>
      </c>
      <c r="L7" s="9">
        <f t="shared" si="3"/>
        <v>-0.1235404017</v>
      </c>
      <c r="M7" s="9">
        <f t="shared" si="3"/>
        <v>-0.1191657386</v>
      </c>
      <c r="N7" s="9">
        <f t="shared" si="3"/>
        <v>0.0009073586789</v>
      </c>
      <c r="O7" s="9">
        <f t="shared" si="3"/>
        <v>0</v>
      </c>
      <c r="P7" s="9">
        <f t="shared" si="3"/>
        <v>0.004058584789</v>
      </c>
      <c r="Q7" s="9">
        <f t="shared" si="3"/>
        <v>0.0193291643</v>
      </c>
      <c r="R7" s="9">
        <f t="shared" si="3"/>
        <v>-0.008412483039</v>
      </c>
      <c r="S7" s="9">
        <f t="shared" si="3"/>
        <v>-0.1026470928</v>
      </c>
      <c r="T7" s="9">
        <f t="shared" si="3"/>
        <v>-0.1428054953</v>
      </c>
      <c r="U7" s="9">
        <f t="shared" si="3"/>
        <v>0.0242881072</v>
      </c>
      <c r="V7" s="9">
        <f t="shared" si="3"/>
        <v>-0.1408315565</v>
      </c>
      <c r="W7" s="9">
        <f t="shared" si="3"/>
        <v>-0.132132964</v>
      </c>
      <c r="X7" s="9">
        <f t="shared" si="3"/>
        <v>-0.1197372671</v>
      </c>
      <c r="Y7" s="9">
        <f t="shared" si="3"/>
        <v>-0.1084104938</v>
      </c>
      <c r="Z7" s="9">
        <f t="shared" si="3"/>
        <v>-0.1045950749</v>
      </c>
      <c r="AA7" s="9">
        <f t="shared" si="3"/>
        <v>-0.1025824964</v>
      </c>
      <c r="AB7" s="9">
        <f t="shared" si="3"/>
        <v>-0.1035996488</v>
      </c>
      <c r="AC7" s="9">
        <f t="shared" si="3"/>
        <v>-0.09252418646</v>
      </c>
      <c r="AD7" s="9">
        <f t="shared" si="3"/>
        <v>-0.06623415812</v>
      </c>
      <c r="AE7" s="9">
        <f t="shared" si="3"/>
        <v>-0.07075140449</v>
      </c>
      <c r="AF7" s="9">
        <f t="shared" si="3"/>
        <v>-0.3007475561</v>
      </c>
      <c r="AG7" s="9">
        <f t="shared" si="3"/>
        <v>0.03515868077</v>
      </c>
      <c r="AH7" s="9">
        <f t="shared" si="3"/>
        <v>0.006695361071</v>
      </c>
      <c r="AI7" s="9">
        <f t="shared" si="3"/>
        <v>0.01813784764</v>
      </c>
      <c r="AJ7" s="9">
        <f t="shared" si="3"/>
        <v>0.002021835827</v>
      </c>
      <c r="AK7" s="9">
        <f t="shared" si="3"/>
        <v>-0.06648777579</v>
      </c>
      <c r="AL7" s="9">
        <f t="shared" si="3"/>
        <v>0.0568752091</v>
      </c>
      <c r="AM7" s="9">
        <f t="shared" si="3"/>
        <v>0.140562249</v>
      </c>
      <c r="AN7" s="9">
        <f t="shared" si="3"/>
        <v>-0.06238627502</v>
      </c>
      <c r="AO7" s="9">
        <f t="shared" si="3"/>
        <v>-0.01941309255</v>
      </c>
      <c r="AP7" s="9">
        <f t="shared" si="3"/>
        <v>0.01690739167</v>
      </c>
      <c r="AQ7" s="9">
        <f t="shared" si="3"/>
        <v>-0.04022526146</v>
      </c>
      <c r="AR7" s="9">
        <f t="shared" si="3"/>
        <v>-0.04680094787</v>
      </c>
      <c r="AS7" s="9">
        <f t="shared" si="3"/>
        <v>-0.05994152047</v>
      </c>
      <c r="AT7" s="9">
        <f t="shared" si="3"/>
        <v>-0.07414931437</v>
      </c>
      <c r="AU7" s="9">
        <f t="shared" si="3"/>
        <v>-0.0856187291</v>
      </c>
      <c r="AV7" s="9">
        <f t="shared" si="3"/>
        <v>-0.09582760202</v>
      </c>
      <c r="AW7" s="9">
        <f t="shared" si="3"/>
        <v>-0.105129829</v>
      </c>
      <c r="AX7" s="9">
        <f t="shared" si="3"/>
        <v>-0.1120460585</v>
      </c>
      <c r="AY7" s="9">
        <f t="shared" si="3"/>
        <v>-0.1127968338</v>
      </c>
      <c r="AZ7" s="9">
        <f t="shared" si="3"/>
        <v>-0.1130298273</v>
      </c>
      <c r="BA7" s="9">
        <f t="shared" si="3"/>
        <v>-0.1132966168</v>
      </c>
      <c r="BB7" s="9">
        <f t="shared" si="3"/>
        <v>-0.1136363636</v>
      </c>
      <c r="BC7" s="9">
        <f t="shared" si="3"/>
        <v>0.0211955006</v>
      </c>
      <c r="BD7" s="9">
        <f t="shared" si="3"/>
        <v>-0.0220983476</v>
      </c>
      <c r="BE7" s="9">
        <f t="shared" si="3"/>
        <v>0.009255962976</v>
      </c>
      <c r="BF7" s="9">
        <f t="shared" si="3"/>
        <v>0.1111388611</v>
      </c>
      <c r="BG7" s="9">
        <f t="shared" si="3"/>
        <v>0.001649076517</v>
      </c>
      <c r="BH7" s="9">
        <f t="shared" si="3"/>
        <v>-0.003770589403</v>
      </c>
      <c r="BI7" s="9">
        <f t="shared" si="3"/>
        <v>-0.0300612071</v>
      </c>
      <c r="BJ7" s="9">
        <f t="shared" si="3"/>
        <v>-0.2113657687</v>
      </c>
      <c r="BK7" s="9">
        <f t="shared" si="3"/>
        <v>-0.06185778874</v>
      </c>
      <c r="BL7" s="9">
        <f t="shared" si="3"/>
        <v>-0.3485754986</v>
      </c>
      <c r="BM7" s="9">
        <f t="shared" si="3"/>
        <v>0.02104442712</v>
      </c>
      <c r="BN7" s="9">
        <f t="shared" si="3"/>
        <v>0.0002189141856</v>
      </c>
      <c r="BO7" s="9">
        <f t="shared" si="3"/>
        <v>-0.2458448208</v>
      </c>
      <c r="BP7" s="9">
        <f t="shared" si="3"/>
        <v>-0.1336894912</v>
      </c>
      <c r="BQ7" s="9">
        <f t="shared" si="3"/>
        <v>0.01452158345</v>
      </c>
      <c r="BR7" s="9">
        <f t="shared" si="3"/>
        <v>0.1438053097</v>
      </c>
      <c r="BS7" s="9">
        <f t="shared" si="3"/>
        <v>-0.02553449321</v>
      </c>
      <c r="BT7" s="9">
        <f t="shared" si="3"/>
        <v>0.002159004318</v>
      </c>
      <c r="BU7" s="9">
        <f t="shared" si="3"/>
        <v>0.003127522195</v>
      </c>
      <c r="BV7" s="9">
        <f t="shared" si="3"/>
        <v>-0.01481149013</v>
      </c>
      <c r="BW7" s="9">
        <f t="shared" si="3"/>
        <v>0.05530826783</v>
      </c>
      <c r="BX7" s="9">
        <f>min(BY11:BY63)</f>
        <v>-0.1051205026</v>
      </c>
    </row>
    <row r="8">
      <c r="A8" s="73">
        <v>10.0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CB8" s="74"/>
    </row>
    <row r="9">
      <c r="B9">
        <f>count(A10:A986)-A8</f>
        <v>191</v>
      </c>
      <c r="C9" s="1" t="s">
        <v>59</v>
      </c>
      <c r="D9" s="60" t="s">
        <v>86</v>
      </c>
      <c r="E9" s="60" t="s">
        <v>60</v>
      </c>
      <c r="F9" s="60" t="s">
        <v>61</v>
      </c>
      <c r="G9" s="60" t="s">
        <v>62</v>
      </c>
      <c r="H9" s="1" t="s">
        <v>63</v>
      </c>
      <c r="I9" s="1" t="s">
        <v>64</v>
      </c>
      <c r="J9" s="1" t="s">
        <v>65</v>
      </c>
      <c r="K9" s="1" t="s">
        <v>87</v>
      </c>
      <c r="L9" s="1" t="s">
        <v>88</v>
      </c>
      <c r="M9" s="1" t="s">
        <v>89</v>
      </c>
      <c r="N9" s="1" t="s">
        <v>8</v>
      </c>
      <c r="O9" s="1" t="s">
        <v>90</v>
      </c>
      <c r="P9" s="1" t="s">
        <v>83</v>
      </c>
      <c r="Q9" s="1" t="s">
        <v>91</v>
      </c>
      <c r="R9" s="1" t="s">
        <v>92</v>
      </c>
      <c r="S9" s="3" t="s">
        <v>95</v>
      </c>
      <c r="T9" s="3" t="s">
        <v>84</v>
      </c>
      <c r="U9" s="12" t="s">
        <v>17</v>
      </c>
      <c r="V9" s="3" t="s">
        <v>96</v>
      </c>
      <c r="W9" s="3" t="s">
        <v>97</v>
      </c>
      <c r="X9" s="3" t="s">
        <v>98</v>
      </c>
      <c r="Y9" s="3" t="s">
        <v>99</v>
      </c>
      <c r="Z9" s="3" t="s">
        <v>100</v>
      </c>
      <c r="AA9" s="3" t="s">
        <v>101</v>
      </c>
      <c r="AB9" s="3" t="s">
        <v>85</v>
      </c>
      <c r="AC9" s="3" t="s">
        <v>102</v>
      </c>
      <c r="AD9" s="3" t="s">
        <v>103</v>
      </c>
      <c r="AE9" s="3" t="s">
        <v>104</v>
      </c>
      <c r="AF9" s="3" t="s">
        <v>105</v>
      </c>
      <c r="AG9" s="3" t="s">
        <v>106</v>
      </c>
      <c r="AH9" s="3" t="s">
        <v>107</v>
      </c>
      <c r="AI9" s="3" t="s">
        <v>108</v>
      </c>
      <c r="AJ9" s="3" t="s">
        <v>109</v>
      </c>
      <c r="AK9" s="3" t="s">
        <v>110</v>
      </c>
      <c r="AL9" s="3" t="s">
        <v>111</v>
      </c>
      <c r="AM9" s="12" t="s">
        <v>115</v>
      </c>
      <c r="AN9" s="3" t="s">
        <v>112</v>
      </c>
      <c r="AO9" s="3" t="s">
        <v>113</v>
      </c>
      <c r="AP9" s="3" t="s">
        <v>114</v>
      </c>
      <c r="AQ9" s="3" t="s">
        <v>118</v>
      </c>
      <c r="AR9" s="3" t="s">
        <v>119</v>
      </c>
      <c r="AS9" s="3" t="s">
        <v>120</v>
      </c>
      <c r="AT9" s="3" t="s">
        <v>121</v>
      </c>
      <c r="AU9" s="3" t="s">
        <v>122</v>
      </c>
      <c r="AV9" s="3" t="s">
        <v>123</v>
      </c>
      <c r="AW9" s="3" t="s">
        <v>124</v>
      </c>
      <c r="AX9" s="3" t="s">
        <v>125</v>
      </c>
      <c r="AY9" s="3" t="s">
        <v>126</v>
      </c>
      <c r="AZ9" s="3" t="s">
        <v>127</v>
      </c>
      <c r="BA9" s="3" t="s">
        <v>128</v>
      </c>
      <c r="BB9" s="3" t="s">
        <v>129</v>
      </c>
      <c r="BC9" s="12" t="s">
        <v>4</v>
      </c>
      <c r="BD9" s="75" t="s">
        <v>5</v>
      </c>
      <c r="BE9" s="75" t="s">
        <v>6</v>
      </c>
      <c r="BF9" s="75" t="s">
        <v>7</v>
      </c>
      <c r="BG9" s="75" t="s">
        <v>9</v>
      </c>
      <c r="BH9" s="75" t="s">
        <v>10</v>
      </c>
      <c r="BI9" s="75" t="s">
        <v>11</v>
      </c>
      <c r="BJ9" s="75" t="s">
        <v>12</v>
      </c>
      <c r="BK9" s="75" t="s">
        <v>13</v>
      </c>
      <c r="BL9" s="75" t="s">
        <v>14</v>
      </c>
      <c r="BM9" s="76" t="s">
        <v>15</v>
      </c>
      <c r="BN9" s="75" t="s">
        <v>16</v>
      </c>
      <c r="BO9" s="75" t="s">
        <v>18</v>
      </c>
      <c r="BP9" s="75" t="s">
        <v>19</v>
      </c>
      <c r="BQ9" s="75" t="s">
        <v>20</v>
      </c>
      <c r="BR9" s="75" t="s">
        <v>21</v>
      </c>
      <c r="BS9" s="75" t="s">
        <v>22</v>
      </c>
      <c r="BT9" s="75" t="s">
        <v>23</v>
      </c>
      <c r="BU9" s="76" t="s">
        <v>24</v>
      </c>
      <c r="BV9" s="76" t="s">
        <v>25</v>
      </c>
      <c r="BW9" s="1" t="s">
        <v>136</v>
      </c>
      <c r="BX9" s="1" t="s">
        <v>137</v>
      </c>
      <c r="CB9" s="74"/>
    </row>
    <row r="10">
      <c r="A10" s="1">
        <v>1.0</v>
      </c>
      <c r="B10" s="49">
        <v>42369.0</v>
      </c>
      <c r="C10" s="55">
        <v>103.81</v>
      </c>
      <c r="D10" s="55">
        <v>186.93</v>
      </c>
      <c r="E10" s="55">
        <v>36.72</v>
      </c>
      <c r="F10" s="55">
        <v>32.71</v>
      </c>
      <c r="G10" s="55">
        <v>77.76</v>
      </c>
      <c r="H10" s="55">
        <v>59.89</v>
      </c>
      <c r="I10" s="55">
        <v>53.13</v>
      </c>
      <c r="J10" s="55">
        <v>110.29</v>
      </c>
      <c r="K10" s="55">
        <v>81.52</v>
      </c>
      <c r="L10" s="55">
        <v>85.64</v>
      </c>
      <c r="M10" s="55">
        <v>98.77</v>
      </c>
      <c r="N10" s="55">
        <v>110.21</v>
      </c>
      <c r="O10" s="55">
        <v>48.35</v>
      </c>
      <c r="P10" s="55">
        <v>113.34</v>
      </c>
      <c r="Q10" s="55">
        <v>52.77</v>
      </c>
      <c r="R10" s="55">
        <v>73.7</v>
      </c>
      <c r="S10" s="55">
        <v>86.51</v>
      </c>
      <c r="T10" s="55">
        <v>110.64</v>
      </c>
      <c r="U10" s="55">
        <v>23.88</v>
      </c>
      <c r="V10" s="55">
        <v>93.8</v>
      </c>
      <c r="W10" s="55">
        <v>36.1</v>
      </c>
      <c r="X10" s="55">
        <v>92.87</v>
      </c>
      <c r="Y10" s="55">
        <v>25.92</v>
      </c>
      <c r="Z10" s="55">
        <v>39.39</v>
      </c>
      <c r="AA10" s="55">
        <v>13.94</v>
      </c>
      <c r="AB10" s="55">
        <v>79.73</v>
      </c>
      <c r="AC10" s="55">
        <v>56.85</v>
      </c>
      <c r="AD10" s="55">
        <v>66.28</v>
      </c>
      <c r="AE10" s="55">
        <v>56.96</v>
      </c>
      <c r="AF10" s="55">
        <v>17.39</v>
      </c>
      <c r="AG10" s="55">
        <v>64.28</v>
      </c>
      <c r="AH10" s="55">
        <v>83.64</v>
      </c>
      <c r="AI10" s="55">
        <v>107.51</v>
      </c>
      <c r="AJ10" s="55">
        <v>98.92</v>
      </c>
      <c r="AK10" s="55">
        <v>33.54</v>
      </c>
      <c r="AL10" s="55">
        <v>89.67</v>
      </c>
      <c r="AM10" s="55">
        <v>52.29</v>
      </c>
      <c r="AN10" s="55">
        <v>38.47</v>
      </c>
      <c r="AO10" s="55">
        <v>22.15</v>
      </c>
      <c r="AP10" s="55">
        <v>117.7</v>
      </c>
      <c r="AQ10" s="55">
        <v>12.43</v>
      </c>
      <c r="AR10" s="55">
        <v>16.88</v>
      </c>
      <c r="AS10" s="55">
        <v>13.68</v>
      </c>
      <c r="AT10" s="55">
        <v>19.69</v>
      </c>
      <c r="AU10" s="55">
        <v>14.95</v>
      </c>
      <c r="AV10" s="55">
        <v>21.81</v>
      </c>
      <c r="AW10" s="55">
        <v>15.79</v>
      </c>
      <c r="AX10" s="55">
        <v>22.58</v>
      </c>
      <c r="AY10" s="55">
        <v>15.16</v>
      </c>
      <c r="AZ10" s="55">
        <v>12.74</v>
      </c>
      <c r="BA10" s="55">
        <v>12.71</v>
      </c>
      <c r="BB10" s="55">
        <v>9.68</v>
      </c>
      <c r="BC10" s="55">
        <v>107.57</v>
      </c>
      <c r="BD10" s="55">
        <v>50.23</v>
      </c>
      <c r="BE10" s="55">
        <v>84.27</v>
      </c>
      <c r="BF10" s="55">
        <v>120.12</v>
      </c>
      <c r="BG10" s="55">
        <v>30.32</v>
      </c>
      <c r="BH10" s="55">
        <v>50.39</v>
      </c>
      <c r="BI10" s="55">
        <v>129.07</v>
      </c>
      <c r="BJ10" s="55">
        <v>74.61</v>
      </c>
      <c r="BK10" s="55">
        <v>48.66</v>
      </c>
      <c r="BL10" s="55">
        <v>70.2</v>
      </c>
      <c r="BM10" s="55">
        <v>51.32</v>
      </c>
      <c r="BN10" s="55">
        <v>45.68</v>
      </c>
      <c r="BO10" s="55">
        <v>126.95</v>
      </c>
      <c r="BP10" s="55">
        <v>153.49</v>
      </c>
      <c r="BQ10" s="55">
        <v>50.27</v>
      </c>
      <c r="BR10" s="55">
        <v>13.56</v>
      </c>
      <c r="BS10" s="55">
        <v>115.53</v>
      </c>
      <c r="BT10" s="55">
        <v>78.74</v>
      </c>
      <c r="BU10" s="55">
        <v>49.56</v>
      </c>
      <c r="BV10" s="55">
        <v>22.28</v>
      </c>
      <c r="BW10" s="55">
        <v>105.59</v>
      </c>
      <c r="BX10" s="55">
        <v>2043.94</v>
      </c>
      <c r="BY10" s="37">
        <v>0.0</v>
      </c>
      <c r="CA10" s="37"/>
      <c r="CB10" s="74"/>
      <c r="CC10" s="51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</row>
    <row r="11">
      <c r="A11" s="1">
        <v>2.0</v>
      </c>
      <c r="B11" s="49">
        <v>42373.0</v>
      </c>
      <c r="C11" s="55">
        <v>102.26</v>
      </c>
      <c r="D11" s="55">
        <v>184.31</v>
      </c>
      <c r="E11" s="55">
        <v>36.17</v>
      </c>
      <c r="F11" s="55">
        <v>31.78</v>
      </c>
      <c r="G11" s="55">
        <v>76.72</v>
      </c>
      <c r="H11" s="55">
        <v>59.87</v>
      </c>
      <c r="I11" s="55">
        <v>53.27</v>
      </c>
      <c r="J11" s="55">
        <v>110.05</v>
      </c>
      <c r="K11" s="55">
        <v>80.53</v>
      </c>
      <c r="L11" s="55">
        <v>84.75</v>
      </c>
      <c r="M11" s="55">
        <v>97.32</v>
      </c>
      <c r="N11" s="55">
        <v>110.21</v>
      </c>
      <c r="O11" s="55">
        <v>48.26</v>
      </c>
      <c r="P11" s="55">
        <v>113.28</v>
      </c>
      <c r="Q11" s="55">
        <v>52.88</v>
      </c>
      <c r="R11" s="55">
        <v>73.9</v>
      </c>
      <c r="S11" s="55">
        <v>85.4</v>
      </c>
      <c r="T11" s="55">
        <v>108.88</v>
      </c>
      <c r="U11" s="55">
        <v>23.89</v>
      </c>
      <c r="V11" s="55">
        <v>91.68</v>
      </c>
      <c r="W11" s="55">
        <v>35.55</v>
      </c>
      <c r="X11" s="55">
        <v>91.91</v>
      </c>
      <c r="Y11" s="55">
        <v>25.36</v>
      </c>
      <c r="Z11" s="55">
        <v>38.39</v>
      </c>
      <c r="AA11" s="55">
        <v>13.56</v>
      </c>
      <c r="AB11" s="55">
        <v>78.77</v>
      </c>
      <c r="AC11" s="55">
        <v>55.86</v>
      </c>
      <c r="AD11" s="55">
        <v>65.49</v>
      </c>
      <c r="AE11" s="55">
        <v>56.2</v>
      </c>
      <c r="AF11" s="55">
        <v>17.45</v>
      </c>
      <c r="AG11" s="55">
        <v>64.31</v>
      </c>
      <c r="AH11" s="55">
        <v>83.76</v>
      </c>
      <c r="AI11" s="55">
        <v>107.53</v>
      </c>
      <c r="AJ11" s="55">
        <v>98.99</v>
      </c>
      <c r="AK11" s="55">
        <v>33.37</v>
      </c>
      <c r="AL11" s="55">
        <v>89.71</v>
      </c>
      <c r="AM11" s="55">
        <v>52.61</v>
      </c>
      <c r="AN11" s="55">
        <v>38.65</v>
      </c>
      <c r="AO11" s="55">
        <v>22.16</v>
      </c>
      <c r="AP11" s="55">
        <v>117.97</v>
      </c>
      <c r="AQ11" s="55">
        <v>12.35</v>
      </c>
      <c r="AR11" s="55">
        <v>16.76</v>
      </c>
      <c r="AS11" s="55">
        <v>13.56</v>
      </c>
      <c r="AT11" s="55">
        <v>19.48</v>
      </c>
      <c r="AU11" s="55">
        <v>14.77</v>
      </c>
      <c r="AV11" s="55">
        <v>21.52</v>
      </c>
      <c r="AW11" s="55">
        <v>15.56</v>
      </c>
      <c r="AX11" s="55">
        <v>22.23</v>
      </c>
      <c r="AY11" s="55">
        <v>14.92</v>
      </c>
      <c r="AZ11" s="55">
        <v>12.53</v>
      </c>
      <c r="BA11" s="55">
        <v>12.51</v>
      </c>
      <c r="BB11" s="55">
        <v>9.52</v>
      </c>
      <c r="BC11" s="55">
        <v>107.53</v>
      </c>
      <c r="BD11" s="55">
        <v>49.6</v>
      </c>
      <c r="BE11" s="55">
        <v>84.38</v>
      </c>
      <c r="BF11" s="55">
        <v>120.99</v>
      </c>
      <c r="BG11" s="55">
        <v>30.32</v>
      </c>
      <c r="BH11" s="55">
        <v>50.38</v>
      </c>
      <c r="BI11" s="55">
        <v>127.4</v>
      </c>
      <c r="BJ11" s="55">
        <v>72.33</v>
      </c>
      <c r="BK11" s="55">
        <v>47.52</v>
      </c>
      <c r="BL11" s="55">
        <v>67.83</v>
      </c>
      <c r="BM11" s="55">
        <v>51.35</v>
      </c>
      <c r="BN11" s="55">
        <v>45.69</v>
      </c>
      <c r="BO11" s="55">
        <v>123.65</v>
      </c>
      <c r="BP11" s="55">
        <v>150.53</v>
      </c>
      <c r="BQ11" s="55">
        <v>50.29</v>
      </c>
      <c r="BR11" s="55">
        <v>13.56</v>
      </c>
      <c r="BS11" s="55">
        <v>113.96</v>
      </c>
      <c r="BT11" s="55">
        <v>78.69</v>
      </c>
      <c r="BU11" s="55">
        <v>49.54</v>
      </c>
      <c r="BV11" s="55">
        <v>22.29</v>
      </c>
      <c r="BW11" s="55">
        <v>106.04</v>
      </c>
      <c r="BX11" s="55">
        <v>2012.66</v>
      </c>
      <c r="BY11" s="37">
        <v>-0.01530377604039257</v>
      </c>
      <c r="CA11" s="37">
        <f t="shared" ref="CA11:CA199" si="4">BW11/BW10-1</f>
        <v>0.004261767213</v>
      </c>
      <c r="CB11" s="74"/>
      <c r="CC11" s="51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</row>
    <row r="12">
      <c r="A12" s="1">
        <v>3.0</v>
      </c>
      <c r="B12" s="49">
        <v>42374.0</v>
      </c>
      <c r="C12" s="55">
        <v>102.49</v>
      </c>
      <c r="D12" s="55">
        <v>184.64</v>
      </c>
      <c r="E12" s="55">
        <v>36.13</v>
      </c>
      <c r="F12" s="55">
        <v>31.85</v>
      </c>
      <c r="G12" s="55">
        <v>76.97</v>
      </c>
      <c r="H12" s="55">
        <v>60.1</v>
      </c>
      <c r="I12" s="55">
        <v>53.25</v>
      </c>
      <c r="J12" s="55">
        <v>110.18</v>
      </c>
      <c r="K12" s="55">
        <v>80.79</v>
      </c>
      <c r="L12" s="55">
        <v>84.94</v>
      </c>
      <c r="M12" s="55">
        <v>97.54</v>
      </c>
      <c r="N12" s="55">
        <v>110.22</v>
      </c>
      <c r="O12" s="55">
        <v>48.23</v>
      </c>
      <c r="P12" s="55">
        <v>113.34</v>
      </c>
      <c r="Q12" s="55">
        <v>52.85</v>
      </c>
      <c r="R12" s="55">
        <v>73.87</v>
      </c>
      <c r="S12" s="55">
        <v>85.69</v>
      </c>
      <c r="T12" s="55">
        <v>108.94</v>
      </c>
      <c r="U12" s="55">
        <v>23.99</v>
      </c>
      <c r="V12" s="55">
        <v>91.87</v>
      </c>
      <c r="W12" s="55">
        <v>35.53</v>
      </c>
      <c r="X12" s="55">
        <v>91.73</v>
      </c>
      <c r="Y12" s="55">
        <v>25.5</v>
      </c>
      <c r="Z12" s="55">
        <v>38.48</v>
      </c>
      <c r="AA12" s="55">
        <v>13.61</v>
      </c>
      <c r="AB12" s="55">
        <v>80.29</v>
      </c>
      <c r="AC12" s="55">
        <v>56.48</v>
      </c>
      <c r="AD12" s="55">
        <v>65.82</v>
      </c>
      <c r="AE12" s="55">
        <v>56.14</v>
      </c>
      <c r="AF12" s="55">
        <v>17.41</v>
      </c>
      <c r="AG12" s="55">
        <v>64.33</v>
      </c>
      <c r="AH12" s="55">
        <v>83.78</v>
      </c>
      <c r="AI12" s="55">
        <v>107.61</v>
      </c>
      <c r="AJ12" s="55">
        <v>98.98</v>
      </c>
      <c r="AK12" s="55">
        <v>33.44</v>
      </c>
      <c r="AL12" s="55">
        <v>89.41</v>
      </c>
      <c r="AM12" s="55">
        <v>52.87</v>
      </c>
      <c r="AN12" s="55">
        <v>38.69</v>
      </c>
      <c r="AO12" s="55">
        <v>22.11</v>
      </c>
      <c r="AP12" s="55">
        <v>118.1</v>
      </c>
      <c r="AQ12" s="55">
        <v>12.36</v>
      </c>
      <c r="AR12" s="55">
        <v>16.77</v>
      </c>
      <c r="AS12" s="55">
        <v>13.57</v>
      </c>
      <c r="AT12" s="55">
        <v>19.49</v>
      </c>
      <c r="AU12" s="55">
        <v>14.78</v>
      </c>
      <c r="AV12" s="55">
        <v>21.53</v>
      </c>
      <c r="AW12" s="55">
        <v>15.56</v>
      </c>
      <c r="AX12" s="55">
        <v>22.24</v>
      </c>
      <c r="AY12" s="55">
        <v>14.93</v>
      </c>
      <c r="AZ12" s="55">
        <v>12.54</v>
      </c>
      <c r="BA12" s="55">
        <v>12.51</v>
      </c>
      <c r="BB12" s="55">
        <v>9.53</v>
      </c>
      <c r="BC12" s="55">
        <v>107.58</v>
      </c>
      <c r="BD12" s="55">
        <v>49.91</v>
      </c>
      <c r="BE12" s="55">
        <v>84.33</v>
      </c>
      <c r="BF12" s="55">
        <v>120.5</v>
      </c>
      <c r="BG12" s="55">
        <v>30.33</v>
      </c>
      <c r="BH12" s="55">
        <v>50.37</v>
      </c>
      <c r="BI12" s="55">
        <v>128.15</v>
      </c>
      <c r="BJ12" s="55">
        <v>72.08</v>
      </c>
      <c r="BK12" s="55">
        <v>47.67</v>
      </c>
      <c r="BL12" s="55">
        <v>67.22</v>
      </c>
      <c r="BM12" s="55">
        <v>51.36</v>
      </c>
      <c r="BN12" s="55">
        <v>45.69</v>
      </c>
      <c r="BO12" s="55">
        <v>123.69</v>
      </c>
      <c r="BP12" s="55">
        <v>151.31</v>
      </c>
      <c r="BQ12" s="55">
        <v>50.31</v>
      </c>
      <c r="BR12" s="55">
        <v>13.71</v>
      </c>
      <c r="BS12" s="55">
        <v>114.66</v>
      </c>
      <c r="BT12" s="55">
        <v>78.68</v>
      </c>
      <c r="BU12" s="55">
        <v>49.585</v>
      </c>
      <c r="BV12" s="55">
        <v>22.2</v>
      </c>
      <c r="BW12" s="55">
        <v>106.01</v>
      </c>
      <c r="BX12" s="55">
        <v>2016.71</v>
      </c>
      <c r="BY12" s="37">
        <v>-0.013322308874037403</v>
      </c>
      <c r="CA12" s="37">
        <f t="shared" si="4"/>
        <v>-0.0002829121086</v>
      </c>
      <c r="CB12" s="74"/>
      <c r="CC12" s="51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</row>
    <row r="13">
      <c r="A13" s="1">
        <v>4.0</v>
      </c>
      <c r="B13" s="49">
        <v>42375.0</v>
      </c>
      <c r="C13" s="55">
        <v>101.12</v>
      </c>
      <c r="D13" s="55">
        <v>182.3</v>
      </c>
      <c r="E13" s="55">
        <v>35.47</v>
      </c>
      <c r="F13" s="55">
        <v>31.28</v>
      </c>
      <c r="G13" s="55">
        <v>76.04</v>
      </c>
      <c r="H13" s="55">
        <v>57.79</v>
      </c>
      <c r="I13" s="55">
        <v>53.46</v>
      </c>
      <c r="J13" s="55">
        <v>110.67</v>
      </c>
      <c r="K13" s="55">
        <v>79.64</v>
      </c>
      <c r="L13" s="55">
        <v>83.3</v>
      </c>
      <c r="M13" s="55">
        <v>96.02</v>
      </c>
      <c r="N13" s="55">
        <v>110.2</v>
      </c>
      <c r="O13" s="55">
        <v>48.23</v>
      </c>
      <c r="P13" s="55">
        <v>113.79</v>
      </c>
      <c r="Q13" s="55">
        <v>53.05</v>
      </c>
      <c r="R13" s="55">
        <v>73.8</v>
      </c>
      <c r="S13" s="55">
        <v>84.38</v>
      </c>
      <c r="T13" s="55">
        <v>107.31</v>
      </c>
      <c r="U13" s="55">
        <v>24.11</v>
      </c>
      <c r="V13" s="55">
        <v>90.73</v>
      </c>
      <c r="W13" s="55">
        <v>34.82</v>
      </c>
      <c r="X13" s="55">
        <v>90.32</v>
      </c>
      <c r="Y13" s="55">
        <v>25.01</v>
      </c>
      <c r="Z13" s="55">
        <v>37.79</v>
      </c>
      <c r="AA13" s="55">
        <v>13.33</v>
      </c>
      <c r="AB13" s="55">
        <v>80.07</v>
      </c>
      <c r="AC13" s="55">
        <v>56.02</v>
      </c>
      <c r="AD13" s="55">
        <v>64.95</v>
      </c>
      <c r="AE13" s="55">
        <v>55.26</v>
      </c>
      <c r="AF13" s="55">
        <v>16.59</v>
      </c>
      <c r="AG13" s="55">
        <v>64.72</v>
      </c>
      <c r="AH13" s="55">
        <v>84.05</v>
      </c>
      <c r="AI13" s="55">
        <v>107.96</v>
      </c>
      <c r="AJ13" s="55">
        <v>98.98</v>
      </c>
      <c r="AK13" s="55">
        <v>33.41</v>
      </c>
      <c r="AL13" s="55">
        <v>89.65</v>
      </c>
      <c r="AM13" s="55">
        <v>53.18</v>
      </c>
      <c r="AN13" s="55">
        <v>38.6</v>
      </c>
      <c r="AO13" s="55">
        <v>22.07</v>
      </c>
      <c r="AP13" s="55">
        <v>118.66</v>
      </c>
      <c r="AQ13" s="55">
        <v>12.31</v>
      </c>
      <c r="AR13" s="55">
        <v>16.7</v>
      </c>
      <c r="AS13" s="55">
        <v>13.48</v>
      </c>
      <c r="AT13" s="55">
        <v>19.34</v>
      </c>
      <c r="AU13" s="55">
        <v>14.65</v>
      </c>
      <c r="AV13" s="55">
        <v>21.31</v>
      </c>
      <c r="AW13" s="55">
        <v>15.4</v>
      </c>
      <c r="AX13" s="55">
        <v>21.98</v>
      </c>
      <c r="AY13" s="55">
        <v>14.75</v>
      </c>
      <c r="AZ13" s="55">
        <v>12.39</v>
      </c>
      <c r="BA13" s="55">
        <v>12.37</v>
      </c>
      <c r="BB13" s="55">
        <v>9.41</v>
      </c>
      <c r="BC13" s="55">
        <v>107.99</v>
      </c>
      <c r="BD13" s="55">
        <v>49.74</v>
      </c>
      <c r="BE13" s="55">
        <v>84.38</v>
      </c>
      <c r="BF13" s="55">
        <v>122.13</v>
      </c>
      <c r="BG13" s="55">
        <v>30.36</v>
      </c>
      <c r="BH13" s="55">
        <v>50.37</v>
      </c>
      <c r="BI13" s="55">
        <v>127.61</v>
      </c>
      <c r="BJ13" s="55">
        <v>71.67</v>
      </c>
      <c r="BK13" s="55">
        <v>47.11</v>
      </c>
      <c r="BL13" s="55">
        <v>64.35</v>
      </c>
      <c r="BM13" s="55">
        <v>51.51</v>
      </c>
      <c r="BN13" s="55">
        <v>45.67</v>
      </c>
      <c r="BO13" s="55">
        <v>122.23</v>
      </c>
      <c r="BP13" s="55">
        <v>149.76</v>
      </c>
      <c r="BQ13" s="55">
        <v>50.69</v>
      </c>
      <c r="BR13" s="55">
        <v>13.76</v>
      </c>
      <c r="BS13" s="55">
        <v>114.27</v>
      </c>
      <c r="BT13" s="55">
        <v>78.7</v>
      </c>
      <c r="BU13" s="55">
        <v>49.6</v>
      </c>
      <c r="BV13" s="55">
        <v>22.35</v>
      </c>
      <c r="BW13" s="55">
        <v>106.65</v>
      </c>
      <c r="BX13" s="55">
        <v>1990.26</v>
      </c>
      <c r="BY13" s="37">
        <v>-0.02626300184936936</v>
      </c>
      <c r="CA13" s="37">
        <f t="shared" si="4"/>
        <v>0.006037166305</v>
      </c>
      <c r="CB13" s="74"/>
      <c r="CC13" s="51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</row>
    <row r="14">
      <c r="A14" s="1">
        <v>5.0</v>
      </c>
      <c r="B14" s="49">
        <v>42376.0</v>
      </c>
      <c r="C14" s="55">
        <v>98.64</v>
      </c>
      <c r="D14" s="55">
        <v>177.86</v>
      </c>
      <c r="E14" s="55">
        <v>34.8</v>
      </c>
      <c r="F14" s="55">
        <v>30.27</v>
      </c>
      <c r="G14" s="55">
        <v>74.64</v>
      </c>
      <c r="H14" s="55">
        <v>56.38</v>
      </c>
      <c r="I14" s="55">
        <v>53.4</v>
      </c>
      <c r="J14" s="55">
        <v>110.83</v>
      </c>
      <c r="K14" s="55">
        <v>77.78</v>
      </c>
      <c r="L14" s="55">
        <v>81.4</v>
      </c>
      <c r="M14" s="55">
        <v>93.59</v>
      </c>
      <c r="N14" s="55">
        <v>110.21</v>
      </c>
      <c r="O14" s="55">
        <v>48.27</v>
      </c>
      <c r="P14" s="55">
        <v>113.88</v>
      </c>
      <c r="Q14" s="55">
        <v>52.97</v>
      </c>
      <c r="R14" s="55">
        <v>73.49</v>
      </c>
      <c r="S14" s="55">
        <v>82.43</v>
      </c>
      <c r="T14" s="55">
        <v>104.42</v>
      </c>
      <c r="U14" s="55">
        <v>24.16</v>
      </c>
      <c r="V14" s="55">
        <v>88.33</v>
      </c>
      <c r="W14" s="55">
        <v>34.14</v>
      </c>
      <c r="X14" s="55">
        <v>88.49</v>
      </c>
      <c r="Y14" s="55">
        <v>24.69</v>
      </c>
      <c r="Z14" s="55">
        <v>36.65</v>
      </c>
      <c r="AA14" s="55">
        <v>12.88</v>
      </c>
      <c r="AB14" s="55">
        <v>78.51</v>
      </c>
      <c r="AC14" s="55">
        <v>55.37</v>
      </c>
      <c r="AD14" s="55">
        <v>63.55</v>
      </c>
      <c r="AE14" s="55">
        <v>54.33</v>
      </c>
      <c r="AF14" s="55">
        <v>15.94</v>
      </c>
      <c r="AG14" s="55">
        <v>64.7</v>
      </c>
      <c r="AH14" s="55">
        <v>84.1</v>
      </c>
      <c r="AI14" s="55">
        <v>108.1</v>
      </c>
      <c r="AJ14" s="55">
        <v>99.03</v>
      </c>
      <c r="AK14" s="55">
        <v>33.23</v>
      </c>
      <c r="AL14" s="55">
        <v>90.59</v>
      </c>
      <c r="AM14" s="55">
        <v>53.73</v>
      </c>
      <c r="AN14" s="55">
        <v>38.36</v>
      </c>
      <c r="AO14" s="55">
        <v>22.04</v>
      </c>
      <c r="AP14" s="55">
        <v>118.59</v>
      </c>
      <c r="AQ14" s="55">
        <v>12.21</v>
      </c>
      <c r="AR14" s="55">
        <v>16.53</v>
      </c>
      <c r="AS14" s="55">
        <v>13.32</v>
      </c>
      <c r="AT14" s="55">
        <v>19.07</v>
      </c>
      <c r="AU14" s="55">
        <v>14.41</v>
      </c>
      <c r="AV14" s="55">
        <v>20.93</v>
      </c>
      <c r="AW14" s="55">
        <v>15.1</v>
      </c>
      <c r="AX14" s="55">
        <v>21.52</v>
      </c>
      <c r="AY14" s="55">
        <v>14.45</v>
      </c>
      <c r="AZ14" s="55">
        <v>12.14</v>
      </c>
      <c r="BA14" s="55">
        <v>12.11</v>
      </c>
      <c r="BB14" s="55">
        <v>9.22</v>
      </c>
      <c r="BC14" s="55">
        <v>107.98</v>
      </c>
      <c r="BD14" s="55">
        <v>49.15</v>
      </c>
      <c r="BE14" s="55">
        <v>84.41</v>
      </c>
      <c r="BF14" s="55">
        <v>122.35</v>
      </c>
      <c r="BG14" s="55">
        <v>30.37</v>
      </c>
      <c r="BH14" s="55">
        <v>50.38</v>
      </c>
      <c r="BI14" s="55">
        <v>125.97</v>
      </c>
      <c r="BJ14" s="55">
        <v>69.01</v>
      </c>
      <c r="BK14" s="55">
        <v>46.03</v>
      </c>
      <c r="BL14" s="55">
        <v>61.82</v>
      </c>
      <c r="BM14" s="55">
        <v>51.51</v>
      </c>
      <c r="BN14" s="55">
        <v>45.68</v>
      </c>
      <c r="BO14" s="55">
        <v>117.84</v>
      </c>
      <c r="BP14" s="55">
        <v>146.42</v>
      </c>
      <c r="BQ14" s="55">
        <v>50.66</v>
      </c>
      <c r="BR14" s="55">
        <v>14.03</v>
      </c>
      <c r="BS14" s="55">
        <v>112.75</v>
      </c>
      <c r="BT14" s="55">
        <v>78.74</v>
      </c>
      <c r="BU14" s="55">
        <v>49.625</v>
      </c>
      <c r="BV14" s="55">
        <v>22.38</v>
      </c>
      <c r="BW14" s="55">
        <v>106.88000000000001</v>
      </c>
      <c r="BX14" s="55">
        <v>1943.09</v>
      </c>
      <c r="BY14" s="37">
        <v>-0.04934097869800491</v>
      </c>
      <c r="CA14" s="37">
        <f t="shared" si="4"/>
        <v>0.002156586967</v>
      </c>
      <c r="CB14" s="74"/>
      <c r="CC14" s="51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</row>
    <row r="15">
      <c r="A15" s="1">
        <v>6.0</v>
      </c>
      <c r="B15" s="49">
        <v>42377.0</v>
      </c>
      <c r="C15" s="55">
        <v>97.51</v>
      </c>
      <c r="D15" s="55">
        <v>175.97</v>
      </c>
      <c r="E15" s="55">
        <v>34.37</v>
      </c>
      <c r="F15" s="55">
        <v>30.0</v>
      </c>
      <c r="G15" s="55">
        <v>73.87</v>
      </c>
      <c r="H15" s="55">
        <v>55.65</v>
      </c>
      <c r="I15" s="55">
        <v>53.42</v>
      </c>
      <c r="J15" s="55">
        <v>110.88</v>
      </c>
      <c r="K15" s="55">
        <v>76.86</v>
      </c>
      <c r="L15" s="55">
        <v>80.14</v>
      </c>
      <c r="M15" s="55">
        <v>92.27</v>
      </c>
      <c r="N15" s="55">
        <v>110.22</v>
      </c>
      <c r="O15" s="55">
        <v>48.33</v>
      </c>
      <c r="P15" s="55">
        <v>113.97</v>
      </c>
      <c r="Q15" s="55">
        <v>52.96</v>
      </c>
      <c r="R15" s="55">
        <v>73.57</v>
      </c>
      <c r="S15" s="55">
        <v>81.4</v>
      </c>
      <c r="T15" s="55">
        <v>102.97</v>
      </c>
      <c r="U15" s="55">
        <v>24.12</v>
      </c>
      <c r="V15" s="55">
        <v>86.86</v>
      </c>
      <c r="W15" s="55">
        <v>33.66</v>
      </c>
      <c r="X15" s="55">
        <v>87.5</v>
      </c>
      <c r="Y15" s="55">
        <v>24.36</v>
      </c>
      <c r="Z15" s="55">
        <v>36.3</v>
      </c>
      <c r="AA15" s="55">
        <v>12.79</v>
      </c>
      <c r="AB15" s="55">
        <v>77.46</v>
      </c>
      <c r="AC15" s="55">
        <v>54.45</v>
      </c>
      <c r="AD15" s="55">
        <v>62.84</v>
      </c>
      <c r="AE15" s="55">
        <v>53.83</v>
      </c>
      <c r="AF15" s="55">
        <v>16.24</v>
      </c>
      <c r="AG15" s="55">
        <v>64.85</v>
      </c>
      <c r="AH15" s="55">
        <v>84.13</v>
      </c>
      <c r="AI15" s="55">
        <v>108.22</v>
      </c>
      <c r="AJ15" s="55">
        <v>99.12</v>
      </c>
      <c r="AK15" s="55">
        <v>33.12</v>
      </c>
      <c r="AL15" s="55">
        <v>90.36</v>
      </c>
      <c r="AM15" s="55">
        <v>53.22</v>
      </c>
      <c r="AN15" s="55">
        <v>38.46</v>
      </c>
      <c r="AO15" s="55">
        <v>22.06</v>
      </c>
      <c r="AP15" s="55">
        <v>118.64</v>
      </c>
      <c r="AQ15" s="55">
        <v>12.16</v>
      </c>
      <c r="AR15" s="55">
        <v>16.46</v>
      </c>
      <c r="AS15" s="55">
        <v>13.25</v>
      </c>
      <c r="AT15" s="55">
        <v>18.93</v>
      </c>
      <c r="AU15" s="55">
        <v>14.3</v>
      </c>
      <c r="AV15" s="55">
        <v>20.75</v>
      </c>
      <c r="AW15" s="55">
        <v>14.95</v>
      </c>
      <c r="AX15" s="55">
        <v>21.3</v>
      </c>
      <c r="AY15" s="55">
        <v>14.3</v>
      </c>
      <c r="AZ15" s="55">
        <v>12.01</v>
      </c>
      <c r="BA15" s="55">
        <v>11.98</v>
      </c>
      <c r="BB15" s="55">
        <v>9.12</v>
      </c>
      <c r="BC15" s="55">
        <v>108.22</v>
      </c>
      <c r="BD15" s="55">
        <v>48.77</v>
      </c>
      <c r="BE15" s="55">
        <v>84.47</v>
      </c>
      <c r="BF15" s="55">
        <v>122.89</v>
      </c>
      <c r="BG15" s="55">
        <v>30.34</v>
      </c>
      <c r="BH15" s="55">
        <v>50.35</v>
      </c>
      <c r="BI15" s="55">
        <v>124.99</v>
      </c>
      <c r="BJ15" s="55">
        <v>68.22</v>
      </c>
      <c r="BK15" s="55">
        <v>45.58</v>
      </c>
      <c r="BL15" s="55">
        <v>60.51</v>
      </c>
      <c r="BM15" s="55">
        <v>51.66</v>
      </c>
      <c r="BN15" s="55">
        <v>45.68</v>
      </c>
      <c r="BO15" s="55">
        <v>115.94</v>
      </c>
      <c r="BP15" s="55">
        <v>144.23</v>
      </c>
      <c r="BQ15" s="55">
        <v>50.78</v>
      </c>
      <c r="BR15" s="55">
        <v>13.7</v>
      </c>
      <c r="BS15" s="55">
        <v>112.01</v>
      </c>
      <c r="BT15" s="55">
        <v>78.75</v>
      </c>
      <c r="BU15" s="55">
        <v>49.695</v>
      </c>
      <c r="BV15" s="55">
        <v>22.26</v>
      </c>
      <c r="BW15" s="55">
        <v>107.15</v>
      </c>
      <c r="BX15" s="55">
        <v>1922.03</v>
      </c>
      <c r="BY15" s="37">
        <v>-0.05964460796305182</v>
      </c>
      <c r="CA15" s="37">
        <f t="shared" si="4"/>
        <v>0.002526197605</v>
      </c>
      <c r="CB15" s="74"/>
      <c r="CC15" s="51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</row>
    <row r="16">
      <c r="A16" s="1">
        <v>7.0</v>
      </c>
      <c r="B16" s="49">
        <v>42380.0</v>
      </c>
      <c r="C16" s="55">
        <v>97.45</v>
      </c>
      <c r="D16" s="55">
        <v>175.99</v>
      </c>
      <c r="E16" s="55">
        <v>34.52</v>
      </c>
      <c r="F16" s="55">
        <v>29.87</v>
      </c>
      <c r="G16" s="55">
        <v>74.03</v>
      </c>
      <c r="H16" s="55">
        <v>54.46</v>
      </c>
      <c r="I16" s="55">
        <v>53.15</v>
      </c>
      <c r="J16" s="55">
        <v>110.7</v>
      </c>
      <c r="K16" s="55">
        <v>76.81</v>
      </c>
      <c r="L16" s="55">
        <v>79.83</v>
      </c>
      <c r="M16" s="55">
        <v>92.04</v>
      </c>
      <c r="N16" s="55">
        <v>110.21</v>
      </c>
      <c r="O16" s="55">
        <v>48.25</v>
      </c>
      <c r="P16" s="55">
        <v>113.6</v>
      </c>
      <c r="Q16" s="55">
        <v>52.9</v>
      </c>
      <c r="R16" s="55">
        <v>73.45</v>
      </c>
      <c r="S16" s="55">
        <v>81.38</v>
      </c>
      <c r="T16" s="55">
        <v>102.47</v>
      </c>
      <c r="U16" s="55">
        <v>24.08</v>
      </c>
      <c r="V16" s="55">
        <v>86.6</v>
      </c>
      <c r="W16" s="55">
        <v>33.82</v>
      </c>
      <c r="X16" s="55">
        <v>87.38</v>
      </c>
      <c r="Y16" s="55">
        <v>24.35</v>
      </c>
      <c r="Z16" s="55">
        <v>36.26</v>
      </c>
      <c r="AA16" s="55">
        <v>12.78</v>
      </c>
      <c r="AB16" s="55">
        <v>77.9</v>
      </c>
      <c r="AC16" s="55">
        <v>54.59</v>
      </c>
      <c r="AD16" s="55">
        <v>62.91</v>
      </c>
      <c r="AE16" s="55">
        <v>53.81</v>
      </c>
      <c r="AF16" s="55">
        <v>15.46</v>
      </c>
      <c r="AG16" s="55">
        <v>64.74</v>
      </c>
      <c r="AH16" s="55">
        <v>83.98</v>
      </c>
      <c r="AI16" s="55">
        <v>108.12</v>
      </c>
      <c r="AJ16" s="55">
        <v>98.97</v>
      </c>
      <c r="AK16" s="55">
        <v>33.07</v>
      </c>
      <c r="AL16" s="55">
        <v>89.85</v>
      </c>
      <c r="AM16" s="55">
        <v>52.65</v>
      </c>
      <c r="AN16" s="55">
        <v>38.26</v>
      </c>
      <c r="AO16" s="55">
        <v>22.11</v>
      </c>
      <c r="AP16" s="55">
        <v>118.47</v>
      </c>
      <c r="AQ16" s="55">
        <v>12.14</v>
      </c>
      <c r="AR16" s="55">
        <v>16.42</v>
      </c>
      <c r="AS16" s="55">
        <v>13.22</v>
      </c>
      <c r="AT16" s="55">
        <v>18.89</v>
      </c>
      <c r="AU16" s="55">
        <v>14.26</v>
      </c>
      <c r="AV16" s="55">
        <v>20.69</v>
      </c>
      <c r="AW16" s="55">
        <v>14.91</v>
      </c>
      <c r="AX16" s="55">
        <v>21.24</v>
      </c>
      <c r="AY16" s="55">
        <v>14.26</v>
      </c>
      <c r="AZ16" s="55">
        <v>11.98</v>
      </c>
      <c r="BA16" s="55">
        <v>11.95</v>
      </c>
      <c r="BB16" s="55">
        <v>9.1</v>
      </c>
      <c r="BC16" s="55">
        <v>107.91</v>
      </c>
      <c r="BD16" s="55">
        <v>49.23</v>
      </c>
      <c r="BE16" s="55">
        <v>84.5</v>
      </c>
      <c r="BF16" s="55">
        <v>121.55</v>
      </c>
      <c r="BG16" s="55">
        <v>30.37</v>
      </c>
      <c r="BH16" s="55">
        <v>50.37</v>
      </c>
      <c r="BI16" s="55">
        <v>126.05</v>
      </c>
      <c r="BJ16" s="55">
        <v>68.1</v>
      </c>
      <c r="BK16" s="55">
        <v>45.41</v>
      </c>
      <c r="BL16" s="55">
        <v>57.14</v>
      </c>
      <c r="BM16" s="55">
        <v>51.54</v>
      </c>
      <c r="BN16" s="55">
        <v>45.68</v>
      </c>
      <c r="BO16" s="55">
        <v>112.11</v>
      </c>
      <c r="BP16" s="55">
        <v>142.24</v>
      </c>
      <c r="BQ16" s="55">
        <v>50.64</v>
      </c>
      <c r="BR16" s="55">
        <v>13.61</v>
      </c>
      <c r="BS16" s="55">
        <v>112.71</v>
      </c>
      <c r="BT16" s="55">
        <v>78.82</v>
      </c>
      <c r="BU16" s="55">
        <v>49.72</v>
      </c>
      <c r="BV16" s="55">
        <v>22.3</v>
      </c>
      <c r="BW16" s="55">
        <v>106.81</v>
      </c>
      <c r="BX16" s="55">
        <v>1923.67</v>
      </c>
      <c r="BY16" s="37">
        <v>-0.05884223607346595</v>
      </c>
      <c r="CA16" s="37">
        <f t="shared" si="4"/>
        <v>-0.003173121792</v>
      </c>
      <c r="CB16" s="74"/>
      <c r="CC16" s="51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</row>
    <row r="17">
      <c r="A17" s="1">
        <v>8.0</v>
      </c>
      <c r="B17" s="49">
        <v>42381.0</v>
      </c>
      <c r="C17" s="55">
        <v>98.12</v>
      </c>
      <c r="D17" s="55">
        <v>177.45</v>
      </c>
      <c r="E17" s="55">
        <v>34.66</v>
      </c>
      <c r="F17" s="55">
        <v>29.98</v>
      </c>
      <c r="G17" s="55">
        <v>74.65</v>
      </c>
      <c r="H17" s="55">
        <v>54.59</v>
      </c>
      <c r="I17" s="55">
        <v>53.26</v>
      </c>
      <c r="J17" s="55">
        <v>110.74</v>
      </c>
      <c r="K17" s="55">
        <v>77.28</v>
      </c>
      <c r="L17" s="55">
        <v>80.06</v>
      </c>
      <c r="M17" s="55">
        <v>92.17</v>
      </c>
      <c r="N17" s="55">
        <v>110.22</v>
      </c>
      <c r="O17" s="55">
        <v>48.28</v>
      </c>
      <c r="P17" s="55">
        <v>113.86</v>
      </c>
      <c r="Q17" s="55">
        <v>52.97</v>
      </c>
      <c r="R17" s="55">
        <v>73.26</v>
      </c>
      <c r="S17" s="55">
        <v>81.88</v>
      </c>
      <c r="T17" s="55">
        <v>102.76</v>
      </c>
      <c r="U17" s="55">
        <v>24.12</v>
      </c>
      <c r="V17" s="55">
        <v>86.62</v>
      </c>
      <c r="W17" s="55">
        <v>33.99</v>
      </c>
      <c r="X17" s="55">
        <v>87.25</v>
      </c>
      <c r="Y17" s="55">
        <v>24.29</v>
      </c>
      <c r="Z17" s="55">
        <v>36.29</v>
      </c>
      <c r="AA17" s="55">
        <v>12.78</v>
      </c>
      <c r="AB17" s="55">
        <v>77.38</v>
      </c>
      <c r="AC17" s="55">
        <v>54.49</v>
      </c>
      <c r="AD17" s="55">
        <v>63.24</v>
      </c>
      <c r="AE17" s="55">
        <v>54.16</v>
      </c>
      <c r="AF17" s="55">
        <v>15.26</v>
      </c>
      <c r="AG17" s="55">
        <v>64.88</v>
      </c>
      <c r="AH17" s="55">
        <v>84.03</v>
      </c>
      <c r="AI17" s="55">
        <v>108.29</v>
      </c>
      <c r="AJ17" s="55">
        <v>98.95</v>
      </c>
      <c r="AK17" s="55">
        <v>33.14</v>
      </c>
      <c r="AL17" s="55">
        <v>90.14</v>
      </c>
      <c r="AM17" s="55">
        <v>52.4</v>
      </c>
      <c r="AN17" s="55">
        <v>38.23</v>
      </c>
      <c r="AO17" s="55">
        <v>22.16</v>
      </c>
      <c r="AP17" s="55">
        <v>118.5</v>
      </c>
      <c r="AQ17" s="55">
        <v>12.17</v>
      </c>
      <c r="AR17" s="55">
        <v>16.47</v>
      </c>
      <c r="AS17" s="55">
        <v>13.26</v>
      </c>
      <c r="AT17" s="55">
        <v>18.97</v>
      </c>
      <c r="AU17" s="55">
        <v>14.33</v>
      </c>
      <c r="AV17" s="55">
        <v>20.8</v>
      </c>
      <c r="AW17" s="55">
        <v>14.99</v>
      </c>
      <c r="AX17" s="55">
        <v>21.37</v>
      </c>
      <c r="AY17" s="55">
        <v>14.34</v>
      </c>
      <c r="AZ17" s="55">
        <v>12.05</v>
      </c>
      <c r="BA17" s="55">
        <v>12.02</v>
      </c>
      <c r="BB17" s="55">
        <v>9.15</v>
      </c>
      <c r="BC17" s="55">
        <v>108.15</v>
      </c>
      <c r="BD17" s="55">
        <v>49.5</v>
      </c>
      <c r="BE17" s="55">
        <v>84.51</v>
      </c>
      <c r="BF17" s="55">
        <v>123.3</v>
      </c>
      <c r="BG17" s="55">
        <v>30.37</v>
      </c>
      <c r="BH17" s="55">
        <v>50.38</v>
      </c>
      <c r="BI17" s="55">
        <v>126.74</v>
      </c>
      <c r="BJ17" s="55">
        <v>68.69</v>
      </c>
      <c r="BK17" s="55">
        <v>45.69</v>
      </c>
      <c r="BL17" s="55">
        <v>58.82</v>
      </c>
      <c r="BM17" s="55">
        <v>51.61</v>
      </c>
      <c r="BN17" s="55">
        <v>45.69</v>
      </c>
      <c r="BO17" s="55">
        <v>113.58</v>
      </c>
      <c r="BP17" s="55">
        <v>143.93</v>
      </c>
      <c r="BQ17" s="55">
        <v>50.8</v>
      </c>
      <c r="BR17" s="55">
        <v>13.55</v>
      </c>
      <c r="BS17" s="55">
        <v>113.5</v>
      </c>
      <c r="BT17" s="55">
        <v>78.82</v>
      </c>
      <c r="BU17" s="55">
        <v>49.655</v>
      </c>
      <c r="BV17" s="55">
        <v>22.21</v>
      </c>
      <c r="BW17" s="55">
        <v>107.29</v>
      </c>
      <c r="BX17" s="55">
        <v>1938.68</v>
      </c>
      <c r="BY17" s="37">
        <v>-0.05149857627914711</v>
      </c>
      <c r="CA17" s="37">
        <f t="shared" si="4"/>
        <v>0.00449396124</v>
      </c>
      <c r="CB17" s="74"/>
      <c r="CC17" s="51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</row>
    <row r="18">
      <c r="A18" s="1">
        <v>9.0</v>
      </c>
      <c r="B18" s="49">
        <v>42382.0</v>
      </c>
      <c r="C18" s="55">
        <v>95.59</v>
      </c>
      <c r="D18" s="55">
        <v>173.11</v>
      </c>
      <c r="E18" s="55">
        <v>34.14</v>
      </c>
      <c r="F18" s="55">
        <v>29.64</v>
      </c>
      <c r="G18" s="55">
        <v>73.25</v>
      </c>
      <c r="H18" s="55">
        <v>53.28</v>
      </c>
      <c r="I18" s="55">
        <v>53.37</v>
      </c>
      <c r="J18" s="55">
        <v>110.79</v>
      </c>
      <c r="K18" s="55">
        <v>75.67</v>
      </c>
      <c r="L18" s="55">
        <v>78.12</v>
      </c>
      <c r="M18" s="55">
        <v>89.64</v>
      </c>
      <c r="N18" s="55">
        <v>110.22</v>
      </c>
      <c r="O18" s="55">
        <v>48.25</v>
      </c>
      <c r="P18" s="55">
        <v>114.21</v>
      </c>
      <c r="Q18" s="55">
        <v>53.09</v>
      </c>
      <c r="R18" s="55">
        <v>72.79</v>
      </c>
      <c r="S18" s="55">
        <v>79.99</v>
      </c>
      <c r="T18" s="55">
        <v>99.69</v>
      </c>
      <c r="U18" s="55">
        <v>24.11</v>
      </c>
      <c r="V18" s="55">
        <v>84.13</v>
      </c>
      <c r="W18" s="55">
        <v>33.46</v>
      </c>
      <c r="X18" s="55">
        <v>85.7</v>
      </c>
      <c r="Y18" s="55">
        <v>24.07</v>
      </c>
      <c r="Z18" s="55">
        <v>35.9</v>
      </c>
      <c r="AA18" s="55">
        <v>12.62</v>
      </c>
      <c r="AB18" s="55">
        <v>76.27</v>
      </c>
      <c r="AC18" s="55">
        <v>53.83</v>
      </c>
      <c r="AD18" s="55">
        <v>62.06</v>
      </c>
      <c r="AE18" s="55">
        <v>53.5</v>
      </c>
      <c r="AF18" s="55">
        <v>14.46</v>
      </c>
      <c r="AG18" s="55">
        <v>65.11</v>
      </c>
      <c r="AH18" s="55">
        <v>84.22</v>
      </c>
      <c r="AI18" s="55">
        <v>108.37</v>
      </c>
      <c r="AJ18" s="55">
        <v>99.04</v>
      </c>
      <c r="AK18" s="55">
        <v>32.7</v>
      </c>
      <c r="AL18" s="55">
        <v>90.27</v>
      </c>
      <c r="AM18" s="55">
        <v>52.98</v>
      </c>
      <c r="AN18" s="55">
        <v>37.98</v>
      </c>
      <c r="AO18" s="55">
        <v>22.13</v>
      </c>
      <c r="AP18" s="55">
        <v>118.54</v>
      </c>
      <c r="AQ18" s="55">
        <v>12.08</v>
      </c>
      <c r="AR18" s="55">
        <v>16.33</v>
      </c>
      <c r="AS18" s="55">
        <v>13.12</v>
      </c>
      <c r="AT18" s="55">
        <v>18.72</v>
      </c>
      <c r="AU18" s="55">
        <v>14.11</v>
      </c>
      <c r="AV18" s="55">
        <v>20.45</v>
      </c>
      <c r="AW18" s="55">
        <v>14.72</v>
      </c>
      <c r="AX18" s="55">
        <v>20.95</v>
      </c>
      <c r="AY18" s="55">
        <v>14.06</v>
      </c>
      <c r="AZ18" s="55">
        <v>11.81</v>
      </c>
      <c r="BA18" s="55">
        <v>11.78</v>
      </c>
      <c r="BB18" s="55">
        <v>8.97</v>
      </c>
      <c r="BC18" s="55">
        <v>108.4</v>
      </c>
      <c r="BD18" s="55">
        <v>48.59</v>
      </c>
      <c r="BE18" s="55">
        <v>84.56</v>
      </c>
      <c r="BF18" s="55">
        <v>124.52</v>
      </c>
      <c r="BG18" s="55">
        <v>30.37</v>
      </c>
      <c r="BH18" s="55">
        <v>50.37</v>
      </c>
      <c r="BI18" s="55">
        <v>124.52</v>
      </c>
      <c r="BJ18" s="55">
        <v>65.82</v>
      </c>
      <c r="BK18" s="55">
        <v>45.25</v>
      </c>
      <c r="BL18" s="55">
        <v>54.74</v>
      </c>
      <c r="BM18" s="55">
        <v>51.7</v>
      </c>
      <c r="BN18" s="55">
        <v>45.68</v>
      </c>
      <c r="BO18" s="55">
        <v>108.09</v>
      </c>
      <c r="BP18" s="55">
        <v>139.7</v>
      </c>
      <c r="BQ18" s="55">
        <v>50.86</v>
      </c>
      <c r="BR18" s="55">
        <v>13.9</v>
      </c>
      <c r="BS18" s="55">
        <v>111.05</v>
      </c>
      <c r="BT18" s="55">
        <v>78.84</v>
      </c>
      <c r="BU18" s="55">
        <v>49.68</v>
      </c>
      <c r="BV18" s="55">
        <v>22.11</v>
      </c>
      <c r="BW18" s="55">
        <v>107.71000000000001</v>
      </c>
      <c r="BX18" s="55">
        <v>1890.28</v>
      </c>
      <c r="BY18" s="37">
        <v>-0.07517833204497204</v>
      </c>
      <c r="CA18" s="37">
        <f t="shared" si="4"/>
        <v>0.003914623916</v>
      </c>
      <c r="CB18" s="74"/>
      <c r="CC18" s="51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</row>
    <row r="19">
      <c r="A19" s="1">
        <v>10.0</v>
      </c>
      <c r="B19" s="49">
        <v>42383.0</v>
      </c>
      <c r="C19" s="55">
        <v>97.06</v>
      </c>
      <c r="D19" s="55">
        <v>175.92</v>
      </c>
      <c r="E19" s="55">
        <v>34.54</v>
      </c>
      <c r="F19" s="55">
        <v>30.02</v>
      </c>
      <c r="G19" s="55">
        <v>73.93</v>
      </c>
      <c r="H19" s="55">
        <v>55.57</v>
      </c>
      <c r="I19" s="55">
        <v>53.39</v>
      </c>
      <c r="J19" s="55">
        <v>110.59</v>
      </c>
      <c r="K19" s="55">
        <v>76.9</v>
      </c>
      <c r="L19" s="55">
        <v>78.88</v>
      </c>
      <c r="M19" s="55">
        <v>90.66</v>
      </c>
      <c r="N19" s="55">
        <v>110.24</v>
      </c>
      <c r="O19" s="55">
        <v>48.28</v>
      </c>
      <c r="P19" s="55">
        <v>113.64</v>
      </c>
      <c r="Q19" s="55">
        <v>52.92</v>
      </c>
      <c r="R19" s="55">
        <v>72.69</v>
      </c>
      <c r="S19" s="55">
        <v>81.24</v>
      </c>
      <c r="T19" s="55">
        <v>100.87</v>
      </c>
      <c r="U19" s="55">
        <v>24.1</v>
      </c>
      <c r="V19" s="55">
        <v>85.16</v>
      </c>
      <c r="W19" s="55">
        <v>33.92</v>
      </c>
      <c r="X19" s="55">
        <v>86.33</v>
      </c>
      <c r="Y19" s="55">
        <v>24.26</v>
      </c>
      <c r="Z19" s="55">
        <v>36.36</v>
      </c>
      <c r="AA19" s="55">
        <v>12.86</v>
      </c>
      <c r="AB19" s="55">
        <v>76.09</v>
      </c>
      <c r="AC19" s="55">
        <v>54.26</v>
      </c>
      <c r="AD19" s="55">
        <v>63.19</v>
      </c>
      <c r="AE19" s="55">
        <v>54.11</v>
      </c>
      <c r="AF19" s="55">
        <v>15.09</v>
      </c>
      <c r="AG19" s="55">
        <v>65.0</v>
      </c>
      <c r="AH19" s="55">
        <v>83.96</v>
      </c>
      <c r="AI19" s="55">
        <v>108.38</v>
      </c>
      <c r="AJ19" s="55">
        <v>99.09</v>
      </c>
      <c r="AK19" s="55">
        <v>32.78</v>
      </c>
      <c r="AL19" s="55">
        <v>90.03</v>
      </c>
      <c r="AM19" s="55">
        <v>52.15</v>
      </c>
      <c r="AN19" s="55">
        <v>38.0</v>
      </c>
      <c r="AO19" s="55">
        <v>22.04</v>
      </c>
      <c r="AP19" s="55">
        <v>118.44</v>
      </c>
      <c r="AQ19" s="55">
        <v>12.13</v>
      </c>
      <c r="AR19" s="55">
        <v>16.41</v>
      </c>
      <c r="AS19" s="55">
        <v>13.2</v>
      </c>
      <c r="AT19" s="55">
        <v>18.86</v>
      </c>
      <c r="AU19" s="55">
        <v>14.23</v>
      </c>
      <c r="AV19" s="55">
        <v>20.65</v>
      </c>
      <c r="AW19" s="55">
        <v>14.87</v>
      </c>
      <c r="AX19" s="55">
        <v>21.19</v>
      </c>
      <c r="AY19" s="55">
        <v>14.22</v>
      </c>
      <c r="AZ19" s="55">
        <v>11.94</v>
      </c>
      <c r="BA19" s="55">
        <v>11.92</v>
      </c>
      <c r="BB19" s="55">
        <v>9.07</v>
      </c>
      <c r="BC19" s="55">
        <v>108.36</v>
      </c>
      <c r="BD19" s="55">
        <v>48.82</v>
      </c>
      <c r="BE19" s="55">
        <v>84.58</v>
      </c>
      <c r="BF19" s="55">
        <v>123.35</v>
      </c>
      <c r="BG19" s="55">
        <v>30.36</v>
      </c>
      <c r="BH19" s="55">
        <v>50.33</v>
      </c>
      <c r="BI19" s="55">
        <v>124.92</v>
      </c>
      <c r="BJ19" s="55">
        <v>67.1</v>
      </c>
      <c r="BK19" s="55">
        <v>45.72</v>
      </c>
      <c r="BL19" s="55">
        <v>56.86</v>
      </c>
      <c r="BM19" s="55">
        <v>51.7</v>
      </c>
      <c r="BN19" s="55">
        <v>45.67</v>
      </c>
      <c r="BO19" s="55">
        <v>111.67</v>
      </c>
      <c r="BP19" s="55">
        <v>143.2</v>
      </c>
      <c r="BQ19" s="55">
        <v>50.53</v>
      </c>
      <c r="BR19" s="55">
        <v>13.59</v>
      </c>
      <c r="BS19" s="55">
        <v>111.59</v>
      </c>
      <c r="BT19" s="55">
        <v>78.81</v>
      </c>
      <c r="BU19" s="55">
        <v>49.64</v>
      </c>
      <c r="BV19" s="55">
        <v>21.98</v>
      </c>
      <c r="BW19" s="55">
        <v>107.49000000000001</v>
      </c>
      <c r="BX19" s="55">
        <v>1921.84</v>
      </c>
      <c r="BY19" s="37">
        <v>-0.0597375656819672</v>
      </c>
      <c r="CA19" s="37">
        <f t="shared" si="4"/>
        <v>-0.002042521586</v>
      </c>
      <c r="CB19" s="74"/>
      <c r="CC19" s="51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</row>
    <row r="20">
      <c r="A20" s="1">
        <v>11.0</v>
      </c>
      <c r="B20" s="49">
        <v>42384.0</v>
      </c>
      <c r="C20" s="55">
        <v>95.02</v>
      </c>
      <c r="D20" s="55">
        <v>172.15</v>
      </c>
      <c r="E20" s="55">
        <v>33.34</v>
      </c>
      <c r="F20" s="55">
        <v>28.76</v>
      </c>
      <c r="G20" s="55">
        <v>72.62</v>
      </c>
      <c r="H20" s="55">
        <v>53.96</v>
      </c>
      <c r="I20" s="55">
        <v>53.35</v>
      </c>
      <c r="J20" s="55">
        <v>110.93</v>
      </c>
      <c r="K20" s="55">
        <v>75.24</v>
      </c>
      <c r="L20" s="55">
        <v>77.45</v>
      </c>
      <c r="M20" s="55">
        <v>89.19</v>
      </c>
      <c r="N20" s="55">
        <v>110.25</v>
      </c>
      <c r="O20" s="55">
        <v>48.24</v>
      </c>
      <c r="P20" s="55">
        <v>113.47</v>
      </c>
      <c r="Q20" s="55">
        <v>52.99</v>
      </c>
      <c r="R20" s="55">
        <v>72.06</v>
      </c>
      <c r="S20" s="55">
        <v>79.56</v>
      </c>
      <c r="T20" s="55">
        <v>99.22</v>
      </c>
      <c r="U20" s="55">
        <v>24.13</v>
      </c>
      <c r="V20" s="55">
        <v>83.79</v>
      </c>
      <c r="W20" s="55">
        <v>32.65</v>
      </c>
      <c r="X20" s="55">
        <v>83.7</v>
      </c>
      <c r="Y20" s="55">
        <v>23.64</v>
      </c>
      <c r="Z20" s="55">
        <v>34.86</v>
      </c>
      <c r="AA20" s="55">
        <v>12.2</v>
      </c>
      <c r="AB20" s="55">
        <v>75.57</v>
      </c>
      <c r="AC20" s="55">
        <v>53.25</v>
      </c>
      <c r="AD20" s="55">
        <v>61.97</v>
      </c>
      <c r="AE20" s="55">
        <v>52.49</v>
      </c>
      <c r="AF20" s="55">
        <v>14.37</v>
      </c>
      <c r="AG20" s="55">
        <v>65.22</v>
      </c>
      <c r="AH20" s="55">
        <v>83.99</v>
      </c>
      <c r="AI20" s="55">
        <v>108.57</v>
      </c>
      <c r="AJ20" s="55">
        <v>98.99</v>
      </c>
      <c r="AK20" s="55">
        <v>32.37</v>
      </c>
      <c r="AL20" s="55">
        <v>90.45</v>
      </c>
      <c r="AM20" s="55">
        <v>52.57</v>
      </c>
      <c r="AN20" s="55">
        <v>37.85</v>
      </c>
      <c r="AO20" s="55">
        <v>21.88</v>
      </c>
      <c r="AP20" s="55">
        <v>118.8</v>
      </c>
      <c r="AQ20" s="55">
        <v>12.02</v>
      </c>
      <c r="AR20" s="55">
        <v>16.24</v>
      </c>
      <c r="AS20" s="55">
        <v>13.03</v>
      </c>
      <c r="AT20" s="55">
        <v>18.57</v>
      </c>
      <c r="AU20" s="55">
        <v>13.99</v>
      </c>
      <c r="AV20" s="55">
        <v>20.25</v>
      </c>
      <c r="AW20" s="55">
        <v>14.56</v>
      </c>
      <c r="AX20" s="55">
        <v>20.71</v>
      </c>
      <c r="AY20" s="55">
        <v>13.9</v>
      </c>
      <c r="AZ20" s="55">
        <v>11.68</v>
      </c>
      <c r="BA20" s="55">
        <v>11.65</v>
      </c>
      <c r="BB20" s="55">
        <v>8.87</v>
      </c>
      <c r="BC20" s="55">
        <v>108.48</v>
      </c>
      <c r="BD20" s="55">
        <v>48.05</v>
      </c>
      <c r="BE20" s="55">
        <v>84.65</v>
      </c>
      <c r="BF20" s="55">
        <v>125.27</v>
      </c>
      <c r="BG20" s="55">
        <v>30.34</v>
      </c>
      <c r="BH20" s="55">
        <v>50.35</v>
      </c>
      <c r="BI20" s="55">
        <v>122.97</v>
      </c>
      <c r="BJ20" s="55">
        <v>64.94</v>
      </c>
      <c r="BK20" s="55">
        <v>44.25</v>
      </c>
      <c r="BL20" s="55">
        <v>55.1</v>
      </c>
      <c r="BM20" s="55">
        <v>51.74</v>
      </c>
      <c r="BN20" s="55">
        <v>45.67</v>
      </c>
      <c r="BO20" s="55">
        <v>108.96</v>
      </c>
      <c r="BP20" s="55">
        <v>141.16</v>
      </c>
      <c r="BQ20" s="55">
        <v>50.72</v>
      </c>
      <c r="BR20" s="55">
        <v>13.54</v>
      </c>
      <c r="BS20" s="55">
        <v>109.9</v>
      </c>
      <c r="BT20" s="55">
        <v>78.83</v>
      </c>
      <c r="BU20" s="55">
        <v>49.64</v>
      </c>
      <c r="BV20" s="55">
        <v>21.87</v>
      </c>
      <c r="BW20" s="55">
        <v>107.99000000000001</v>
      </c>
      <c r="BX20" s="55">
        <v>1880.33</v>
      </c>
      <c r="BY20" s="37">
        <v>-0.08004638100922734</v>
      </c>
      <c r="CA20" s="37">
        <f t="shared" si="4"/>
        <v>0.004651595497</v>
      </c>
      <c r="CB20" s="74"/>
      <c r="CC20" s="51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</row>
    <row r="21">
      <c r="A21" s="1">
        <v>12.0</v>
      </c>
      <c r="B21" s="49">
        <v>42388.0</v>
      </c>
      <c r="C21" s="55">
        <v>94.92</v>
      </c>
      <c r="D21" s="55">
        <v>172.34</v>
      </c>
      <c r="E21" s="55">
        <v>33.63</v>
      </c>
      <c r="F21" s="55">
        <v>29.16</v>
      </c>
      <c r="G21" s="55">
        <v>72.85</v>
      </c>
      <c r="H21" s="55">
        <v>52.8</v>
      </c>
      <c r="I21" s="55">
        <v>53.33</v>
      </c>
      <c r="J21" s="55">
        <v>110.92</v>
      </c>
      <c r="K21" s="55">
        <v>75.25</v>
      </c>
      <c r="L21" s="55">
        <v>76.89</v>
      </c>
      <c r="M21" s="55">
        <v>88.39</v>
      </c>
      <c r="N21" s="55">
        <v>110.29</v>
      </c>
      <c r="O21" s="55">
        <v>48.23</v>
      </c>
      <c r="P21" s="55">
        <v>112.96</v>
      </c>
      <c r="Q21" s="55">
        <v>52.83</v>
      </c>
      <c r="R21" s="55">
        <v>72.26</v>
      </c>
      <c r="S21" s="55">
        <v>79.44</v>
      </c>
      <c r="T21" s="55">
        <v>98.18</v>
      </c>
      <c r="U21" s="55">
        <v>24.15</v>
      </c>
      <c r="V21" s="55">
        <v>82.85</v>
      </c>
      <c r="W21" s="55">
        <v>32.83</v>
      </c>
      <c r="X21" s="55">
        <v>83.71</v>
      </c>
      <c r="Y21" s="55">
        <v>23.82</v>
      </c>
      <c r="Z21" s="55">
        <v>35.44</v>
      </c>
      <c r="AA21" s="55">
        <v>12.29</v>
      </c>
      <c r="AB21" s="55">
        <v>75.97</v>
      </c>
      <c r="AC21" s="55">
        <v>53.46</v>
      </c>
      <c r="AD21" s="55">
        <v>61.96</v>
      </c>
      <c r="AE21" s="55">
        <v>52.56</v>
      </c>
      <c r="AF21" s="55">
        <v>13.47</v>
      </c>
      <c r="AG21" s="55">
        <v>65.15</v>
      </c>
      <c r="AH21" s="55">
        <v>83.68</v>
      </c>
      <c r="AI21" s="55">
        <v>108.48</v>
      </c>
      <c r="AJ21" s="55">
        <v>99.0</v>
      </c>
      <c r="AK21" s="55">
        <v>32.22</v>
      </c>
      <c r="AL21" s="55">
        <v>90.3</v>
      </c>
      <c r="AM21" s="55">
        <v>52.66</v>
      </c>
      <c r="AN21" s="55">
        <v>37.8</v>
      </c>
      <c r="AO21" s="55">
        <v>21.9</v>
      </c>
      <c r="AP21" s="55">
        <v>118.65</v>
      </c>
      <c r="AQ21" s="55">
        <v>12.01</v>
      </c>
      <c r="AR21" s="55">
        <v>16.24</v>
      </c>
      <c r="AS21" s="55">
        <v>13.03</v>
      </c>
      <c r="AT21" s="55">
        <v>18.57</v>
      </c>
      <c r="AU21" s="55">
        <v>13.99</v>
      </c>
      <c r="AV21" s="55">
        <v>20.26</v>
      </c>
      <c r="AW21" s="55">
        <v>14.57</v>
      </c>
      <c r="AX21" s="55">
        <v>20.72</v>
      </c>
      <c r="AY21" s="55">
        <v>13.91</v>
      </c>
      <c r="AZ21" s="55">
        <v>11.68</v>
      </c>
      <c r="BA21" s="55">
        <v>11.66</v>
      </c>
      <c r="BB21" s="55">
        <v>8.87</v>
      </c>
      <c r="BC21" s="55">
        <v>108.38</v>
      </c>
      <c r="BD21" s="55">
        <v>48.63</v>
      </c>
      <c r="BE21" s="55">
        <v>84.64</v>
      </c>
      <c r="BF21" s="55">
        <v>124.89</v>
      </c>
      <c r="BG21" s="55">
        <v>30.36</v>
      </c>
      <c r="BH21" s="55">
        <v>50.34</v>
      </c>
      <c r="BI21" s="55">
        <v>124.16</v>
      </c>
      <c r="BJ21" s="55">
        <v>64.94</v>
      </c>
      <c r="BK21" s="55">
        <v>44.66</v>
      </c>
      <c r="BL21" s="55">
        <v>52.86</v>
      </c>
      <c r="BM21" s="55">
        <v>51.72</v>
      </c>
      <c r="BN21" s="55">
        <v>45.68</v>
      </c>
      <c r="BO21" s="55">
        <v>107.05</v>
      </c>
      <c r="BP21" s="55">
        <v>141.22</v>
      </c>
      <c r="BQ21" s="55">
        <v>50.58</v>
      </c>
      <c r="BR21" s="55">
        <v>13.87</v>
      </c>
      <c r="BS21" s="55">
        <v>110.79</v>
      </c>
      <c r="BT21" s="55">
        <v>78.8</v>
      </c>
      <c r="BU21" s="55">
        <v>49.59</v>
      </c>
      <c r="BV21" s="55">
        <v>21.89</v>
      </c>
      <c r="BW21" s="55">
        <v>107.85000000000001</v>
      </c>
      <c r="BX21" s="55">
        <v>1881.33</v>
      </c>
      <c r="BY21" s="37">
        <v>-0.07955712985704089</v>
      </c>
      <c r="CA21" s="37">
        <f t="shared" si="4"/>
        <v>-0.001296416335</v>
      </c>
      <c r="CB21" s="74"/>
      <c r="CC21" s="51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</row>
    <row r="22">
      <c r="A22" s="1">
        <v>13.0</v>
      </c>
      <c r="B22" s="49">
        <v>42389.0</v>
      </c>
      <c r="C22" s="55">
        <v>93.98</v>
      </c>
      <c r="D22" s="55">
        <v>170.32</v>
      </c>
      <c r="E22" s="55">
        <v>32.86</v>
      </c>
      <c r="F22" s="55">
        <v>28.55</v>
      </c>
      <c r="G22" s="55">
        <v>72.1</v>
      </c>
      <c r="H22" s="55">
        <v>51.4</v>
      </c>
      <c r="I22" s="55">
        <v>53.38</v>
      </c>
      <c r="J22" s="55">
        <v>111.09</v>
      </c>
      <c r="K22" s="55">
        <v>74.1</v>
      </c>
      <c r="L22" s="55">
        <v>76.07</v>
      </c>
      <c r="M22" s="55">
        <v>87.98</v>
      </c>
      <c r="N22" s="55">
        <v>110.3</v>
      </c>
      <c r="O22" s="55">
        <v>48.24</v>
      </c>
      <c r="P22" s="55">
        <v>113.13</v>
      </c>
      <c r="Q22" s="55">
        <v>52.99</v>
      </c>
      <c r="R22" s="55">
        <v>72.12</v>
      </c>
      <c r="S22" s="55">
        <v>78.26</v>
      </c>
      <c r="T22" s="55">
        <v>97.99</v>
      </c>
      <c r="U22" s="55">
        <v>24.22</v>
      </c>
      <c r="V22" s="55">
        <v>82.87</v>
      </c>
      <c r="W22" s="55">
        <v>31.99</v>
      </c>
      <c r="X22" s="55">
        <v>82.32</v>
      </c>
      <c r="Y22" s="55">
        <v>23.21</v>
      </c>
      <c r="Z22" s="55">
        <v>34.69</v>
      </c>
      <c r="AA22" s="55">
        <v>12.04</v>
      </c>
      <c r="AB22" s="55">
        <v>73.93</v>
      </c>
      <c r="AC22" s="55">
        <v>52.16</v>
      </c>
      <c r="AD22" s="55">
        <v>61.08</v>
      </c>
      <c r="AE22" s="55">
        <v>51.77</v>
      </c>
      <c r="AF22" s="55">
        <v>12.81</v>
      </c>
      <c r="AG22" s="55">
        <v>65.35</v>
      </c>
      <c r="AH22" s="55">
        <v>83.75</v>
      </c>
      <c r="AI22" s="55">
        <v>108.44</v>
      </c>
      <c r="AJ22" s="55">
        <v>98.98</v>
      </c>
      <c r="AK22" s="55">
        <v>31.94</v>
      </c>
      <c r="AL22" s="55">
        <v>90.32</v>
      </c>
      <c r="AM22" s="55">
        <v>53.11</v>
      </c>
      <c r="AN22" s="55">
        <v>37.57</v>
      </c>
      <c r="AO22" s="55">
        <v>21.86</v>
      </c>
      <c r="AP22" s="55">
        <v>118.98</v>
      </c>
      <c r="AQ22" s="55">
        <v>11.94</v>
      </c>
      <c r="AR22" s="55">
        <v>16.12</v>
      </c>
      <c r="AS22" s="55">
        <v>12.93</v>
      </c>
      <c r="AT22" s="55">
        <v>18.41</v>
      </c>
      <c r="AU22" s="55">
        <v>13.85</v>
      </c>
      <c r="AV22" s="55">
        <v>20.04</v>
      </c>
      <c r="AW22" s="55">
        <v>14.41</v>
      </c>
      <c r="AX22" s="55">
        <v>20.48</v>
      </c>
      <c r="AY22" s="55">
        <v>13.74</v>
      </c>
      <c r="AZ22" s="55">
        <v>11.54</v>
      </c>
      <c r="BA22" s="55">
        <v>11.52</v>
      </c>
      <c r="BB22" s="55">
        <v>8.77</v>
      </c>
      <c r="BC22" s="55">
        <v>108.46</v>
      </c>
      <c r="BD22" s="55">
        <v>48.02</v>
      </c>
      <c r="BE22" s="55">
        <v>84.7</v>
      </c>
      <c r="BF22" s="55">
        <v>126.2</v>
      </c>
      <c r="BG22" s="55">
        <v>30.27</v>
      </c>
      <c r="BH22" s="55">
        <v>50.28</v>
      </c>
      <c r="BI22" s="55">
        <v>122.65</v>
      </c>
      <c r="BJ22" s="55">
        <v>64.55</v>
      </c>
      <c r="BK22" s="55">
        <v>44.26</v>
      </c>
      <c r="BL22" s="55">
        <v>55.14</v>
      </c>
      <c r="BM22" s="55">
        <v>51.9</v>
      </c>
      <c r="BN22" s="55">
        <v>45.68</v>
      </c>
      <c r="BO22" s="55">
        <v>109.04</v>
      </c>
      <c r="BP22" s="55">
        <v>141.59</v>
      </c>
      <c r="BQ22" s="55">
        <v>50.57</v>
      </c>
      <c r="BR22" s="55">
        <v>13.89</v>
      </c>
      <c r="BS22" s="55">
        <v>109.63</v>
      </c>
      <c r="BT22" s="55">
        <v>78.8</v>
      </c>
      <c r="BU22" s="55">
        <v>49.645</v>
      </c>
      <c r="BV22" s="55">
        <v>21.69</v>
      </c>
      <c r="BW22" s="55">
        <v>108.38</v>
      </c>
      <c r="BX22" s="55">
        <v>1859.33</v>
      </c>
      <c r="BY22" s="37">
        <v>-0.0903206552051431</v>
      </c>
      <c r="CA22" s="37">
        <f t="shared" si="4"/>
        <v>0.004914232731</v>
      </c>
      <c r="CB22" s="74"/>
      <c r="CC22" s="51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</row>
    <row r="23">
      <c r="A23" s="1">
        <v>14.0</v>
      </c>
      <c r="B23" s="49">
        <v>42390.0</v>
      </c>
      <c r="C23" s="55">
        <v>94.35</v>
      </c>
      <c r="D23" s="55">
        <v>171.15</v>
      </c>
      <c r="E23" s="55">
        <v>33.11</v>
      </c>
      <c r="F23" s="55">
        <v>28.6</v>
      </c>
      <c r="G23" s="55">
        <v>72.47</v>
      </c>
      <c r="H23" s="55">
        <v>53.0</v>
      </c>
      <c r="I23" s="55">
        <v>53.16</v>
      </c>
      <c r="J23" s="55">
        <v>111.02</v>
      </c>
      <c r="K23" s="55">
        <v>74.44</v>
      </c>
      <c r="L23" s="55">
        <v>76.43</v>
      </c>
      <c r="M23" s="55">
        <v>87.95</v>
      </c>
      <c r="N23" s="55">
        <v>110.3</v>
      </c>
      <c r="O23" s="55">
        <v>48.22</v>
      </c>
      <c r="P23" s="55">
        <v>112.81</v>
      </c>
      <c r="Q23" s="55">
        <v>53.04</v>
      </c>
      <c r="R23" s="55">
        <v>72.07</v>
      </c>
      <c r="S23" s="55">
        <v>78.76</v>
      </c>
      <c r="T23" s="55">
        <v>98.01</v>
      </c>
      <c r="U23" s="55">
        <v>24.21</v>
      </c>
      <c r="V23" s="55">
        <v>82.79</v>
      </c>
      <c r="W23" s="55">
        <v>32.29</v>
      </c>
      <c r="X23" s="55">
        <v>82.41</v>
      </c>
      <c r="Y23" s="55">
        <v>23.38</v>
      </c>
      <c r="Z23" s="55">
        <v>34.85</v>
      </c>
      <c r="AA23" s="55">
        <v>12.06</v>
      </c>
      <c r="AB23" s="55">
        <v>74.34</v>
      </c>
      <c r="AC23" s="55">
        <v>52.22</v>
      </c>
      <c r="AD23" s="55">
        <v>61.49</v>
      </c>
      <c r="AE23" s="55">
        <v>52.2</v>
      </c>
      <c r="AF23" s="55">
        <v>13.55</v>
      </c>
      <c r="AG23" s="55">
        <v>65.26</v>
      </c>
      <c r="AH23" s="55">
        <v>83.63</v>
      </c>
      <c r="AI23" s="55">
        <v>108.53</v>
      </c>
      <c r="AJ23" s="55">
        <v>98.92</v>
      </c>
      <c r="AK23" s="55">
        <v>32.09</v>
      </c>
      <c r="AL23" s="55">
        <v>90.4</v>
      </c>
      <c r="AM23" s="55">
        <v>53.09</v>
      </c>
      <c r="AN23" s="55">
        <v>37.64</v>
      </c>
      <c r="AO23" s="55">
        <v>21.87</v>
      </c>
      <c r="AP23" s="55">
        <v>118.89</v>
      </c>
      <c r="AQ23" s="55">
        <v>11.95</v>
      </c>
      <c r="AR23" s="55">
        <v>16.14</v>
      </c>
      <c r="AS23" s="55">
        <v>12.95</v>
      </c>
      <c r="AT23" s="55">
        <v>18.44</v>
      </c>
      <c r="AU23" s="55">
        <v>13.88</v>
      </c>
      <c r="AV23" s="55">
        <v>20.1</v>
      </c>
      <c r="AW23" s="55">
        <v>14.45</v>
      </c>
      <c r="AX23" s="55">
        <v>20.54</v>
      </c>
      <c r="AY23" s="55">
        <v>13.79</v>
      </c>
      <c r="AZ23" s="55">
        <v>11.58</v>
      </c>
      <c r="BA23" s="55">
        <v>11.55</v>
      </c>
      <c r="BB23" s="55">
        <v>8.79</v>
      </c>
      <c r="BC23" s="55">
        <v>108.32</v>
      </c>
      <c r="BD23" s="55">
        <v>48.21</v>
      </c>
      <c r="BE23" s="55">
        <v>84.69</v>
      </c>
      <c r="BF23" s="55">
        <v>125.34</v>
      </c>
      <c r="BG23" s="55">
        <v>30.28</v>
      </c>
      <c r="BH23" s="55">
        <v>50.3</v>
      </c>
      <c r="BI23" s="55">
        <v>123.19</v>
      </c>
      <c r="BJ23" s="55">
        <v>64.66</v>
      </c>
      <c r="BK23" s="55">
        <v>44.18</v>
      </c>
      <c r="BL23" s="55">
        <v>53.73</v>
      </c>
      <c r="BM23" s="55">
        <v>51.84</v>
      </c>
      <c r="BN23" s="55">
        <v>45.69</v>
      </c>
      <c r="BO23" s="55">
        <v>106.16</v>
      </c>
      <c r="BP23" s="55">
        <v>141.08</v>
      </c>
      <c r="BQ23" s="55">
        <v>50.42</v>
      </c>
      <c r="BR23" s="55">
        <v>13.81</v>
      </c>
      <c r="BS23" s="55">
        <v>109.75</v>
      </c>
      <c r="BT23" s="55">
        <v>78.81</v>
      </c>
      <c r="BU23" s="55">
        <v>49.6</v>
      </c>
      <c r="BV23" s="55">
        <v>21.69</v>
      </c>
      <c r="BW23" s="55">
        <v>108.11</v>
      </c>
      <c r="BX23" s="55">
        <v>1868.99</v>
      </c>
      <c r="BY23" s="37">
        <v>-0.08559448907502176</v>
      </c>
      <c r="CA23" s="37">
        <f t="shared" si="4"/>
        <v>-0.002491234545</v>
      </c>
      <c r="CB23" s="74"/>
      <c r="CC23" s="51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</row>
    <row r="24">
      <c r="A24" s="1">
        <v>15.0</v>
      </c>
      <c r="B24" s="49">
        <v>42391.0</v>
      </c>
      <c r="C24" s="55">
        <v>96.36</v>
      </c>
      <c r="D24" s="55">
        <v>174.66</v>
      </c>
      <c r="E24" s="55">
        <v>34.07</v>
      </c>
      <c r="F24" s="55">
        <v>29.57</v>
      </c>
      <c r="G24" s="55">
        <v>73.62</v>
      </c>
      <c r="H24" s="55">
        <v>55.34</v>
      </c>
      <c r="I24" s="55">
        <v>53.34</v>
      </c>
      <c r="J24" s="55">
        <v>110.88</v>
      </c>
      <c r="K24" s="55">
        <v>75.76</v>
      </c>
      <c r="L24" s="55">
        <v>77.95</v>
      </c>
      <c r="M24" s="55">
        <v>90.01</v>
      </c>
      <c r="N24" s="55">
        <v>110.28</v>
      </c>
      <c r="O24" s="55">
        <v>48.29</v>
      </c>
      <c r="P24" s="55">
        <v>112.88</v>
      </c>
      <c r="Q24" s="55">
        <v>52.93</v>
      </c>
      <c r="R24" s="55">
        <v>72.69</v>
      </c>
      <c r="S24" s="55">
        <v>80.27</v>
      </c>
      <c r="T24" s="55">
        <v>100.47</v>
      </c>
      <c r="U24" s="55">
        <v>24.14</v>
      </c>
      <c r="V24" s="55">
        <v>84.63</v>
      </c>
      <c r="W24" s="55">
        <v>33.3</v>
      </c>
      <c r="X24" s="55">
        <v>84.56</v>
      </c>
      <c r="Y24" s="55">
        <v>23.9</v>
      </c>
      <c r="Z24" s="55">
        <v>35.94</v>
      </c>
      <c r="AA24" s="55">
        <v>12.57</v>
      </c>
      <c r="AB24" s="55">
        <v>76.41</v>
      </c>
      <c r="AC24" s="55">
        <v>53.28</v>
      </c>
      <c r="AD24" s="55">
        <v>62.64</v>
      </c>
      <c r="AE24" s="55">
        <v>53.94</v>
      </c>
      <c r="AF24" s="55">
        <v>14.98</v>
      </c>
      <c r="AG24" s="55">
        <v>65.16</v>
      </c>
      <c r="AH24" s="55">
        <v>83.6</v>
      </c>
      <c r="AI24" s="55">
        <v>108.52</v>
      </c>
      <c r="AJ24" s="55">
        <v>98.96</v>
      </c>
      <c r="AK24" s="55">
        <v>32.6</v>
      </c>
      <c r="AL24" s="55">
        <v>89.77</v>
      </c>
      <c r="AM24" s="55">
        <v>52.93</v>
      </c>
      <c r="AN24" s="55">
        <v>37.84</v>
      </c>
      <c r="AO24" s="55">
        <v>22.02</v>
      </c>
      <c r="AP24" s="55">
        <v>118.66</v>
      </c>
      <c r="AQ24" s="55">
        <v>12.07</v>
      </c>
      <c r="AR24" s="55">
        <v>16.33</v>
      </c>
      <c r="AS24" s="55">
        <v>13.12</v>
      </c>
      <c r="AT24" s="55">
        <v>18.73</v>
      </c>
      <c r="AU24" s="55">
        <v>14.12</v>
      </c>
      <c r="AV24" s="55">
        <v>20.47</v>
      </c>
      <c r="AW24" s="55">
        <v>14.74</v>
      </c>
      <c r="AX24" s="55">
        <v>20.98</v>
      </c>
      <c r="AY24" s="55">
        <v>14.08</v>
      </c>
      <c r="AZ24" s="55">
        <v>11.83</v>
      </c>
      <c r="BA24" s="55">
        <v>11.8</v>
      </c>
      <c r="BB24" s="55">
        <v>8.98</v>
      </c>
      <c r="BC24" s="55">
        <v>108.4</v>
      </c>
      <c r="BD24" s="55">
        <v>49.04</v>
      </c>
      <c r="BE24" s="55">
        <v>84.66</v>
      </c>
      <c r="BF24" s="55">
        <v>124.87</v>
      </c>
      <c r="BG24" s="55">
        <v>30.28</v>
      </c>
      <c r="BH24" s="55">
        <v>50.37</v>
      </c>
      <c r="BI24" s="55">
        <v>125.19</v>
      </c>
      <c r="BJ24" s="55">
        <v>66.28</v>
      </c>
      <c r="BK24" s="55">
        <v>45.09</v>
      </c>
      <c r="BL24" s="55">
        <v>55.31</v>
      </c>
      <c r="BM24" s="55">
        <v>51.78</v>
      </c>
      <c r="BN24" s="55">
        <v>45.67</v>
      </c>
      <c r="BO24" s="55">
        <v>109.57</v>
      </c>
      <c r="BP24" s="55">
        <v>143.66</v>
      </c>
      <c r="BQ24" s="55">
        <v>50.5</v>
      </c>
      <c r="BR24" s="55">
        <v>13.78</v>
      </c>
      <c r="BS24" s="55">
        <v>111.81</v>
      </c>
      <c r="BT24" s="55">
        <v>78.79</v>
      </c>
      <c r="BU24" s="55">
        <v>49.575</v>
      </c>
      <c r="BV24" s="55">
        <v>21.77</v>
      </c>
      <c r="BW24" s="55">
        <v>107.87</v>
      </c>
      <c r="BX24" s="55">
        <v>1906.9</v>
      </c>
      <c r="BY24" s="37">
        <v>-0.06704697789563296</v>
      </c>
      <c r="CA24" s="37">
        <f t="shared" si="4"/>
        <v>-0.002219961151</v>
      </c>
      <c r="CB24" s="74"/>
      <c r="CC24" s="51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</row>
    <row r="25">
      <c r="A25" s="1">
        <v>16.0</v>
      </c>
      <c r="B25" s="49">
        <v>42394.0</v>
      </c>
      <c r="C25" s="55">
        <v>94.78</v>
      </c>
      <c r="D25" s="55">
        <v>172.07</v>
      </c>
      <c r="E25" s="55">
        <v>33.58</v>
      </c>
      <c r="F25" s="55">
        <v>29.08</v>
      </c>
      <c r="G25" s="55">
        <v>72.88</v>
      </c>
      <c r="H25" s="55">
        <v>52.76</v>
      </c>
      <c r="I25" s="55">
        <v>53.34</v>
      </c>
      <c r="J25" s="55">
        <v>110.94</v>
      </c>
      <c r="K25" s="55">
        <v>74.41</v>
      </c>
      <c r="L25" s="55">
        <v>76.36</v>
      </c>
      <c r="M25" s="55">
        <v>87.99</v>
      </c>
      <c r="N25" s="55">
        <v>110.28</v>
      </c>
      <c r="O25" s="55">
        <v>48.3</v>
      </c>
      <c r="P25" s="55">
        <v>112.76</v>
      </c>
      <c r="Q25" s="55">
        <v>53.06</v>
      </c>
      <c r="R25" s="55">
        <v>72.55</v>
      </c>
      <c r="S25" s="55">
        <v>78.84</v>
      </c>
      <c r="T25" s="55">
        <v>98.34</v>
      </c>
      <c r="U25" s="55">
        <v>24.11</v>
      </c>
      <c r="V25" s="55">
        <v>82.76</v>
      </c>
      <c r="W25" s="55">
        <v>32.67</v>
      </c>
      <c r="X25" s="55">
        <v>83.98</v>
      </c>
      <c r="Y25" s="55">
        <v>23.86</v>
      </c>
      <c r="Z25" s="55">
        <v>35.36</v>
      </c>
      <c r="AA25" s="55">
        <v>12.33</v>
      </c>
      <c r="AB25" s="55">
        <v>75.93</v>
      </c>
      <c r="AC25" s="55">
        <v>52.94</v>
      </c>
      <c r="AD25" s="55">
        <v>61.75</v>
      </c>
      <c r="AE25" s="55">
        <v>53.04</v>
      </c>
      <c r="AF25" s="55">
        <v>14.65</v>
      </c>
      <c r="AG25" s="55">
        <v>65.28</v>
      </c>
      <c r="AH25" s="55">
        <v>83.58</v>
      </c>
      <c r="AI25" s="55">
        <v>108.56</v>
      </c>
      <c r="AJ25" s="55">
        <v>99.03</v>
      </c>
      <c r="AK25" s="55">
        <v>32.32</v>
      </c>
      <c r="AL25" s="55">
        <v>90.08</v>
      </c>
      <c r="AM25" s="55">
        <v>53.51</v>
      </c>
      <c r="AN25" s="55">
        <v>37.67</v>
      </c>
      <c r="AO25" s="55">
        <v>21.99</v>
      </c>
      <c r="AP25" s="55">
        <v>118.7</v>
      </c>
      <c r="AQ25" s="55">
        <v>12.01</v>
      </c>
      <c r="AR25" s="55">
        <v>16.23</v>
      </c>
      <c r="AS25" s="55">
        <v>13.03</v>
      </c>
      <c r="AT25" s="55">
        <v>18.57</v>
      </c>
      <c r="AU25" s="55">
        <v>13.98</v>
      </c>
      <c r="AV25" s="55">
        <v>20.25</v>
      </c>
      <c r="AW25" s="55">
        <v>14.57</v>
      </c>
      <c r="AX25" s="55">
        <v>20.72</v>
      </c>
      <c r="AY25" s="55">
        <v>13.91</v>
      </c>
      <c r="AZ25" s="55">
        <v>11.68</v>
      </c>
      <c r="BA25" s="55">
        <v>11.66</v>
      </c>
      <c r="BB25" s="55">
        <v>8.87</v>
      </c>
      <c r="BC25" s="55">
        <v>108.34</v>
      </c>
      <c r="BD25" s="55">
        <v>48.6</v>
      </c>
      <c r="BE25" s="55">
        <v>84.66</v>
      </c>
      <c r="BF25" s="55">
        <v>125.54</v>
      </c>
      <c r="BG25" s="55">
        <v>30.29</v>
      </c>
      <c r="BH25" s="55">
        <v>50.25</v>
      </c>
      <c r="BI25" s="55">
        <v>124.1</v>
      </c>
      <c r="BJ25" s="55">
        <v>65.15</v>
      </c>
      <c r="BK25" s="55">
        <v>44.61</v>
      </c>
      <c r="BL25" s="55">
        <v>54.49</v>
      </c>
      <c r="BM25" s="55">
        <v>51.75</v>
      </c>
      <c r="BN25" s="55">
        <v>45.68</v>
      </c>
      <c r="BO25" s="55">
        <v>108.04</v>
      </c>
      <c r="BP25" s="55">
        <v>142.45</v>
      </c>
      <c r="BQ25" s="55">
        <v>50.48</v>
      </c>
      <c r="BR25" s="55">
        <v>13.98</v>
      </c>
      <c r="BS25" s="55">
        <v>110.6</v>
      </c>
      <c r="BT25" s="55">
        <v>78.75</v>
      </c>
      <c r="BU25" s="55">
        <v>49.61</v>
      </c>
      <c r="BV25" s="55">
        <v>21.81</v>
      </c>
      <c r="BW25" s="55">
        <v>108.23</v>
      </c>
      <c r="BX25" s="55">
        <v>1877.08</v>
      </c>
      <c r="BY25" s="37">
        <v>-0.08163644725383334</v>
      </c>
      <c r="CA25" s="37">
        <f t="shared" si="4"/>
        <v>0.003337350515</v>
      </c>
      <c r="CB25" s="74"/>
      <c r="CC25" s="51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</row>
    <row r="26">
      <c r="A26" s="1">
        <v>17.0</v>
      </c>
      <c r="B26" s="49">
        <v>42395.0</v>
      </c>
      <c r="C26" s="55">
        <v>96.22</v>
      </c>
      <c r="D26" s="55">
        <v>174.4</v>
      </c>
      <c r="E26" s="55">
        <v>34.19</v>
      </c>
      <c r="F26" s="55">
        <v>29.5</v>
      </c>
      <c r="G26" s="55">
        <v>73.94</v>
      </c>
      <c r="H26" s="55">
        <v>54.76</v>
      </c>
      <c r="I26" s="55">
        <v>53.42</v>
      </c>
      <c r="J26" s="55">
        <v>110.91</v>
      </c>
      <c r="K26" s="55">
        <v>75.72</v>
      </c>
      <c r="L26" s="55">
        <v>77.89</v>
      </c>
      <c r="M26" s="55">
        <v>90.16</v>
      </c>
      <c r="N26" s="55">
        <v>110.28</v>
      </c>
      <c r="O26" s="55">
        <v>48.29</v>
      </c>
      <c r="P26" s="55">
        <v>113.07</v>
      </c>
      <c r="Q26" s="55">
        <v>53.02</v>
      </c>
      <c r="R26" s="55">
        <v>72.75</v>
      </c>
      <c r="S26" s="55">
        <v>80.24</v>
      </c>
      <c r="T26" s="55">
        <v>100.48</v>
      </c>
      <c r="U26" s="55">
        <v>24.16</v>
      </c>
      <c r="V26" s="55">
        <v>84.62</v>
      </c>
      <c r="W26" s="55">
        <v>33.35</v>
      </c>
      <c r="X26" s="55">
        <v>85.06</v>
      </c>
      <c r="Y26" s="55">
        <v>24.22</v>
      </c>
      <c r="Z26" s="55">
        <v>35.83</v>
      </c>
      <c r="AA26" s="55">
        <v>12.52</v>
      </c>
      <c r="AB26" s="55">
        <v>77.52</v>
      </c>
      <c r="AC26" s="55">
        <v>53.94</v>
      </c>
      <c r="AD26" s="55">
        <v>62.79</v>
      </c>
      <c r="AE26" s="55">
        <v>54.24</v>
      </c>
      <c r="AF26" s="55">
        <v>15.04</v>
      </c>
      <c r="AG26" s="55">
        <v>65.31</v>
      </c>
      <c r="AH26" s="55">
        <v>83.44</v>
      </c>
      <c r="AI26" s="55">
        <v>108.69</v>
      </c>
      <c r="AJ26" s="55">
        <v>99.1</v>
      </c>
      <c r="AK26" s="55">
        <v>32.6</v>
      </c>
      <c r="AL26" s="55">
        <v>90.39</v>
      </c>
      <c r="AM26" s="55">
        <v>54.3</v>
      </c>
      <c r="AN26" s="55">
        <v>37.71</v>
      </c>
      <c r="AO26" s="55">
        <v>21.97</v>
      </c>
      <c r="AP26" s="55">
        <v>118.43</v>
      </c>
      <c r="AQ26" s="55">
        <v>12.08</v>
      </c>
      <c r="AR26" s="55">
        <v>16.34</v>
      </c>
      <c r="AS26" s="55">
        <v>13.13</v>
      </c>
      <c r="AT26" s="55">
        <v>18.73</v>
      </c>
      <c r="AU26" s="55">
        <v>14.12</v>
      </c>
      <c r="AV26" s="55">
        <v>20.47</v>
      </c>
      <c r="AW26" s="55">
        <v>14.74</v>
      </c>
      <c r="AX26" s="55">
        <v>20.97</v>
      </c>
      <c r="AY26" s="55">
        <v>14.08</v>
      </c>
      <c r="AZ26" s="55">
        <v>11.82</v>
      </c>
      <c r="BA26" s="55">
        <v>11.8</v>
      </c>
      <c r="BB26" s="55">
        <v>8.98</v>
      </c>
      <c r="BC26" s="55">
        <v>108.47</v>
      </c>
      <c r="BD26" s="55">
        <v>49.05</v>
      </c>
      <c r="BE26" s="55">
        <v>84.7</v>
      </c>
      <c r="BF26" s="55">
        <v>125.6</v>
      </c>
      <c r="BG26" s="55">
        <v>30.3</v>
      </c>
      <c r="BH26" s="55">
        <v>50.31</v>
      </c>
      <c r="BI26" s="55">
        <v>125.28</v>
      </c>
      <c r="BJ26" s="55">
        <v>65.62</v>
      </c>
      <c r="BK26" s="55">
        <v>45.24</v>
      </c>
      <c r="BL26" s="55">
        <v>54.11</v>
      </c>
      <c r="BM26" s="55">
        <v>51.83</v>
      </c>
      <c r="BN26" s="55">
        <v>45.67</v>
      </c>
      <c r="BO26" s="55">
        <v>107.6</v>
      </c>
      <c r="BP26" s="55">
        <v>143.35</v>
      </c>
      <c r="BQ26" s="55">
        <v>50.6</v>
      </c>
      <c r="BR26" s="55">
        <v>14.23</v>
      </c>
      <c r="BS26" s="55">
        <v>111.65</v>
      </c>
      <c r="BT26" s="55">
        <v>78.8</v>
      </c>
      <c r="BU26" s="55">
        <v>49.64</v>
      </c>
      <c r="BV26" s="55">
        <v>21.94</v>
      </c>
      <c r="BW26" s="55">
        <v>108.31</v>
      </c>
      <c r="BX26" s="55">
        <v>1903.63</v>
      </c>
      <c r="BY26" s="37">
        <v>-0.06864682916328269</v>
      </c>
      <c r="CA26" s="37">
        <f t="shared" si="4"/>
        <v>0.0007391665897</v>
      </c>
      <c r="CB26" s="74"/>
      <c r="CC26" s="51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</row>
    <row r="27">
      <c r="A27" s="1">
        <v>18.0</v>
      </c>
      <c r="B27" s="49">
        <v>42396.0</v>
      </c>
      <c r="C27" s="55">
        <v>95.12</v>
      </c>
      <c r="D27" s="55">
        <v>172.42</v>
      </c>
      <c r="E27" s="55">
        <v>33.97</v>
      </c>
      <c r="F27" s="55">
        <v>29.31</v>
      </c>
      <c r="G27" s="55">
        <v>73.63</v>
      </c>
      <c r="H27" s="55">
        <v>54.5</v>
      </c>
      <c r="I27" s="55">
        <v>53.64</v>
      </c>
      <c r="J27" s="55">
        <v>110.97</v>
      </c>
      <c r="K27" s="55">
        <v>75.33</v>
      </c>
      <c r="L27" s="55">
        <v>77.4</v>
      </c>
      <c r="M27" s="55">
        <v>89.35</v>
      </c>
      <c r="N27" s="55">
        <v>110.28</v>
      </c>
      <c r="O27" s="55">
        <v>48.38</v>
      </c>
      <c r="P27" s="55">
        <v>112.77</v>
      </c>
      <c r="Q27" s="55">
        <v>53.18</v>
      </c>
      <c r="R27" s="55">
        <v>73.04</v>
      </c>
      <c r="S27" s="55">
        <v>79.72</v>
      </c>
      <c r="T27" s="55">
        <v>99.24</v>
      </c>
      <c r="U27" s="55">
        <v>24.18</v>
      </c>
      <c r="V27" s="55">
        <v>83.68</v>
      </c>
      <c r="W27" s="55">
        <v>33.17</v>
      </c>
      <c r="X27" s="55">
        <v>84.52</v>
      </c>
      <c r="Y27" s="55">
        <v>24.13</v>
      </c>
      <c r="Z27" s="55">
        <v>35.68</v>
      </c>
      <c r="AA27" s="55">
        <v>12.59</v>
      </c>
      <c r="AB27" s="55">
        <v>76.02</v>
      </c>
      <c r="AC27" s="55">
        <v>53.39</v>
      </c>
      <c r="AD27" s="55">
        <v>62.47</v>
      </c>
      <c r="AE27" s="55">
        <v>54.03</v>
      </c>
      <c r="AF27" s="55">
        <v>14.99</v>
      </c>
      <c r="AG27" s="55">
        <v>65.32</v>
      </c>
      <c r="AH27" s="55">
        <v>83.5</v>
      </c>
      <c r="AI27" s="55">
        <v>108.73</v>
      </c>
      <c r="AJ27" s="55">
        <v>99.23</v>
      </c>
      <c r="AK27" s="55">
        <v>32.52</v>
      </c>
      <c r="AL27" s="55">
        <v>90.6</v>
      </c>
      <c r="AM27" s="55">
        <v>54.47</v>
      </c>
      <c r="AN27" s="55">
        <v>37.81</v>
      </c>
      <c r="AO27" s="55">
        <v>21.93</v>
      </c>
      <c r="AP27" s="55">
        <v>118.64</v>
      </c>
      <c r="AQ27" s="55">
        <v>12.05</v>
      </c>
      <c r="AR27" s="55">
        <v>16.29</v>
      </c>
      <c r="AS27" s="55">
        <v>13.07</v>
      </c>
      <c r="AT27" s="55">
        <v>18.63</v>
      </c>
      <c r="AU27" s="55">
        <v>14.03</v>
      </c>
      <c r="AV27" s="55">
        <v>20.32</v>
      </c>
      <c r="AW27" s="55">
        <v>14.61</v>
      </c>
      <c r="AX27" s="55">
        <v>20.78</v>
      </c>
      <c r="AY27" s="55">
        <v>13.95</v>
      </c>
      <c r="AZ27" s="55">
        <v>11.71</v>
      </c>
      <c r="BA27" s="55">
        <v>11.69</v>
      </c>
      <c r="BB27" s="55">
        <v>8.9</v>
      </c>
      <c r="BC27" s="55">
        <v>108.49</v>
      </c>
      <c r="BD27" s="55">
        <v>49.0</v>
      </c>
      <c r="BE27" s="55">
        <v>84.72</v>
      </c>
      <c r="BF27" s="55">
        <v>125.57</v>
      </c>
      <c r="BG27" s="55">
        <v>30.26</v>
      </c>
      <c r="BH27" s="55">
        <v>50.3</v>
      </c>
      <c r="BI27" s="55">
        <v>125.11</v>
      </c>
      <c r="BJ27" s="55">
        <v>63.97</v>
      </c>
      <c r="BK27" s="55">
        <v>45.15</v>
      </c>
      <c r="BL27" s="55">
        <v>51.65</v>
      </c>
      <c r="BM27" s="55">
        <v>51.85</v>
      </c>
      <c r="BN27" s="55">
        <v>45.68</v>
      </c>
      <c r="BO27" s="55">
        <v>104.53</v>
      </c>
      <c r="BP27" s="55">
        <v>141.4</v>
      </c>
      <c r="BQ27" s="55">
        <v>50.48</v>
      </c>
      <c r="BR27" s="55">
        <v>14.13</v>
      </c>
      <c r="BS27" s="55">
        <v>111.33</v>
      </c>
      <c r="BT27" s="55">
        <v>78.76</v>
      </c>
      <c r="BU27" s="55">
        <v>49.63</v>
      </c>
      <c r="BV27" s="55">
        <v>21.96</v>
      </c>
      <c r="BW27" s="55">
        <v>108.39</v>
      </c>
      <c r="BX27" s="55">
        <v>1882.95</v>
      </c>
      <c r="BY27" s="37">
        <v>-0.07876454299049873</v>
      </c>
      <c r="CA27" s="37">
        <f t="shared" si="4"/>
        <v>0.000738620626</v>
      </c>
      <c r="CB27" s="74"/>
      <c r="CC27" s="51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</row>
    <row r="28">
      <c r="A28" s="1">
        <v>19.0</v>
      </c>
      <c r="B28" s="49">
        <v>42397.0</v>
      </c>
      <c r="C28" s="55">
        <v>95.5</v>
      </c>
      <c r="D28" s="55">
        <v>173.36</v>
      </c>
      <c r="E28" s="55">
        <v>34.1</v>
      </c>
      <c r="F28" s="55">
        <v>29.78</v>
      </c>
      <c r="G28" s="55">
        <v>73.92</v>
      </c>
      <c r="H28" s="55">
        <v>56.16</v>
      </c>
      <c r="I28" s="55">
        <v>53.7</v>
      </c>
      <c r="J28" s="55">
        <v>110.99</v>
      </c>
      <c r="K28" s="55">
        <v>75.65</v>
      </c>
      <c r="L28" s="55">
        <v>77.61</v>
      </c>
      <c r="M28" s="55">
        <v>89.62</v>
      </c>
      <c r="N28" s="55">
        <v>110.28</v>
      </c>
      <c r="O28" s="55">
        <v>48.4</v>
      </c>
      <c r="P28" s="55">
        <v>112.89</v>
      </c>
      <c r="Q28" s="55">
        <v>53.29</v>
      </c>
      <c r="R28" s="55">
        <v>73.41</v>
      </c>
      <c r="S28" s="55">
        <v>80.11</v>
      </c>
      <c r="T28" s="55">
        <v>99.13</v>
      </c>
      <c r="U28" s="55">
        <v>24.14</v>
      </c>
      <c r="V28" s="55">
        <v>84.0</v>
      </c>
      <c r="W28" s="55">
        <v>33.39</v>
      </c>
      <c r="X28" s="55">
        <v>85.13</v>
      </c>
      <c r="Y28" s="55">
        <v>24.22</v>
      </c>
      <c r="Z28" s="55">
        <v>36.21</v>
      </c>
      <c r="AA28" s="55">
        <v>12.85</v>
      </c>
      <c r="AB28" s="55">
        <v>75.44</v>
      </c>
      <c r="AC28" s="55">
        <v>53.42</v>
      </c>
      <c r="AD28" s="55">
        <v>62.89</v>
      </c>
      <c r="AE28" s="55">
        <v>54.9</v>
      </c>
      <c r="AF28" s="55">
        <v>15.39</v>
      </c>
      <c r="AG28" s="55">
        <v>65.42</v>
      </c>
      <c r="AH28" s="55">
        <v>83.61</v>
      </c>
      <c r="AI28" s="55">
        <v>108.93</v>
      </c>
      <c r="AJ28" s="55">
        <v>99.31</v>
      </c>
      <c r="AK28" s="55">
        <v>32.67</v>
      </c>
      <c r="AL28" s="55">
        <v>91.01</v>
      </c>
      <c r="AM28" s="55">
        <v>53.81</v>
      </c>
      <c r="AN28" s="55">
        <v>37.87</v>
      </c>
      <c r="AO28" s="55">
        <v>21.98</v>
      </c>
      <c r="AP28" s="55">
        <v>118.61</v>
      </c>
      <c r="AQ28" s="55">
        <v>12.07</v>
      </c>
      <c r="AR28" s="55">
        <v>16.32</v>
      </c>
      <c r="AS28" s="55">
        <v>13.1</v>
      </c>
      <c r="AT28" s="55">
        <v>18.67</v>
      </c>
      <c r="AU28" s="55">
        <v>14.06</v>
      </c>
      <c r="AV28" s="55">
        <v>20.36</v>
      </c>
      <c r="AW28" s="55">
        <v>14.64</v>
      </c>
      <c r="AX28" s="55">
        <v>20.82</v>
      </c>
      <c r="AY28" s="55">
        <v>13.97</v>
      </c>
      <c r="AZ28" s="55">
        <v>11.74</v>
      </c>
      <c r="BA28" s="55">
        <v>11.71</v>
      </c>
      <c r="BB28" s="55">
        <v>8.91</v>
      </c>
      <c r="BC28" s="55">
        <v>108.58</v>
      </c>
      <c r="BD28" s="55">
        <v>49.5</v>
      </c>
      <c r="BE28" s="55">
        <v>84.72</v>
      </c>
      <c r="BF28" s="55">
        <v>125.75</v>
      </c>
      <c r="BG28" s="55">
        <v>30.3</v>
      </c>
      <c r="BH28" s="55">
        <v>50.26</v>
      </c>
      <c r="BI28" s="55">
        <v>126.31</v>
      </c>
      <c r="BJ28" s="55">
        <v>65.38</v>
      </c>
      <c r="BK28" s="55">
        <v>45.86</v>
      </c>
      <c r="BL28" s="55">
        <v>49.71</v>
      </c>
      <c r="BM28" s="55">
        <v>51.87</v>
      </c>
      <c r="BN28" s="55">
        <v>45.68</v>
      </c>
      <c r="BO28" s="55">
        <v>100.9</v>
      </c>
      <c r="BP28" s="55">
        <v>137.94</v>
      </c>
      <c r="BQ28" s="55">
        <v>50.42</v>
      </c>
      <c r="BR28" s="55">
        <v>13.97</v>
      </c>
      <c r="BS28" s="55">
        <v>112.85</v>
      </c>
      <c r="BT28" s="55">
        <v>78.79</v>
      </c>
      <c r="BU28" s="55">
        <v>49.705</v>
      </c>
      <c r="BV28" s="55">
        <v>22.13</v>
      </c>
      <c r="BW28" s="55">
        <v>108.53</v>
      </c>
      <c r="BX28" s="55">
        <v>1893.36</v>
      </c>
      <c r="BY28" s="37">
        <v>-0.0736714384962377</v>
      </c>
      <c r="CA28" s="37">
        <f t="shared" si="4"/>
        <v>0.001291632069</v>
      </c>
      <c r="CB28" s="74"/>
      <c r="CC28" s="51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</row>
    <row r="29">
      <c r="A29" s="1">
        <v>20.0</v>
      </c>
      <c r="B29" s="49">
        <v>42398.0</v>
      </c>
      <c r="C29" s="55">
        <v>97.87</v>
      </c>
      <c r="D29" s="55">
        <v>177.75</v>
      </c>
      <c r="E29" s="55">
        <v>34.69</v>
      </c>
      <c r="F29" s="55">
        <v>30.83</v>
      </c>
      <c r="G29" s="55">
        <v>75.98</v>
      </c>
      <c r="H29" s="55">
        <v>57.8</v>
      </c>
      <c r="I29" s="55">
        <v>53.96</v>
      </c>
      <c r="J29" s="55">
        <v>111.14</v>
      </c>
      <c r="K29" s="55">
        <v>77.64</v>
      </c>
      <c r="L29" s="55">
        <v>79.76</v>
      </c>
      <c r="M29" s="55">
        <v>92.48</v>
      </c>
      <c r="N29" s="55">
        <v>110.29</v>
      </c>
      <c r="O29" s="55">
        <v>48.49</v>
      </c>
      <c r="P29" s="55">
        <v>113.48</v>
      </c>
      <c r="Q29" s="55">
        <v>53.46</v>
      </c>
      <c r="R29" s="55">
        <v>73.47</v>
      </c>
      <c r="S29" s="55">
        <v>82.1</v>
      </c>
      <c r="T29" s="55">
        <v>102.29</v>
      </c>
      <c r="U29" s="55">
        <v>24.2</v>
      </c>
      <c r="V29" s="55">
        <v>86.68</v>
      </c>
      <c r="W29" s="55">
        <v>33.95</v>
      </c>
      <c r="X29" s="55">
        <v>86.65</v>
      </c>
      <c r="Y29" s="55">
        <v>24.65</v>
      </c>
      <c r="Z29" s="55">
        <v>37.34</v>
      </c>
      <c r="AA29" s="55">
        <v>13.25</v>
      </c>
      <c r="AB29" s="55">
        <v>76.99</v>
      </c>
      <c r="AC29" s="55">
        <v>54.67</v>
      </c>
      <c r="AD29" s="55">
        <v>64.42</v>
      </c>
      <c r="AE29" s="55">
        <v>56.13</v>
      </c>
      <c r="AF29" s="55">
        <v>15.57</v>
      </c>
      <c r="AG29" s="55">
        <v>65.66</v>
      </c>
      <c r="AH29" s="55">
        <v>84.04</v>
      </c>
      <c r="AI29" s="55">
        <v>109.02</v>
      </c>
      <c r="AJ29" s="55">
        <v>99.41</v>
      </c>
      <c r="AK29" s="55">
        <v>32.85</v>
      </c>
      <c r="AL29" s="55">
        <v>90.71</v>
      </c>
      <c r="AM29" s="55">
        <v>53.93</v>
      </c>
      <c r="AN29" s="55">
        <v>38.1</v>
      </c>
      <c r="AO29" s="55">
        <v>22.01</v>
      </c>
      <c r="AP29" s="55">
        <v>118.83</v>
      </c>
      <c r="AQ29" s="55">
        <v>12.2</v>
      </c>
      <c r="AR29" s="55">
        <v>16.52</v>
      </c>
      <c r="AS29" s="55">
        <v>13.29</v>
      </c>
      <c r="AT29" s="55">
        <v>18.97</v>
      </c>
      <c r="AU29" s="55">
        <v>14.31</v>
      </c>
      <c r="AV29" s="55">
        <v>20.75</v>
      </c>
      <c r="AW29" s="55">
        <v>14.94</v>
      </c>
      <c r="AX29" s="55">
        <v>21.27</v>
      </c>
      <c r="AY29" s="55">
        <v>14.28</v>
      </c>
      <c r="AZ29" s="55">
        <v>11.99</v>
      </c>
      <c r="BA29" s="55">
        <v>11.96</v>
      </c>
      <c r="BB29" s="55">
        <v>9.11</v>
      </c>
      <c r="BC29" s="55">
        <v>108.9</v>
      </c>
      <c r="BD29" s="55">
        <v>50.5</v>
      </c>
      <c r="BE29" s="55">
        <v>84.82</v>
      </c>
      <c r="BF29" s="55">
        <v>126.82</v>
      </c>
      <c r="BG29" s="55">
        <v>30.3</v>
      </c>
      <c r="BH29" s="55">
        <v>50.3</v>
      </c>
      <c r="BI29" s="55">
        <v>129.07</v>
      </c>
      <c r="BJ29" s="55">
        <v>66.07</v>
      </c>
      <c r="BK29" s="55">
        <v>47.0</v>
      </c>
      <c r="BL29" s="55">
        <v>50.55</v>
      </c>
      <c r="BM29" s="55">
        <v>51.97</v>
      </c>
      <c r="BN29" s="55">
        <v>45.69</v>
      </c>
      <c r="BO29" s="55">
        <v>101.65</v>
      </c>
      <c r="BP29" s="55">
        <v>140.83</v>
      </c>
      <c r="BQ29" s="55">
        <v>50.72</v>
      </c>
      <c r="BR29" s="55">
        <v>13.98</v>
      </c>
      <c r="BS29" s="55">
        <v>115.02</v>
      </c>
      <c r="BT29" s="55">
        <v>78.9</v>
      </c>
      <c r="BU29" s="55">
        <v>49.745</v>
      </c>
      <c r="BV29" s="55">
        <v>22.09</v>
      </c>
      <c r="BW29" s="55">
        <v>109.11</v>
      </c>
      <c r="BX29" s="55">
        <v>1940.24</v>
      </c>
      <c r="BY29" s="37">
        <v>-0.05073534448173622</v>
      </c>
      <c r="CA29" s="37">
        <f t="shared" si="4"/>
        <v>0.005344144476</v>
      </c>
      <c r="CB29" s="74"/>
      <c r="CC29" s="51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</row>
    <row r="30">
      <c r="A30" s="1">
        <v>21.0</v>
      </c>
      <c r="B30" s="49">
        <v>42401.0</v>
      </c>
      <c r="C30" s="55">
        <v>97.89</v>
      </c>
      <c r="D30" s="55">
        <v>177.59</v>
      </c>
      <c r="E30" s="55">
        <v>34.62</v>
      </c>
      <c r="F30" s="55">
        <v>30.52</v>
      </c>
      <c r="G30" s="55">
        <v>75.96</v>
      </c>
      <c r="H30" s="55">
        <v>56.83</v>
      </c>
      <c r="I30" s="55">
        <v>53.78</v>
      </c>
      <c r="J30" s="55">
        <v>110.88</v>
      </c>
      <c r="K30" s="55">
        <v>77.51</v>
      </c>
      <c r="L30" s="55">
        <v>79.9</v>
      </c>
      <c r="M30" s="55">
        <v>92.33</v>
      </c>
      <c r="N30" s="55">
        <v>110.27</v>
      </c>
      <c r="O30" s="55">
        <v>48.38</v>
      </c>
      <c r="P30" s="55">
        <v>113.12</v>
      </c>
      <c r="Q30" s="55">
        <v>53.46</v>
      </c>
      <c r="R30" s="55">
        <v>73.5</v>
      </c>
      <c r="S30" s="55">
        <v>82.07</v>
      </c>
      <c r="T30" s="55">
        <v>102.2</v>
      </c>
      <c r="U30" s="55">
        <v>24.18</v>
      </c>
      <c r="V30" s="55">
        <v>86.34</v>
      </c>
      <c r="W30" s="55">
        <v>33.82</v>
      </c>
      <c r="X30" s="55">
        <v>86.82</v>
      </c>
      <c r="Y30" s="55">
        <v>24.72</v>
      </c>
      <c r="Z30" s="55">
        <v>37.02</v>
      </c>
      <c r="AA30" s="55">
        <v>13.09</v>
      </c>
      <c r="AB30" s="55">
        <v>77.12</v>
      </c>
      <c r="AC30" s="55">
        <v>55.0</v>
      </c>
      <c r="AD30" s="55">
        <v>64.26</v>
      </c>
      <c r="AE30" s="55">
        <v>55.65</v>
      </c>
      <c r="AF30" s="55">
        <v>15.12</v>
      </c>
      <c r="AG30" s="55">
        <v>65.57</v>
      </c>
      <c r="AH30" s="55">
        <v>83.78</v>
      </c>
      <c r="AI30" s="55">
        <v>108.92</v>
      </c>
      <c r="AJ30" s="55">
        <v>99.27</v>
      </c>
      <c r="AK30" s="55">
        <v>32.63</v>
      </c>
      <c r="AL30" s="55">
        <v>90.71</v>
      </c>
      <c r="AM30" s="55">
        <v>54.48</v>
      </c>
      <c r="AN30" s="55">
        <v>38.22</v>
      </c>
      <c r="AO30" s="55">
        <v>21.94</v>
      </c>
      <c r="AP30" s="55">
        <v>118.86</v>
      </c>
      <c r="AQ30" s="55">
        <v>12.2</v>
      </c>
      <c r="AR30" s="55">
        <v>16.51</v>
      </c>
      <c r="AS30" s="55">
        <v>13.28</v>
      </c>
      <c r="AT30" s="55">
        <v>18.96</v>
      </c>
      <c r="AU30" s="55">
        <v>14.31</v>
      </c>
      <c r="AV30" s="55">
        <v>20.75</v>
      </c>
      <c r="AW30" s="55">
        <v>14.94</v>
      </c>
      <c r="AX30" s="55">
        <v>21.27</v>
      </c>
      <c r="AY30" s="55">
        <v>14.28</v>
      </c>
      <c r="AZ30" s="55">
        <v>11.99</v>
      </c>
      <c r="BA30" s="55">
        <v>11.97</v>
      </c>
      <c r="BB30" s="55">
        <v>9.11</v>
      </c>
      <c r="BC30" s="55">
        <v>108.77</v>
      </c>
      <c r="BD30" s="55">
        <v>50.67</v>
      </c>
      <c r="BE30" s="55">
        <v>84.77</v>
      </c>
      <c r="BF30" s="55">
        <v>126.43</v>
      </c>
      <c r="BG30" s="55">
        <v>30.31</v>
      </c>
      <c r="BH30" s="55">
        <v>50.33</v>
      </c>
      <c r="BI30" s="55">
        <v>129.34</v>
      </c>
      <c r="BJ30" s="55">
        <v>66.85</v>
      </c>
      <c r="BK30" s="55">
        <v>46.91</v>
      </c>
      <c r="BL30" s="55">
        <v>50.96</v>
      </c>
      <c r="BM30" s="55">
        <v>51.9</v>
      </c>
      <c r="BN30" s="55">
        <v>45.67</v>
      </c>
      <c r="BO30" s="55">
        <v>102.41</v>
      </c>
      <c r="BP30" s="55">
        <v>141.65</v>
      </c>
      <c r="BQ30" s="55">
        <v>50.54</v>
      </c>
      <c r="BR30" s="55">
        <v>14.04</v>
      </c>
      <c r="BS30" s="55">
        <v>115.91</v>
      </c>
      <c r="BT30" s="55">
        <v>78.82</v>
      </c>
      <c r="BU30" s="55">
        <v>49.72</v>
      </c>
      <c r="BV30" s="55">
        <v>22.06</v>
      </c>
      <c r="BW30" s="55">
        <v>108.7</v>
      </c>
      <c r="BX30" s="55">
        <v>1939.38</v>
      </c>
      <c r="BY30" s="37">
        <v>-0.05115610047261654</v>
      </c>
      <c r="CA30" s="37">
        <f t="shared" si="4"/>
        <v>-0.00375767574</v>
      </c>
      <c r="CB30" s="74"/>
      <c r="CC30" s="51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</row>
    <row r="31">
      <c r="A31" s="1">
        <v>22.0</v>
      </c>
      <c r="B31" s="49">
        <v>42402.0</v>
      </c>
      <c r="C31" s="55">
        <v>96.0</v>
      </c>
      <c r="D31" s="55">
        <v>174.37</v>
      </c>
      <c r="E31" s="55">
        <v>33.84</v>
      </c>
      <c r="F31" s="55">
        <v>29.61</v>
      </c>
      <c r="G31" s="55">
        <v>74.81</v>
      </c>
      <c r="H31" s="55">
        <v>54.94</v>
      </c>
      <c r="I31" s="55">
        <v>54.02</v>
      </c>
      <c r="J31" s="55">
        <v>111.17</v>
      </c>
      <c r="K31" s="55">
        <v>75.98</v>
      </c>
      <c r="L31" s="55">
        <v>78.09</v>
      </c>
      <c r="M31" s="55">
        <v>90.41</v>
      </c>
      <c r="N31" s="55">
        <v>110.3</v>
      </c>
      <c r="O31" s="55">
        <v>48.43</v>
      </c>
      <c r="P31" s="55">
        <v>113.33</v>
      </c>
      <c r="Q31" s="55">
        <v>53.55</v>
      </c>
      <c r="R31" s="55">
        <v>73.33</v>
      </c>
      <c r="S31" s="55">
        <v>80.51</v>
      </c>
      <c r="T31" s="55">
        <v>99.93</v>
      </c>
      <c r="U31" s="55">
        <v>24.3</v>
      </c>
      <c r="V31" s="55">
        <v>84.51</v>
      </c>
      <c r="W31" s="55">
        <v>32.91</v>
      </c>
      <c r="X31" s="55">
        <v>85.25</v>
      </c>
      <c r="Y31" s="55">
        <v>24.26</v>
      </c>
      <c r="Z31" s="55">
        <v>35.91</v>
      </c>
      <c r="AA31" s="55">
        <v>12.55</v>
      </c>
      <c r="AB31" s="55">
        <v>76.42</v>
      </c>
      <c r="AC31" s="55">
        <v>54.24</v>
      </c>
      <c r="AD31" s="55">
        <v>63.21</v>
      </c>
      <c r="AE31" s="55">
        <v>54.22</v>
      </c>
      <c r="AF31" s="55">
        <v>14.88</v>
      </c>
      <c r="AG31" s="55">
        <v>65.85</v>
      </c>
      <c r="AH31" s="55">
        <v>84.08</v>
      </c>
      <c r="AI31" s="55">
        <v>109.16</v>
      </c>
      <c r="AJ31" s="55">
        <v>99.33</v>
      </c>
      <c r="AK31" s="55">
        <v>32.37</v>
      </c>
      <c r="AL31" s="55">
        <v>91.2</v>
      </c>
      <c r="AM31" s="55">
        <v>54.3</v>
      </c>
      <c r="AN31" s="55">
        <v>38.12</v>
      </c>
      <c r="AO31" s="55">
        <v>21.92</v>
      </c>
      <c r="AP31" s="55">
        <v>119.03</v>
      </c>
      <c r="AQ31" s="55">
        <v>12.11</v>
      </c>
      <c r="AR31" s="55">
        <v>16.38</v>
      </c>
      <c r="AS31" s="55">
        <v>13.14</v>
      </c>
      <c r="AT31" s="55">
        <v>18.72</v>
      </c>
      <c r="AU31" s="55">
        <v>14.1</v>
      </c>
      <c r="AV31" s="55">
        <v>20.41</v>
      </c>
      <c r="AW31" s="55">
        <v>14.67</v>
      </c>
      <c r="AX31" s="55">
        <v>20.87</v>
      </c>
      <c r="AY31" s="55">
        <v>14.0</v>
      </c>
      <c r="AZ31" s="55">
        <v>11.76</v>
      </c>
      <c r="BA31" s="55">
        <v>11.74</v>
      </c>
      <c r="BB31" s="55">
        <v>8.93</v>
      </c>
      <c r="BC31" s="55">
        <v>109.1</v>
      </c>
      <c r="BD31" s="55">
        <v>50.02</v>
      </c>
      <c r="BE31" s="55">
        <v>84.88</v>
      </c>
      <c r="BF31" s="55">
        <v>128.78</v>
      </c>
      <c r="BG31" s="55">
        <v>30.29</v>
      </c>
      <c r="BH31" s="55">
        <v>50.26</v>
      </c>
      <c r="BI31" s="55">
        <v>127.72</v>
      </c>
      <c r="BJ31" s="55">
        <v>65.12</v>
      </c>
      <c r="BK31" s="55">
        <v>45.8</v>
      </c>
      <c r="BL31" s="55">
        <v>49.14</v>
      </c>
      <c r="BM31" s="55">
        <v>51.99</v>
      </c>
      <c r="BN31" s="55">
        <v>45.67</v>
      </c>
      <c r="BO31" s="55">
        <v>99.36</v>
      </c>
      <c r="BP31" s="55">
        <v>139.62</v>
      </c>
      <c r="BQ31" s="55">
        <v>50.73</v>
      </c>
      <c r="BR31" s="55">
        <v>14.03</v>
      </c>
      <c r="BS31" s="55">
        <v>114.34</v>
      </c>
      <c r="BT31" s="55">
        <v>78.92</v>
      </c>
      <c r="BU31" s="55">
        <v>49.78</v>
      </c>
      <c r="BV31" s="55">
        <v>22.0</v>
      </c>
      <c r="BW31" s="55">
        <v>109.47</v>
      </c>
      <c r="BX31" s="55">
        <v>1903.03</v>
      </c>
      <c r="BY31" s="37">
        <v>-0.06894037985459456</v>
      </c>
      <c r="CA31" s="37">
        <f t="shared" si="4"/>
        <v>0.007083716651</v>
      </c>
      <c r="CB31" s="74"/>
      <c r="CC31" s="51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</row>
    <row r="32">
      <c r="A32" s="1">
        <v>23.0</v>
      </c>
      <c r="B32" s="49">
        <v>42403.0</v>
      </c>
      <c r="C32" s="55">
        <v>96.58</v>
      </c>
      <c r="D32" s="55">
        <v>175.39</v>
      </c>
      <c r="E32" s="55">
        <v>34.14</v>
      </c>
      <c r="F32" s="55">
        <v>30.4</v>
      </c>
      <c r="G32" s="55">
        <v>75.16</v>
      </c>
      <c r="H32" s="55">
        <v>56.89</v>
      </c>
      <c r="I32" s="55">
        <v>54.07</v>
      </c>
      <c r="J32" s="55">
        <v>111.27</v>
      </c>
      <c r="K32" s="55">
        <v>76.6</v>
      </c>
      <c r="L32" s="55">
        <v>78.98</v>
      </c>
      <c r="M32" s="55">
        <v>91.07</v>
      </c>
      <c r="N32" s="55">
        <v>110.31</v>
      </c>
      <c r="O32" s="55">
        <v>48.43</v>
      </c>
      <c r="P32" s="55">
        <v>113.05</v>
      </c>
      <c r="Q32" s="55">
        <v>53.63</v>
      </c>
      <c r="R32" s="55">
        <v>73.5</v>
      </c>
      <c r="S32" s="55">
        <v>81.07</v>
      </c>
      <c r="T32" s="55">
        <v>100.42</v>
      </c>
      <c r="U32" s="55">
        <v>24.29</v>
      </c>
      <c r="V32" s="55">
        <v>84.73</v>
      </c>
      <c r="W32" s="55">
        <v>33.19</v>
      </c>
      <c r="X32" s="55">
        <v>86.38</v>
      </c>
      <c r="Y32" s="55">
        <v>24.46</v>
      </c>
      <c r="Z32" s="55">
        <v>36.83</v>
      </c>
      <c r="AA32" s="55">
        <v>13.0</v>
      </c>
      <c r="AB32" s="55">
        <v>76.93</v>
      </c>
      <c r="AC32" s="55">
        <v>54.56</v>
      </c>
      <c r="AD32" s="55">
        <v>63.85</v>
      </c>
      <c r="AE32" s="55">
        <v>54.73</v>
      </c>
      <c r="AF32" s="55">
        <v>14.96</v>
      </c>
      <c r="AG32" s="55">
        <v>65.85</v>
      </c>
      <c r="AH32" s="55">
        <v>84.09</v>
      </c>
      <c r="AI32" s="55">
        <v>109.04</v>
      </c>
      <c r="AJ32" s="55">
        <v>99.36</v>
      </c>
      <c r="AK32" s="55">
        <v>32.49</v>
      </c>
      <c r="AL32" s="55">
        <v>92.78</v>
      </c>
      <c r="AM32" s="55">
        <v>55.2</v>
      </c>
      <c r="AN32" s="55">
        <v>38.06</v>
      </c>
      <c r="AO32" s="55">
        <v>21.95</v>
      </c>
      <c r="AP32" s="55">
        <v>119.07</v>
      </c>
      <c r="AQ32" s="55">
        <v>12.14</v>
      </c>
      <c r="AR32" s="55">
        <v>16.42</v>
      </c>
      <c r="AS32" s="55">
        <v>13.18</v>
      </c>
      <c r="AT32" s="55">
        <v>18.78</v>
      </c>
      <c r="AU32" s="55">
        <v>14.14</v>
      </c>
      <c r="AV32" s="55">
        <v>20.48</v>
      </c>
      <c r="AW32" s="55">
        <v>14.72</v>
      </c>
      <c r="AX32" s="55">
        <v>20.94</v>
      </c>
      <c r="AY32" s="55">
        <v>14.05</v>
      </c>
      <c r="AZ32" s="55">
        <v>11.8</v>
      </c>
      <c r="BA32" s="55">
        <v>11.78</v>
      </c>
      <c r="BB32" s="55">
        <v>8.96</v>
      </c>
      <c r="BC32" s="55">
        <v>109.09</v>
      </c>
      <c r="BD32" s="55">
        <v>49.91</v>
      </c>
      <c r="BE32" s="55">
        <v>84.9</v>
      </c>
      <c r="BF32" s="55">
        <v>127.71</v>
      </c>
      <c r="BG32" s="55">
        <v>30.31</v>
      </c>
      <c r="BH32" s="55">
        <v>50.29</v>
      </c>
      <c r="BI32" s="55">
        <v>127.47</v>
      </c>
      <c r="BJ32" s="55">
        <v>64.27</v>
      </c>
      <c r="BK32" s="55">
        <v>46.68</v>
      </c>
      <c r="BL32" s="55">
        <v>49.37</v>
      </c>
      <c r="BM32" s="55">
        <v>52.04</v>
      </c>
      <c r="BN32" s="55">
        <v>45.68</v>
      </c>
      <c r="BO32" s="55">
        <v>100.77</v>
      </c>
      <c r="BP32" s="55">
        <v>140.01</v>
      </c>
      <c r="BQ32" s="55">
        <v>50.67</v>
      </c>
      <c r="BR32" s="55">
        <v>14.36</v>
      </c>
      <c r="BS32" s="55">
        <v>113.89</v>
      </c>
      <c r="BT32" s="55">
        <v>78.97</v>
      </c>
      <c r="BU32" s="55">
        <v>49.78</v>
      </c>
      <c r="BV32" s="55">
        <v>22.15</v>
      </c>
      <c r="BW32" s="55">
        <v>109.35000000000001</v>
      </c>
      <c r="BX32" s="55">
        <v>1912.53</v>
      </c>
      <c r="BY32" s="37">
        <v>-0.06429249390882319</v>
      </c>
      <c r="CA32" s="37">
        <f t="shared" si="4"/>
        <v>-0.001096190737</v>
      </c>
      <c r="CB32" s="74"/>
      <c r="CC32" s="51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</row>
    <row r="33">
      <c r="A33" s="1">
        <v>24.0</v>
      </c>
      <c r="B33" s="49">
        <v>42404.0</v>
      </c>
      <c r="C33" s="55">
        <v>96.81</v>
      </c>
      <c r="D33" s="55">
        <v>175.61</v>
      </c>
      <c r="E33" s="55">
        <v>34.21</v>
      </c>
      <c r="F33" s="55">
        <v>30.61</v>
      </c>
      <c r="G33" s="55">
        <v>75.37</v>
      </c>
      <c r="H33" s="55">
        <v>56.86</v>
      </c>
      <c r="I33" s="55">
        <v>54.05</v>
      </c>
      <c r="J33" s="55">
        <v>111.36</v>
      </c>
      <c r="K33" s="55">
        <v>76.85</v>
      </c>
      <c r="L33" s="55">
        <v>79.25</v>
      </c>
      <c r="M33" s="55">
        <v>91.79</v>
      </c>
      <c r="N33" s="55">
        <v>110.31</v>
      </c>
      <c r="O33" s="55">
        <v>48.46</v>
      </c>
      <c r="P33" s="55">
        <v>113.1</v>
      </c>
      <c r="Q33" s="55">
        <v>53.63</v>
      </c>
      <c r="R33" s="55">
        <v>73.67</v>
      </c>
      <c r="S33" s="55">
        <v>81.41</v>
      </c>
      <c r="T33" s="55">
        <v>101.22</v>
      </c>
      <c r="U33" s="55">
        <v>24.32</v>
      </c>
      <c r="V33" s="55">
        <v>85.15</v>
      </c>
      <c r="W33" s="55">
        <v>33.48</v>
      </c>
      <c r="X33" s="55">
        <v>86.21</v>
      </c>
      <c r="Y33" s="55">
        <v>24.46</v>
      </c>
      <c r="Z33" s="55">
        <v>37.05</v>
      </c>
      <c r="AA33" s="55">
        <v>13.18</v>
      </c>
      <c r="AB33" s="55">
        <v>76.97</v>
      </c>
      <c r="AC33" s="55">
        <v>54.44</v>
      </c>
      <c r="AD33" s="55">
        <v>63.95</v>
      </c>
      <c r="AE33" s="55">
        <v>55.52</v>
      </c>
      <c r="AF33" s="55">
        <v>15.01</v>
      </c>
      <c r="AG33" s="55">
        <v>65.93</v>
      </c>
      <c r="AH33" s="55">
        <v>84.16</v>
      </c>
      <c r="AI33" s="55">
        <v>109.15</v>
      </c>
      <c r="AJ33" s="55">
        <v>99.4</v>
      </c>
      <c r="AK33" s="55">
        <v>32.41</v>
      </c>
      <c r="AL33" s="55">
        <v>93.38</v>
      </c>
      <c r="AM33" s="55">
        <v>55.96</v>
      </c>
      <c r="AN33" s="55">
        <v>37.92</v>
      </c>
      <c r="AO33" s="55">
        <v>21.93</v>
      </c>
      <c r="AP33" s="55">
        <v>119.07</v>
      </c>
      <c r="AQ33" s="55">
        <v>12.17</v>
      </c>
      <c r="AR33" s="55">
        <v>16.47</v>
      </c>
      <c r="AS33" s="55">
        <v>13.22</v>
      </c>
      <c r="AT33" s="55">
        <v>18.85</v>
      </c>
      <c r="AU33" s="55">
        <v>14.2</v>
      </c>
      <c r="AV33" s="55">
        <v>20.57</v>
      </c>
      <c r="AW33" s="55">
        <v>14.8</v>
      </c>
      <c r="AX33" s="55">
        <v>21.05</v>
      </c>
      <c r="AY33" s="55">
        <v>14.13</v>
      </c>
      <c r="AZ33" s="55">
        <v>11.87</v>
      </c>
      <c r="BA33" s="55">
        <v>11.84</v>
      </c>
      <c r="BB33" s="55">
        <v>9.01</v>
      </c>
      <c r="BC33" s="55">
        <v>109.2</v>
      </c>
      <c r="BD33" s="55">
        <v>49.46</v>
      </c>
      <c r="BE33" s="55">
        <v>84.92</v>
      </c>
      <c r="BF33" s="55">
        <v>128.33</v>
      </c>
      <c r="BG33" s="55">
        <v>30.33</v>
      </c>
      <c r="BH33" s="55">
        <v>50.28</v>
      </c>
      <c r="BI33" s="55">
        <v>126.5</v>
      </c>
      <c r="BJ33" s="55">
        <v>64.63</v>
      </c>
      <c r="BK33" s="55">
        <v>47.04</v>
      </c>
      <c r="BL33" s="55">
        <v>50.38</v>
      </c>
      <c r="BM33" s="55">
        <v>52.11</v>
      </c>
      <c r="BN33" s="55">
        <v>45.69</v>
      </c>
      <c r="BO33" s="55">
        <v>101.0</v>
      </c>
      <c r="BP33" s="55">
        <v>139.77</v>
      </c>
      <c r="BQ33" s="55">
        <v>50.74</v>
      </c>
      <c r="BR33" s="55">
        <v>14.58</v>
      </c>
      <c r="BS33" s="55">
        <v>112.79</v>
      </c>
      <c r="BT33" s="55">
        <v>78.94</v>
      </c>
      <c r="BU33" s="55">
        <v>49.705</v>
      </c>
      <c r="BV33" s="55">
        <v>22.22</v>
      </c>
      <c r="BW33" s="55">
        <v>109.61</v>
      </c>
      <c r="BX33" s="55">
        <v>1915.45</v>
      </c>
      <c r="BY33" s="37">
        <v>-0.0628638805444387</v>
      </c>
      <c r="CA33" s="37">
        <f t="shared" si="4"/>
        <v>0.002377686328</v>
      </c>
      <c r="CB33" s="74"/>
      <c r="CC33" s="51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</row>
    <row r="34">
      <c r="A34" s="1">
        <v>25.0</v>
      </c>
      <c r="B34" s="49">
        <v>42405.0</v>
      </c>
      <c r="C34" s="55">
        <v>94.82</v>
      </c>
      <c r="D34" s="55">
        <v>172.31</v>
      </c>
      <c r="E34" s="55">
        <v>33.7</v>
      </c>
      <c r="F34" s="55">
        <v>30.29</v>
      </c>
      <c r="G34" s="55">
        <v>74.5</v>
      </c>
      <c r="H34" s="55">
        <v>55.54</v>
      </c>
      <c r="I34" s="55">
        <v>53.93</v>
      </c>
      <c r="J34" s="55">
        <v>111.45</v>
      </c>
      <c r="K34" s="55">
        <v>76.0</v>
      </c>
      <c r="L34" s="55">
        <v>78.16</v>
      </c>
      <c r="M34" s="55">
        <v>90.09</v>
      </c>
      <c r="N34" s="55">
        <v>110.29</v>
      </c>
      <c r="O34" s="55">
        <v>48.4</v>
      </c>
      <c r="P34" s="55">
        <v>113.08</v>
      </c>
      <c r="Q34" s="55">
        <v>53.64</v>
      </c>
      <c r="R34" s="55">
        <v>73.71</v>
      </c>
      <c r="S34" s="55">
        <v>80.28</v>
      </c>
      <c r="T34" s="55">
        <v>98.63</v>
      </c>
      <c r="U34" s="55">
        <v>24.31</v>
      </c>
      <c r="V34" s="55">
        <v>83.25</v>
      </c>
      <c r="W34" s="55">
        <v>33.01</v>
      </c>
      <c r="X34" s="55">
        <v>84.97</v>
      </c>
      <c r="Y34" s="55">
        <v>24.08</v>
      </c>
      <c r="Z34" s="55">
        <v>36.65</v>
      </c>
      <c r="AA34" s="55">
        <v>13.05</v>
      </c>
      <c r="AB34" s="55">
        <v>75.51</v>
      </c>
      <c r="AC34" s="55">
        <v>53.42</v>
      </c>
      <c r="AD34" s="55">
        <v>63.3</v>
      </c>
      <c r="AE34" s="55">
        <v>55.15</v>
      </c>
      <c r="AF34" s="55">
        <v>14.7</v>
      </c>
      <c r="AG34" s="55">
        <v>65.96</v>
      </c>
      <c r="AH34" s="55">
        <v>84.09</v>
      </c>
      <c r="AI34" s="55">
        <v>109.17</v>
      </c>
      <c r="AJ34" s="55">
        <v>99.26</v>
      </c>
      <c r="AK34" s="55">
        <v>32.12</v>
      </c>
      <c r="AL34" s="55">
        <v>93.13</v>
      </c>
      <c r="AM34" s="55">
        <v>56.6</v>
      </c>
      <c r="AN34" s="55">
        <v>37.69</v>
      </c>
      <c r="AO34" s="55">
        <v>21.9</v>
      </c>
      <c r="AP34" s="55">
        <v>119.12</v>
      </c>
      <c r="AQ34" s="55">
        <v>12.09</v>
      </c>
      <c r="AR34" s="55">
        <v>16.34</v>
      </c>
      <c r="AS34" s="55">
        <v>13.1</v>
      </c>
      <c r="AT34" s="55">
        <v>18.64</v>
      </c>
      <c r="AU34" s="55">
        <v>14.02</v>
      </c>
      <c r="AV34" s="55">
        <v>20.27</v>
      </c>
      <c r="AW34" s="55">
        <v>14.56</v>
      </c>
      <c r="AX34" s="55">
        <v>20.7</v>
      </c>
      <c r="AY34" s="55">
        <v>13.89</v>
      </c>
      <c r="AZ34" s="55">
        <v>11.67</v>
      </c>
      <c r="BA34" s="55">
        <v>11.64</v>
      </c>
      <c r="BB34" s="55">
        <v>8.86</v>
      </c>
      <c r="BC34" s="55">
        <v>109.1</v>
      </c>
      <c r="BD34" s="55">
        <v>49.38</v>
      </c>
      <c r="BE34" s="55">
        <v>84.9</v>
      </c>
      <c r="BF34" s="55">
        <v>128.48</v>
      </c>
      <c r="BG34" s="55">
        <v>30.31</v>
      </c>
      <c r="BH34" s="55">
        <v>50.24</v>
      </c>
      <c r="BI34" s="55">
        <v>126.24</v>
      </c>
      <c r="BJ34" s="55">
        <v>60.0</v>
      </c>
      <c r="BK34" s="55">
        <v>46.58</v>
      </c>
      <c r="BL34" s="55">
        <v>48.49</v>
      </c>
      <c r="BM34" s="55">
        <v>52.01</v>
      </c>
      <c r="BN34" s="55">
        <v>45.69</v>
      </c>
      <c r="BO34" s="55">
        <v>97.91</v>
      </c>
      <c r="BP34" s="55">
        <v>136.75</v>
      </c>
      <c r="BQ34" s="55">
        <v>50.64</v>
      </c>
      <c r="BR34" s="55">
        <v>14.76</v>
      </c>
      <c r="BS34" s="55">
        <v>112.73</v>
      </c>
      <c r="BT34" s="55">
        <v>78.9</v>
      </c>
      <c r="BU34" s="55">
        <v>49.7</v>
      </c>
      <c r="BV34" s="55">
        <v>22.23</v>
      </c>
      <c r="BW34" s="55">
        <v>109.75</v>
      </c>
      <c r="BX34" s="55">
        <v>1880.05</v>
      </c>
      <c r="BY34" s="37">
        <v>-0.0801833713318395</v>
      </c>
      <c r="CA34" s="37">
        <f t="shared" si="4"/>
        <v>0.001277255725</v>
      </c>
      <c r="CB34" s="74"/>
      <c r="CC34" s="51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</row>
    <row r="35">
      <c r="A35" s="1">
        <v>26.0</v>
      </c>
      <c r="B35" s="49">
        <v>42408.0</v>
      </c>
      <c r="C35" s="55">
        <v>93.34</v>
      </c>
      <c r="D35" s="55">
        <v>169.94</v>
      </c>
      <c r="E35" s="55">
        <v>33.09</v>
      </c>
      <c r="F35" s="55">
        <v>29.87</v>
      </c>
      <c r="G35" s="55">
        <v>73.98</v>
      </c>
      <c r="H35" s="55">
        <v>55.26</v>
      </c>
      <c r="I35" s="55">
        <v>53.96</v>
      </c>
      <c r="J35" s="55">
        <v>111.74</v>
      </c>
      <c r="K35" s="55">
        <v>75.18</v>
      </c>
      <c r="L35" s="55">
        <v>76.59</v>
      </c>
      <c r="M35" s="55">
        <v>88.79</v>
      </c>
      <c r="N35" s="55">
        <v>110.29</v>
      </c>
      <c r="O35" s="55">
        <v>48.32</v>
      </c>
      <c r="P35" s="55">
        <v>113.67</v>
      </c>
      <c r="Q35" s="55">
        <v>53.74</v>
      </c>
      <c r="R35" s="55">
        <v>73.6</v>
      </c>
      <c r="S35" s="55">
        <v>79.26</v>
      </c>
      <c r="T35" s="55">
        <v>96.56</v>
      </c>
      <c r="U35" s="55">
        <v>24.38</v>
      </c>
      <c r="V35" s="55">
        <v>82.22</v>
      </c>
      <c r="W35" s="55">
        <v>32.44</v>
      </c>
      <c r="X35" s="55">
        <v>83.34</v>
      </c>
      <c r="Y35" s="55">
        <v>23.72</v>
      </c>
      <c r="Z35" s="55">
        <v>36.18</v>
      </c>
      <c r="AA35" s="55">
        <v>12.84</v>
      </c>
      <c r="AB35" s="55">
        <v>73.35</v>
      </c>
      <c r="AC35" s="55">
        <v>52.23</v>
      </c>
      <c r="AD35" s="55">
        <v>63.01</v>
      </c>
      <c r="AE35" s="55">
        <v>54.02</v>
      </c>
      <c r="AF35" s="55">
        <v>13.46</v>
      </c>
      <c r="AG35" s="55">
        <v>66.24</v>
      </c>
      <c r="AH35" s="55">
        <v>84.34</v>
      </c>
      <c r="AI35" s="55">
        <v>109.27</v>
      </c>
      <c r="AJ35" s="55">
        <v>99.14</v>
      </c>
      <c r="AK35" s="55">
        <v>31.73</v>
      </c>
      <c r="AL35" s="55">
        <v>93.55</v>
      </c>
      <c r="AM35" s="55">
        <v>57.63</v>
      </c>
      <c r="AN35" s="55">
        <v>36.97</v>
      </c>
      <c r="AO35" s="55">
        <v>21.83</v>
      </c>
      <c r="AP35" s="55">
        <v>119.37</v>
      </c>
      <c r="AQ35" s="55">
        <v>12.02</v>
      </c>
      <c r="AR35" s="55">
        <v>16.22</v>
      </c>
      <c r="AS35" s="55">
        <v>12.98</v>
      </c>
      <c r="AT35" s="55">
        <v>18.43</v>
      </c>
      <c r="AU35" s="55">
        <v>13.84</v>
      </c>
      <c r="AV35" s="55">
        <v>19.98</v>
      </c>
      <c r="AW35" s="55">
        <v>14.33</v>
      </c>
      <c r="AX35" s="55">
        <v>20.34</v>
      </c>
      <c r="AY35" s="55">
        <v>13.64</v>
      </c>
      <c r="AZ35" s="55">
        <v>11.46</v>
      </c>
      <c r="BA35" s="55">
        <v>11.44</v>
      </c>
      <c r="BB35" s="55">
        <v>8.7</v>
      </c>
      <c r="BC35" s="55">
        <v>109.52</v>
      </c>
      <c r="BD35" s="55">
        <v>49.25</v>
      </c>
      <c r="BE35" s="55">
        <v>85.0</v>
      </c>
      <c r="BF35" s="55">
        <v>131.24</v>
      </c>
      <c r="BG35" s="55">
        <v>30.34</v>
      </c>
      <c r="BH35" s="55">
        <v>50.23</v>
      </c>
      <c r="BI35" s="55">
        <v>125.88</v>
      </c>
      <c r="BJ35" s="55">
        <v>57.9</v>
      </c>
      <c r="BK35" s="55">
        <v>46.11</v>
      </c>
      <c r="BL35" s="55">
        <v>45.81</v>
      </c>
      <c r="BM35" s="55">
        <v>52.29</v>
      </c>
      <c r="BN35" s="55">
        <v>45.68</v>
      </c>
      <c r="BO35" s="55">
        <v>95.56</v>
      </c>
      <c r="BP35" s="55">
        <v>133.16</v>
      </c>
      <c r="BQ35" s="55">
        <v>51.0</v>
      </c>
      <c r="BR35" s="55">
        <v>15.09</v>
      </c>
      <c r="BS35" s="55">
        <v>112.39</v>
      </c>
      <c r="BT35" s="55">
        <v>78.97</v>
      </c>
      <c r="BU35" s="55">
        <v>49.865</v>
      </c>
      <c r="BV35" s="55">
        <v>22.06</v>
      </c>
      <c r="BW35" s="55">
        <v>110.57000000000001</v>
      </c>
      <c r="BX35" s="55">
        <v>1853.44</v>
      </c>
      <c r="BY35" s="37">
        <v>-0.09320234449152132</v>
      </c>
      <c r="CA35" s="37">
        <f t="shared" si="4"/>
        <v>0.007471526196</v>
      </c>
      <c r="CB35" s="74"/>
      <c r="CC35" s="51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</row>
    <row r="36">
      <c r="A36" s="1">
        <v>27.0</v>
      </c>
      <c r="B36" s="49">
        <v>42409.0</v>
      </c>
      <c r="C36" s="55">
        <v>93.22</v>
      </c>
      <c r="D36" s="55">
        <v>169.99</v>
      </c>
      <c r="E36" s="55">
        <v>32.73</v>
      </c>
      <c r="F36" s="55">
        <v>29.49</v>
      </c>
      <c r="G36" s="55">
        <v>74.2</v>
      </c>
      <c r="H36" s="55">
        <v>53.92</v>
      </c>
      <c r="I36" s="55">
        <v>53.87</v>
      </c>
      <c r="J36" s="55">
        <v>111.75</v>
      </c>
      <c r="K36" s="55">
        <v>75.09</v>
      </c>
      <c r="L36" s="55">
        <v>76.54</v>
      </c>
      <c r="M36" s="55">
        <v>88.37</v>
      </c>
      <c r="N36" s="55">
        <v>110.31</v>
      </c>
      <c r="O36" s="55">
        <v>48.25</v>
      </c>
      <c r="P36" s="55">
        <v>113.28</v>
      </c>
      <c r="Q36" s="55">
        <v>53.77</v>
      </c>
      <c r="R36" s="55">
        <v>73.0</v>
      </c>
      <c r="S36" s="55">
        <v>79.08</v>
      </c>
      <c r="T36" s="55">
        <v>95.99</v>
      </c>
      <c r="U36" s="55">
        <v>24.41</v>
      </c>
      <c r="V36" s="55">
        <v>81.53</v>
      </c>
      <c r="W36" s="55">
        <v>31.92</v>
      </c>
      <c r="X36" s="55">
        <v>82.42</v>
      </c>
      <c r="Y36" s="55">
        <v>23.52</v>
      </c>
      <c r="Z36" s="55">
        <v>35.68</v>
      </c>
      <c r="AA36" s="55">
        <v>12.64</v>
      </c>
      <c r="AB36" s="55">
        <v>72.0</v>
      </c>
      <c r="AC36" s="55">
        <v>52.25</v>
      </c>
      <c r="AD36" s="55">
        <v>62.94</v>
      </c>
      <c r="AE36" s="55">
        <v>53.51</v>
      </c>
      <c r="AF36" s="55">
        <v>12.92</v>
      </c>
      <c r="AG36" s="55">
        <v>66.23</v>
      </c>
      <c r="AH36" s="55">
        <v>84.21</v>
      </c>
      <c r="AI36" s="55">
        <v>109.35</v>
      </c>
      <c r="AJ36" s="55">
        <v>99.04</v>
      </c>
      <c r="AK36" s="55">
        <v>31.58</v>
      </c>
      <c r="AL36" s="55">
        <v>94.12</v>
      </c>
      <c r="AM36" s="55">
        <v>57.38</v>
      </c>
      <c r="AN36" s="55">
        <v>36.64</v>
      </c>
      <c r="AO36" s="55">
        <v>21.83</v>
      </c>
      <c r="AP36" s="55">
        <v>119.39</v>
      </c>
      <c r="AQ36" s="55">
        <v>11.99</v>
      </c>
      <c r="AR36" s="55">
        <v>16.18</v>
      </c>
      <c r="AS36" s="55">
        <v>12.95</v>
      </c>
      <c r="AT36" s="55">
        <v>18.38</v>
      </c>
      <c r="AU36" s="55">
        <v>13.8</v>
      </c>
      <c r="AV36" s="55">
        <v>19.92</v>
      </c>
      <c r="AW36" s="55">
        <v>14.29</v>
      </c>
      <c r="AX36" s="55">
        <v>20.28</v>
      </c>
      <c r="AY36" s="55">
        <v>13.61</v>
      </c>
      <c r="AZ36" s="55">
        <v>11.43</v>
      </c>
      <c r="BA36" s="55">
        <v>11.4</v>
      </c>
      <c r="BB36" s="55">
        <v>8.68</v>
      </c>
      <c r="BC36" s="55">
        <v>109.51</v>
      </c>
      <c r="BD36" s="55">
        <v>49.58</v>
      </c>
      <c r="BE36" s="55">
        <v>84.97</v>
      </c>
      <c r="BF36" s="55">
        <v>131.38</v>
      </c>
      <c r="BG36" s="55">
        <v>30.36</v>
      </c>
      <c r="BH36" s="55">
        <v>50.24</v>
      </c>
      <c r="BI36" s="55">
        <v>126.49</v>
      </c>
      <c r="BJ36" s="55">
        <v>57.33</v>
      </c>
      <c r="BK36" s="55">
        <v>45.8</v>
      </c>
      <c r="BL36" s="55">
        <v>45.88</v>
      </c>
      <c r="BM36" s="55">
        <v>52.3</v>
      </c>
      <c r="BN36" s="55">
        <v>45.69</v>
      </c>
      <c r="BO36" s="55">
        <v>96.11</v>
      </c>
      <c r="BP36" s="55">
        <v>133.95</v>
      </c>
      <c r="BQ36" s="55">
        <v>50.76</v>
      </c>
      <c r="BR36" s="55">
        <v>14.97</v>
      </c>
      <c r="BS36" s="55">
        <v>113.16</v>
      </c>
      <c r="BT36" s="55">
        <v>78.92</v>
      </c>
      <c r="BU36" s="55">
        <v>49.85</v>
      </c>
      <c r="BV36" s="55">
        <v>22.12</v>
      </c>
      <c r="BW36" s="55">
        <v>110.59</v>
      </c>
      <c r="BX36" s="55">
        <v>1852.21</v>
      </c>
      <c r="BY36" s="37">
        <v>-0.09380412340871058</v>
      </c>
      <c r="CA36" s="37">
        <f t="shared" si="4"/>
        <v>0.0001808808899</v>
      </c>
      <c r="CB36" s="74"/>
      <c r="CC36" s="51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</row>
    <row r="37">
      <c r="A37" s="1">
        <v>28.0</v>
      </c>
      <c r="B37" s="49">
        <v>42410.0</v>
      </c>
      <c r="C37" s="55">
        <v>93.28</v>
      </c>
      <c r="D37" s="55">
        <v>169.88</v>
      </c>
      <c r="E37" s="55">
        <v>32.66</v>
      </c>
      <c r="F37" s="55">
        <v>29.58</v>
      </c>
      <c r="G37" s="55">
        <v>73.97</v>
      </c>
      <c r="H37" s="55">
        <v>53.71</v>
      </c>
      <c r="I37" s="55">
        <v>54.0</v>
      </c>
      <c r="J37" s="55">
        <v>111.78</v>
      </c>
      <c r="K37" s="55">
        <v>74.9</v>
      </c>
      <c r="L37" s="55">
        <v>76.53</v>
      </c>
      <c r="M37" s="55">
        <v>88.34</v>
      </c>
      <c r="N37" s="55">
        <v>110.3</v>
      </c>
      <c r="O37" s="55">
        <v>48.28</v>
      </c>
      <c r="P37" s="55">
        <v>113.42</v>
      </c>
      <c r="Q37" s="55">
        <v>53.71</v>
      </c>
      <c r="R37" s="55">
        <v>73.14</v>
      </c>
      <c r="S37" s="55">
        <v>78.89</v>
      </c>
      <c r="T37" s="55">
        <v>96.04</v>
      </c>
      <c r="U37" s="55">
        <v>24.42</v>
      </c>
      <c r="V37" s="55">
        <v>81.49</v>
      </c>
      <c r="W37" s="55">
        <v>31.81</v>
      </c>
      <c r="X37" s="55">
        <v>82.64</v>
      </c>
      <c r="Y37" s="55">
        <v>23.42</v>
      </c>
      <c r="Z37" s="55">
        <v>35.83</v>
      </c>
      <c r="AA37" s="55">
        <v>12.73</v>
      </c>
      <c r="AB37" s="55">
        <v>72.5</v>
      </c>
      <c r="AC37" s="55">
        <v>52.18</v>
      </c>
      <c r="AD37" s="55">
        <v>62.67</v>
      </c>
      <c r="AE37" s="55">
        <v>53.38</v>
      </c>
      <c r="AF37" s="55">
        <v>12.91</v>
      </c>
      <c r="AG37" s="55">
        <v>66.32</v>
      </c>
      <c r="AH37" s="55">
        <v>84.22</v>
      </c>
      <c r="AI37" s="55">
        <v>109.35</v>
      </c>
      <c r="AJ37" s="55">
        <v>99.09</v>
      </c>
      <c r="AK37" s="55">
        <v>31.53</v>
      </c>
      <c r="AL37" s="55">
        <v>94.6</v>
      </c>
      <c r="AM37" s="55">
        <v>57.76</v>
      </c>
      <c r="AN37" s="55">
        <v>36.87</v>
      </c>
      <c r="AO37" s="55">
        <v>21.8</v>
      </c>
      <c r="AP37" s="55">
        <v>119.4</v>
      </c>
      <c r="AQ37" s="55">
        <v>12.0</v>
      </c>
      <c r="AR37" s="55">
        <v>16.2</v>
      </c>
      <c r="AS37" s="55">
        <v>12.97</v>
      </c>
      <c r="AT37" s="55">
        <v>18.41</v>
      </c>
      <c r="AU37" s="55">
        <v>13.82</v>
      </c>
      <c r="AV37" s="55">
        <v>19.96</v>
      </c>
      <c r="AW37" s="55">
        <v>14.32</v>
      </c>
      <c r="AX37" s="55">
        <v>20.33</v>
      </c>
      <c r="AY37" s="55">
        <v>13.64</v>
      </c>
      <c r="AZ37" s="55">
        <v>11.46</v>
      </c>
      <c r="BA37" s="55">
        <v>11.43</v>
      </c>
      <c r="BB37" s="55">
        <v>8.7</v>
      </c>
      <c r="BC37" s="55">
        <v>109.78</v>
      </c>
      <c r="BD37" s="55">
        <v>49.52</v>
      </c>
      <c r="BE37" s="55">
        <v>84.97</v>
      </c>
      <c r="BF37" s="55">
        <v>132.54</v>
      </c>
      <c r="BG37" s="55">
        <v>30.39</v>
      </c>
      <c r="BH37" s="55">
        <v>50.2</v>
      </c>
      <c r="BI37" s="55">
        <v>126.43</v>
      </c>
      <c r="BJ37" s="55">
        <v>58.21</v>
      </c>
      <c r="BK37" s="55">
        <v>46.04</v>
      </c>
      <c r="BL37" s="55">
        <v>46.05</v>
      </c>
      <c r="BM37" s="55">
        <v>52.35</v>
      </c>
      <c r="BN37" s="55">
        <v>45.68</v>
      </c>
      <c r="BO37" s="55">
        <v>97.14</v>
      </c>
      <c r="BP37" s="55">
        <v>135.73</v>
      </c>
      <c r="BQ37" s="55">
        <v>50.96</v>
      </c>
      <c r="BR37" s="55">
        <v>15.03</v>
      </c>
      <c r="BS37" s="55">
        <v>113.39</v>
      </c>
      <c r="BT37" s="55">
        <v>78.89</v>
      </c>
      <c r="BU37" s="55">
        <v>49.765</v>
      </c>
      <c r="BV37" s="55">
        <v>22.13</v>
      </c>
      <c r="BW37" s="55">
        <v>110.92</v>
      </c>
      <c r="BX37" s="55">
        <v>1851.86</v>
      </c>
      <c r="BY37" s="37">
        <v>-0.09397536131197592</v>
      </c>
      <c r="CA37" s="37">
        <f t="shared" si="4"/>
        <v>0.002983994936</v>
      </c>
      <c r="CB37" s="74"/>
      <c r="CC37" s="51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</row>
    <row r="38">
      <c r="A38" s="1">
        <v>29.0</v>
      </c>
      <c r="B38" s="49">
        <v>42411.0</v>
      </c>
      <c r="C38" s="55">
        <v>92.13</v>
      </c>
      <c r="D38" s="55">
        <v>167.87</v>
      </c>
      <c r="E38" s="55">
        <v>32.23</v>
      </c>
      <c r="F38" s="55">
        <v>29.15</v>
      </c>
      <c r="G38" s="55">
        <v>73.0</v>
      </c>
      <c r="H38" s="55">
        <v>53.48</v>
      </c>
      <c r="I38" s="55">
        <v>54.15</v>
      </c>
      <c r="J38" s="55">
        <v>111.95</v>
      </c>
      <c r="K38" s="55">
        <v>73.67</v>
      </c>
      <c r="L38" s="55">
        <v>75.06</v>
      </c>
      <c r="M38" s="55">
        <v>87.0</v>
      </c>
      <c r="N38" s="55">
        <v>110.31</v>
      </c>
      <c r="O38" s="55">
        <v>48.35</v>
      </c>
      <c r="P38" s="55">
        <v>113.8</v>
      </c>
      <c r="Q38" s="55">
        <v>53.79</v>
      </c>
      <c r="R38" s="55">
        <v>73.08</v>
      </c>
      <c r="S38" s="55">
        <v>77.63</v>
      </c>
      <c r="T38" s="55">
        <v>94.84</v>
      </c>
      <c r="U38" s="55">
        <v>24.46</v>
      </c>
      <c r="V38" s="55">
        <v>80.59</v>
      </c>
      <c r="W38" s="55">
        <v>31.33</v>
      </c>
      <c r="X38" s="55">
        <v>81.75</v>
      </c>
      <c r="Y38" s="55">
        <v>23.11</v>
      </c>
      <c r="Z38" s="55">
        <v>35.27</v>
      </c>
      <c r="AA38" s="55">
        <v>12.51</v>
      </c>
      <c r="AB38" s="55">
        <v>71.47</v>
      </c>
      <c r="AC38" s="55">
        <v>51.59</v>
      </c>
      <c r="AD38" s="55">
        <v>61.89</v>
      </c>
      <c r="AE38" s="55">
        <v>52.93</v>
      </c>
      <c r="AF38" s="55">
        <v>12.16</v>
      </c>
      <c r="AG38" s="55">
        <v>66.54</v>
      </c>
      <c r="AH38" s="55">
        <v>84.2</v>
      </c>
      <c r="AI38" s="55">
        <v>109.46</v>
      </c>
      <c r="AJ38" s="55">
        <v>99.12</v>
      </c>
      <c r="AK38" s="55">
        <v>31.31</v>
      </c>
      <c r="AL38" s="55">
        <v>94.77</v>
      </c>
      <c r="AM38" s="55">
        <v>59.64</v>
      </c>
      <c r="AN38" s="55">
        <v>36.07</v>
      </c>
      <c r="AO38" s="55">
        <v>21.72</v>
      </c>
      <c r="AP38" s="55">
        <v>119.69</v>
      </c>
      <c r="AQ38" s="55">
        <v>11.93</v>
      </c>
      <c r="AR38" s="55">
        <v>16.09</v>
      </c>
      <c r="AS38" s="55">
        <v>12.86</v>
      </c>
      <c r="AT38" s="55">
        <v>18.23</v>
      </c>
      <c r="AU38" s="55">
        <v>13.67</v>
      </c>
      <c r="AV38" s="55">
        <v>19.72</v>
      </c>
      <c r="AW38" s="55">
        <v>14.13</v>
      </c>
      <c r="AX38" s="55">
        <v>20.05</v>
      </c>
      <c r="AY38" s="55">
        <v>13.45</v>
      </c>
      <c r="AZ38" s="55">
        <v>11.3</v>
      </c>
      <c r="BA38" s="55">
        <v>11.27</v>
      </c>
      <c r="BB38" s="55">
        <v>8.58</v>
      </c>
      <c r="BC38" s="55">
        <v>109.85</v>
      </c>
      <c r="BD38" s="55">
        <v>49.12</v>
      </c>
      <c r="BE38" s="55">
        <v>85.05</v>
      </c>
      <c r="BF38" s="55">
        <v>133.47</v>
      </c>
      <c r="BG38" s="55">
        <v>30.37</v>
      </c>
      <c r="BH38" s="55">
        <v>50.2</v>
      </c>
      <c r="BI38" s="55">
        <v>125.19</v>
      </c>
      <c r="BJ38" s="55">
        <v>58.84</v>
      </c>
      <c r="BK38" s="55">
        <v>45.65</v>
      </c>
      <c r="BL38" s="55">
        <v>45.73</v>
      </c>
      <c r="BM38" s="55">
        <v>52.4</v>
      </c>
      <c r="BN38" s="55">
        <v>45.69</v>
      </c>
      <c r="BO38" s="55">
        <v>95.74</v>
      </c>
      <c r="BP38" s="55">
        <v>132.97</v>
      </c>
      <c r="BQ38" s="55">
        <v>51.0</v>
      </c>
      <c r="BR38" s="55">
        <v>15.51</v>
      </c>
      <c r="BS38" s="55">
        <v>112.58</v>
      </c>
      <c r="BT38" s="55">
        <v>78.91</v>
      </c>
      <c r="BU38" s="55">
        <v>49.715</v>
      </c>
      <c r="BV38" s="55">
        <v>21.95</v>
      </c>
      <c r="BW38" s="55">
        <v>111.43</v>
      </c>
      <c r="BX38" s="55">
        <v>1829.08</v>
      </c>
      <c r="BY38" s="37">
        <v>-0.10512050255878358</v>
      </c>
      <c r="CA38" s="37">
        <f t="shared" si="4"/>
        <v>0.004597908402</v>
      </c>
      <c r="CB38" s="74"/>
      <c r="CC38" s="51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</row>
    <row r="39">
      <c r="A39" s="1">
        <v>30.0</v>
      </c>
      <c r="B39" s="49">
        <v>42412.0</v>
      </c>
      <c r="C39" s="55">
        <v>93.92</v>
      </c>
      <c r="D39" s="55">
        <v>171.14</v>
      </c>
      <c r="E39" s="55">
        <v>32.74</v>
      </c>
      <c r="F39" s="55">
        <v>29.63</v>
      </c>
      <c r="G39" s="55">
        <v>74.33</v>
      </c>
      <c r="H39" s="55">
        <v>54.89</v>
      </c>
      <c r="I39" s="55">
        <v>54.05</v>
      </c>
      <c r="J39" s="55">
        <v>111.67</v>
      </c>
      <c r="K39" s="55">
        <v>75.32</v>
      </c>
      <c r="L39" s="55">
        <v>76.79</v>
      </c>
      <c r="M39" s="55">
        <v>88.67</v>
      </c>
      <c r="N39" s="55">
        <v>110.32</v>
      </c>
      <c r="O39" s="55">
        <v>48.34</v>
      </c>
      <c r="P39" s="55">
        <v>113.16</v>
      </c>
      <c r="Q39" s="55">
        <v>53.56</v>
      </c>
      <c r="R39" s="55">
        <v>73.21</v>
      </c>
      <c r="S39" s="55">
        <v>79.36</v>
      </c>
      <c r="T39" s="55">
        <v>96.65</v>
      </c>
      <c r="U39" s="55">
        <v>24.37</v>
      </c>
      <c r="V39" s="55">
        <v>82.29</v>
      </c>
      <c r="W39" s="55">
        <v>31.91</v>
      </c>
      <c r="X39" s="55">
        <v>82.31</v>
      </c>
      <c r="Y39" s="55">
        <v>22.97</v>
      </c>
      <c r="Z39" s="55">
        <v>35.79</v>
      </c>
      <c r="AA39" s="55">
        <v>12.74</v>
      </c>
      <c r="AB39" s="55">
        <v>72.29</v>
      </c>
      <c r="AC39" s="55">
        <v>52.06</v>
      </c>
      <c r="AD39" s="55">
        <v>63.12</v>
      </c>
      <c r="AE39" s="55">
        <v>53.5</v>
      </c>
      <c r="AF39" s="55">
        <v>12.81</v>
      </c>
      <c r="AG39" s="55">
        <v>66.3</v>
      </c>
      <c r="AH39" s="55">
        <v>83.91</v>
      </c>
      <c r="AI39" s="55">
        <v>109.24</v>
      </c>
      <c r="AJ39" s="55">
        <v>99.16</v>
      </c>
      <c r="AK39" s="55">
        <v>31.82</v>
      </c>
      <c r="AL39" s="55">
        <v>94.17</v>
      </c>
      <c r="AM39" s="55">
        <v>59.49</v>
      </c>
      <c r="AN39" s="55">
        <v>36.38</v>
      </c>
      <c r="AO39" s="55">
        <v>21.73</v>
      </c>
      <c r="AP39" s="55">
        <v>119.41</v>
      </c>
      <c r="AQ39" s="55">
        <v>12.0</v>
      </c>
      <c r="AR39" s="55">
        <v>16.2</v>
      </c>
      <c r="AS39" s="55">
        <v>12.97</v>
      </c>
      <c r="AT39" s="55">
        <v>18.43</v>
      </c>
      <c r="AU39" s="55">
        <v>13.84</v>
      </c>
      <c r="AV39" s="55">
        <v>20.0</v>
      </c>
      <c r="AW39" s="55">
        <v>14.35</v>
      </c>
      <c r="AX39" s="55">
        <v>20.38</v>
      </c>
      <c r="AY39" s="55">
        <v>13.67</v>
      </c>
      <c r="AZ39" s="55">
        <v>11.49</v>
      </c>
      <c r="BA39" s="55">
        <v>11.46</v>
      </c>
      <c r="BB39" s="55">
        <v>8.72</v>
      </c>
      <c r="BC39" s="55">
        <v>109.55</v>
      </c>
      <c r="BD39" s="55">
        <v>49.81</v>
      </c>
      <c r="BE39" s="55">
        <v>84.95</v>
      </c>
      <c r="BF39" s="55">
        <v>131.25</v>
      </c>
      <c r="BG39" s="55">
        <v>30.3</v>
      </c>
      <c r="BH39" s="55">
        <v>50.25</v>
      </c>
      <c r="BI39" s="55">
        <v>127.07</v>
      </c>
      <c r="BJ39" s="55">
        <v>59.66</v>
      </c>
      <c r="BK39" s="55">
        <v>46.13</v>
      </c>
      <c r="BL39" s="55">
        <v>47.05</v>
      </c>
      <c r="BM39" s="55">
        <v>52.29</v>
      </c>
      <c r="BN39" s="55">
        <v>45.68</v>
      </c>
      <c r="BO39" s="55">
        <v>98.86</v>
      </c>
      <c r="BP39" s="55">
        <v>135.05</v>
      </c>
      <c r="BQ39" s="55">
        <v>50.84</v>
      </c>
      <c r="BR39" s="55">
        <v>15.46</v>
      </c>
      <c r="BS39" s="55">
        <v>114.23</v>
      </c>
      <c r="BT39" s="55">
        <v>78.71</v>
      </c>
      <c r="BU39" s="55">
        <v>49.61</v>
      </c>
      <c r="BV39" s="55">
        <v>22.01</v>
      </c>
      <c r="BW39" s="55">
        <v>110.58</v>
      </c>
      <c r="BX39" s="55">
        <v>1864.78</v>
      </c>
      <c r="BY39" s="37">
        <v>-0.08765423642572678</v>
      </c>
      <c r="CA39" s="37">
        <f t="shared" si="4"/>
        <v>-0.007628107332</v>
      </c>
      <c r="CB39" s="74"/>
      <c r="CC39" s="51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</row>
    <row r="40">
      <c r="A40" s="1">
        <v>31.0</v>
      </c>
      <c r="B40" s="49">
        <v>42416.0</v>
      </c>
      <c r="C40" s="55">
        <v>95.63</v>
      </c>
      <c r="D40" s="55">
        <v>174.01</v>
      </c>
      <c r="E40" s="55">
        <v>33.37</v>
      </c>
      <c r="F40" s="55">
        <v>30.33</v>
      </c>
      <c r="G40" s="55">
        <v>75.35</v>
      </c>
      <c r="H40" s="55">
        <v>55.43</v>
      </c>
      <c r="I40" s="55">
        <v>53.75</v>
      </c>
      <c r="J40" s="55">
        <v>111.73</v>
      </c>
      <c r="K40" s="55">
        <v>76.48</v>
      </c>
      <c r="L40" s="55">
        <v>78.45</v>
      </c>
      <c r="M40" s="55">
        <v>90.4</v>
      </c>
      <c r="N40" s="55">
        <v>110.32</v>
      </c>
      <c r="O40" s="55">
        <v>48.24</v>
      </c>
      <c r="P40" s="55">
        <v>112.62</v>
      </c>
      <c r="Q40" s="55">
        <v>53.59</v>
      </c>
      <c r="R40" s="55">
        <v>73.47</v>
      </c>
      <c r="S40" s="55">
        <v>80.66</v>
      </c>
      <c r="T40" s="55">
        <v>98.85</v>
      </c>
      <c r="U40" s="55">
        <v>24.4</v>
      </c>
      <c r="V40" s="55">
        <v>84.06</v>
      </c>
      <c r="W40" s="55">
        <v>32.61</v>
      </c>
      <c r="X40" s="55">
        <v>83.48</v>
      </c>
      <c r="Y40" s="55">
        <v>23.53</v>
      </c>
      <c r="Z40" s="55">
        <v>36.53</v>
      </c>
      <c r="AA40" s="55">
        <v>13.08</v>
      </c>
      <c r="AB40" s="55">
        <v>73.62</v>
      </c>
      <c r="AC40" s="55">
        <v>52.99</v>
      </c>
      <c r="AD40" s="55">
        <v>64.03</v>
      </c>
      <c r="AE40" s="55">
        <v>54.51</v>
      </c>
      <c r="AF40" s="55">
        <v>13.58</v>
      </c>
      <c r="AG40" s="55">
        <v>66.08</v>
      </c>
      <c r="AH40" s="55">
        <v>83.8</v>
      </c>
      <c r="AI40" s="55">
        <v>109.15</v>
      </c>
      <c r="AJ40" s="55">
        <v>99.08</v>
      </c>
      <c r="AK40" s="55">
        <v>31.87</v>
      </c>
      <c r="AL40" s="55">
        <v>93.45</v>
      </c>
      <c r="AM40" s="55">
        <v>57.63</v>
      </c>
      <c r="AN40" s="55">
        <v>37.02</v>
      </c>
      <c r="AO40" s="55">
        <v>21.69</v>
      </c>
      <c r="AP40" s="55">
        <v>119.37</v>
      </c>
      <c r="AQ40" s="55">
        <v>12.08</v>
      </c>
      <c r="AR40" s="55">
        <v>16.33</v>
      </c>
      <c r="AS40" s="55">
        <v>13.1</v>
      </c>
      <c r="AT40" s="55">
        <v>18.65</v>
      </c>
      <c r="AU40" s="55">
        <v>14.04</v>
      </c>
      <c r="AV40" s="55">
        <v>20.31</v>
      </c>
      <c r="AW40" s="55">
        <v>14.6</v>
      </c>
      <c r="AX40" s="55">
        <v>20.75</v>
      </c>
      <c r="AY40" s="55">
        <v>13.92</v>
      </c>
      <c r="AZ40" s="55">
        <v>11.7</v>
      </c>
      <c r="BA40" s="55">
        <v>11.67</v>
      </c>
      <c r="BB40" s="55">
        <v>8.88</v>
      </c>
      <c r="BC40" s="55">
        <v>109.28</v>
      </c>
      <c r="BD40" s="55">
        <v>50.21</v>
      </c>
      <c r="BE40" s="55">
        <v>84.9</v>
      </c>
      <c r="BF40" s="55">
        <v>129.86</v>
      </c>
      <c r="BG40" s="55">
        <v>30.31</v>
      </c>
      <c r="BH40" s="55">
        <v>50.21</v>
      </c>
      <c r="BI40" s="55">
        <v>128.1</v>
      </c>
      <c r="BJ40" s="55">
        <v>61.41</v>
      </c>
      <c r="BK40" s="55">
        <v>46.86</v>
      </c>
      <c r="BL40" s="55">
        <v>48.97</v>
      </c>
      <c r="BM40" s="55">
        <v>52.12</v>
      </c>
      <c r="BN40" s="55">
        <v>45.68</v>
      </c>
      <c r="BO40" s="55">
        <v>101.34</v>
      </c>
      <c r="BP40" s="55">
        <v>137.65</v>
      </c>
      <c r="BQ40" s="55">
        <v>50.64</v>
      </c>
      <c r="BR40" s="55">
        <v>14.93</v>
      </c>
      <c r="BS40" s="55">
        <v>115.47</v>
      </c>
      <c r="BT40" s="55">
        <v>78.64</v>
      </c>
      <c r="BU40" s="55">
        <v>49.615</v>
      </c>
      <c r="BV40" s="55">
        <v>21.89</v>
      </c>
      <c r="BW40" s="55">
        <v>110.25</v>
      </c>
      <c r="BX40" s="55">
        <v>1895.58</v>
      </c>
      <c r="BY40" s="37">
        <v>-0.07258530093838378</v>
      </c>
      <c r="CA40" s="37">
        <f t="shared" si="4"/>
        <v>-0.002984264786</v>
      </c>
      <c r="CB40" s="74"/>
      <c r="CC40" s="51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</row>
    <row r="41">
      <c r="A41" s="1">
        <v>32.0</v>
      </c>
      <c r="B41" s="49">
        <v>42417.0</v>
      </c>
      <c r="C41" s="55">
        <v>97.22</v>
      </c>
      <c r="D41" s="55">
        <v>176.86</v>
      </c>
      <c r="E41" s="55">
        <v>33.97</v>
      </c>
      <c r="F41" s="55">
        <v>30.96</v>
      </c>
      <c r="G41" s="55">
        <v>76.3</v>
      </c>
      <c r="H41" s="55">
        <v>57.25</v>
      </c>
      <c r="I41" s="55">
        <v>53.73</v>
      </c>
      <c r="J41" s="55">
        <v>111.58</v>
      </c>
      <c r="K41" s="55">
        <v>77.62</v>
      </c>
      <c r="L41" s="55">
        <v>79.56</v>
      </c>
      <c r="M41" s="55">
        <v>91.69</v>
      </c>
      <c r="N41" s="55">
        <v>110.32</v>
      </c>
      <c r="O41" s="55">
        <v>48.27</v>
      </c>
      <c r="P41" s="55">
        <v>112.59</v>
      </c>
      <c r="Q41" s="55">
        <v>53.63</v>
      </c>
      <c r="R41" s="55">
        <v>73.95</v>
      </c>
      <c r="S41" s="55">
        <v>81.9</v>
      </c>
      <c r="T41" s="55">
        <v>100.61</v>
      </c>
      <c r="U41" s="55">
        <v>24.33</v>
      </c>
      <c r="V41" s="55">
        <v>85.45</v>
      </c>
      <c r="W41" s="55">
        <v>33.26</v>
      </c>
      <c r="X41" s="55">
        <v>85.34</v>
      </c>
      <c r="Y41" s="55">
        <v>23.87</v>
      </c>
      <c r="Z41" s="55">
        <v>37.25</v>
      </c>
      <c r="AA41" s="55">
        <v>13.43</v>
      </c>
      <c r="AB41" s="55">
        <v>74.25</v>
      </c>
      <c r="AC41" s="55">
        <v>53.63</v>
      </c>
      <c r="AD41" s="55">
        <v>64.83</v>
      </c>
      <c r="AE41" s="55">
        <v>55.69</v>
      </c>
      <c r="AF41" s="55">
        <v>14.19</v>
      </c>
      <c r="AG41" s="55">
        <v>65.96</v>
      </c>
      <c r="AH41" s="55">
        <v>83.68</v>
      </c>
      <c r="AI41" s="55">
        <v>109.22</v>
      </c>
      <c r="AJ41" s="55">
        <v>99.08</v>
      </c>
      <c r="AK41" s="55">
        <v>32.11</v>
      </c>
      <c r="AL41" s="55">
        <v>93.51</v>
      </c>
      <c r="AM41" s="55">
        <v>58.0</v>
      </c>
      <c r="AN41" s="55">
        <v>37.44</v>
      </c>
      <c r="AO41" s="55">
        <v>21.76</v>
      </c>
      <c r="AP41" s="55">
        <v>119.14</v>
      </c>
      <c r="AQ41" s="55">
        <v>12.17</v>
      </c>
      <c r="AR41" s="55">
        <v>16.47</v>
      </c>
      <c r="AS41" s="55">
        <v>13.23</v>
      </c>
      <c r="AT41" s="55">
        <v>18.87</v>
      </c>
      <c r="AU41" s="55">
        <v>14.22</v>
      </c>
      <c r="AV41" s="55">
        <v>20.61</v>
      </c>
      <c r="AW41" s="55">
        <v>14.83</v>
      </c>
      <c r="AX41" s="55">
        <v>21.09</v>
      </c>
      <c r="AY41" s="55">
        <v>14.16</v>
      </c>
      <c r="AZ41" s="55">
        <v>11.89</v>
      </c>
      <c r="BA41" s="55">
        <v>11.87</v>
      </c>
      <c r="BB41" s="55">
        <v>9.03</v>
      </c>
      <c r="BC41" s="55">
        <v>109.22</v>
      </c>
      <c r="BD41" s="55">
        <v>50.73</v>
      </c>
      <c r="BE41" s="55">
        <v>84.92</v>
      </c>
      <c r="BF41" s="55">
        <v>129.07</v>
      </c>
      <c r="BG41" s="55">
        <v>30.32</v>
      </c>
      <c r="BH41" s="55">
        <v>50.21</v>
      </c>
      <c r="BI41" s="55">
        <v>129.49</v>
      </c>
      <c r="BJ41" s="55">
        <v>63.32</v>
      </c>
      <c r="BK41" s="55">
        <v>47.41</v>
      </c>
      <c r="BL41" s="55">
        <v>50.95</v>
      </c>
      <c r="BM41" s="55">
        <v>52.05</v>
      </c>
      <c r="BN41" s="55">
        <v>45.68</v>
      </c>
      <c r="BO41" s="55">
        <v>103.68</v>
      </c>
      <c r="BP41" s="55">
        <v>140.22</v>
      </c>
      <c r="BQ41" s="55">
        <v>50.54</v>
      </c>
      <c r="BR41" s="55">
        <v>14.9</v>
      </c>
      <c r="BS41" s="55">
        <v>116.65</v>
      </c>
      <c r="BT41" s="55">
        <v>78.71</v>
      </c>
      <c r="BU41" s="55">
        <v>49.695</v>
      </c>
      <c r="BV41" s="55">
        <v>21.99</v>
      </c>
      <c r="BW41" s="55">
        <v>109.98</v>
      </c>
      <c r="BX41" s="55">
        <v>1926.82</v>
      </c>
      <c r="BY41" s="37">
        <v>-0.057301094944078645</v>
      </c>
      <c r="CA41" s="37">
        <f t="shared" si="4"/>
        <v>-0.002448979592</v>
      </c>
      <c r="CB41" s="74"/>
      <c r="CC41" s="51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</row>
    <row r="42">
      <c r="A42" s="1">
        <v>33.0</v>
      </c>
      <c r="B42" s="49">
        <v>42418.0</v>
      </c>
      <c r="C42" s="55">
        <v>96.83</v>
      </c>
      <c r="D42" s="55">
        <v>176.11</v>
      </c>
      <c r="E42" s="55">
        <v>33.81</v>
      </c>
      <c r="F42" s="55">
        <v>30.81</v>
      </c>
      <c r="G42" s="55">
        <v>76.27</v>
      </c>
      <c r="H42" s="55">
        <v>56.54</v>
      </c>
      <c r="I42" s="55">
        <v>53.88</v>
      </c>
      <c r="J42" s="55">
        <v>111.57</v>
      </c>
      <c r="K42" s="55">
        <v>77.51</v>
      </c>
      <c r="L42" s="55">
        <v>79.55</v>
      </c>
      <c r="M42" s="55">
        <v>91.55</v>
      </c>
      <c r="N42" s="55">
        <v>110.33</v>
      </c>
      <c r="O42" s="55">
        <v>48.34</v>
      </c>
      <c r="P42" s="55">
        <v>113.51</v>
      </c>
      <c r="Q42" s="55">
        <v>53.75</v>
      </c>
      <c r="R42" s="55">
        <v>74.18</v>
      </c>
      <c r="S42" s="55">
        <v>81.7</v>
      </c>
      <c r="T42" s="55">
        <v>100.26</v>
      </c>
      <c r="U42" s="55">
        <v>24.38</v>
      </c>
      <c r="V42" s="55">
        <v>85.05</v>
      </c>
      <c r="W42" s="55">
        <v>33.07</v>
      </c>
      <c r="X42" s="55">
        <v>85.47</v>
      </c>
      <c r="Y42" s="55">
        <v>23.99</v>
      </c>
      <c r="Z42" s="55">
        <v>37.02</v>
      </c>
      <c r="AA42" s="55">
        <v>13.27</v>
      </c>
      <c r="AB42" s="55">
        <v>75.0</v>
      </c>
      <c r="AC42" s="55">
        <v>53.82</v>
      </c>
      <c r="AD42" s="55">
        <v>64.84</v>
      </c>
      <c r="AE42" s="55">
        <v>55.78</v>
      </c>
      <c r="AF42" s="55">
        <v>14.07</v>
      </c>
      <c r="AG42" s="55">
        <v>66.2</v>
      </c>
      <c r="AH42" s="55">
        <v>84.15</v>
      </c>
      <c r="AI42" s="55">
        <v>109.5</v>
      </c>
      <c r="AJ42" s="55">
        <v>99.13</v>
      </c>
      <c r="AK42" s="55">
        <v>32.14</v>
      </c>
      <c r="AL42" s="55">
        <v>93.92</v>
      </c>
      <c r="AM42" s="55">
        <v>59.17</v>
      </c>
      <c r="AN42" s="55">
        <v>37.62</v>
      </c>
      <c r="AO42" s="55">
        <v>21.74</v>
      </c>
      <c r="AP42" s="55">
        <v>119.3</v>
      </c>
      <c r="AQ42" s="55">
        <v>12.17</v>
      </c>
      <c r="AR42" s="55">
        <v>16.47</v>
      </c>
      <c r="AS42" s="55">
        <v>13.22</v>
      </c>
      <c r="AT42" s="55">
        <v>18.84</v>
      </c>
      <c r="AU42" s="55">
        <v>14.2</v>
      </c>
      <c r="AV42" s="55">
        <v>20.56</v>
      </c>
      <c r="AW42" s="55">
        <v>14.78</v>
      </c>
      <c r="AX42" s="55">
        <v>21.02</v>
      </c>
      <c r="AY42" s="55">
        <v>14.11</v>
      </c>
      <c r="AZ42" s="55">
        <v>11.85</v>
      </c>
      <c r="BA42" s="55">
        <v>11.83</v>
      </c>
      <c r="BB42" s="55">
        <v>9.0</v>
      </c>
      <c r="BC42" s="55">
        <v>109.55</v>
      </c>
      <c r="BD42" s="55">
        <v>50.5</v>
      </c>
      <c r="BE42" s="55">
        <v>84.99</v>
      </c>
      <c r="BF42" s="55">
        <v>130.65</v>
      </c>
      <c r="BG42" s="55">
        <v>30.35</v>
      </c>
      <c r="BH42" s="55">
        <v>50.22</v>
      </c>
      <c r="BI42" s="55">
        <v>128.95</v>
      </c>
      <c r="BJ42" s="55">
        <v>62.71</v>
      </c>
      <c r="BK42" s="55">
        <v>47.17</v>
      </c>
      <c r="BL42" s="55">
        <v>49.17</v>
      </c>
      <c r="BM42" s="55">
        <v>52.23</v>
      </c>
      <c r="BN42" s="55">
        <v>45.69</v>
      </c>
      <c r="BO42" s="55">
        <v>101.45</v>
      </c>
      <c r="BP42" s="55">
        <v>139.0</v>
      </c>
      <c r="BQ42" s="55">
        <v>50.89</v>
      </c>
      <c r="BR42" s="55">
        <v>15.11</v>
      </c>
      <c r="BS42" s="55">
        <v>116.24</v>
      </c>
      <c r="BT42" s="55">
        <v>78.83</v>
      </c>
      <c r="BU42" s="55">
        <v>49.745</v>
      </c>
      <c r="BV42" s="55">
        <v>22.07</v>
      </c>
      <c r="BW42" s="55">
        <v>110.49000000000001</v>
      </c>
      <c r="BX42" s="55">
        <v>1917.83</v>
      </c>
      <c r="BY42" s="37">
        <v>-0.06169946280223493</v>
      </c>
      <c r="CA42" s="37">
        <f t="shared" si="4"/>
        <v>0.004637206765</v>
      </c>
      <c r="CB42" s="74"/>
      <c r="CC42" s="51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37"/>
      <c r="CT42" s="37"/>
    </row>
    <row r="43">
      <c r="A43" s="1">
        <v>34.0</v>
      </c>
      <c r="B43" s="49">
        <v>42419.0</v>
      </c>
      <c r="C43" s="55">
        <v>96.85</v>
      </c>
      <c r="D43" s="55">
        <v>176.07</v>
      </c>
      <c r="E43" s="55">
        <v>33.75</v>
      </c>
      <c r="F43" s="55">
        <v>30.68</v>
      </c>
      <c r="G43" s="55">
        <v>76.26</v>
      </c>
      <c r="H43" s="55">
        <v>56.41</v>
      </c>
      <c r="I43" s="55">
        <v>53.91</v>
      </c>
      <c r="J43" s="55">
        <v>111.49</v>
      </c>
      <c r="K43" s="55">
        <v>77.35</v>
      </c>
      <c r="L43" s="55">
        <v>79.43</v>
      </c>
      <c r="M43" s="55">
        <v>91.5</v>
      </c>
      <c r="N43" s="55">
        <v>110.32</v>
      </c>
      <c r="O43" s="55">
        <v>48.32</v>
      </c>
      <c r="P43" s="55">
        <v>113.43</v>
      </c>
      <c r="Q43" s="55">
        <v>53.8</v>
      </c>
      <c r="R43" s="55">
        <v>74.18</v>
      </c>
      <c r="S43" s="55">
        <v>81.52</v>
      </c>
      <c r="T43" s="55">
        <v>100.44</v>
      </c>
      <c r="U43" s="55">
        <v>24.36</v>
      </c>
      <c r="V43" s="55">
        <v>85.36</v>
      </c>
      <c r="W43" s="55">
        <v>32.96</v>
      </c>
      <c r="X43" s="55">
        <v>85.27</v>
      </c>
      <c r="Y43" s="55">
        <v>23.92</v>
      </c>
      <c r="Z43" s="55">
        <v>36.87</v>
      </c>
      <c r="AA43" s="55">
        <v>13.23</v>
      </c>
      <c r="AB43" s="55">
        <v>75.43</v>
      </c>
      <c r="AC43" s="55">
        <v>54.21</v>
      </c>
      <c r="AD43" s="55">
        <v>64.68</v>
      </c>
      <c r="AE43" s="55">
        <v>55.21</v>
      </c>
      <c r="AF43" s="55">
        <v>13.65</v>
      </c>
      <c r="AG43" s="55">
        <v>66.11</v>
      </c>
      <c r="AH43" s="55">
        <v>84.21</v>
      </c>
      <c r="AI43" s="55">
        <v>109.35</v>
      </c>
      <c r="AJ43" s="55">
        <v>99.18</v>
      </c>
      <c r="AK43" s="55">
        <v>32.2</v>
      </c>
      <c r="AL43" s="55">
        <v>93.91</v>
      </c>
      <c r="AM43" s="55">
        <v>58.62</v>
      </c>
      <c r="AN43" s="55">
        <v>37.68</v>
      </c>
      <c r="AO43" s="55">
        <v>21.77</v>
      </c>
      <c r="AP43" s="55">
        <v>119.14</v>
      </c>
      <c r="AQ43" s="55">
        <v>12.17</v>
      </c>
      <c r="AR43" s="55">
        <v>16.46</v>
      </c>
      <c r="AS43" s="55">
        <v>13.22</v>
      </c>
      <c r="AT43" s="55">
        <v>18.84</v>
      </c>
      <c r="AU43" s="55">
        <v>14.19</v>
      </c>
      <c r="AV43" s="55">
        <v>20.55</v>
      </c>
      <c r="AW43" s="55">
        <v>14.78</v>
      </c>
      <c r="AX43" s="55">
        <v>21.02</v>
      </c>
      <c r="AY43" s="55">
        <v>14.1</v>
      </c>
      <c r="AZ43" s="55">
        <v>11.85</v>
      </c>
      <c r="BA43" s="55">
        <v>11.82</v>
      </c>
      <c r="BB43" s="55">
        <v>9.0</v>
      </c>
      <c r="BC43" s="55">
        <v>109.57</v>
      </c>
      <c r="BD43" s="55">
        <v>50.58</v>
      </c>
      <c r="BE43" s="55">
        <v>84.91</v>
      </c>
      <c r="BF43" s="55">
        <v>130.76</v>
      </c>
      <c r="BG43" s="55">
        <v>30.33</v>
      </c>
      <c r="BH43" s="55">
        <v>50.24</v>
      </c>
      <c r="BI43" s="55">
        <v>129.22</v>
      </c>
      <c r="BJ43" s="55">
        <v>63.2</v>
      </c>
      <c r="BK43" s="55">
        <v>47.15</v>
      </c>
      <c r="BL43" s="55">
        <v>50.12</v>
      </c>
      <c r="BM43" s="55">
        <v>52.21</v>
      </c>
      <c r="BN43" s="55">
        <v>45.69</v>
      </c>
      <c r="BO43" s="55">
        <v>102.14</v>
      </c>
      <c r="BP43" s="55">
        <v>138.86</v>
      </c>
      <c r="BQ43" s="55">
        <v>50.96</v>
      </c>
      <c r="BR43" s="55">
        <v>15.06</v>
      </c>
      <c r="BS43" s="55">
        <v>116.5</v>
      </c>
      <c r="BT43" s="55">
        <v>78.81</v>
      </c>
      <c r="BU43" s="55">
        <v>49.72</v>
      </c>
      <c r="BV43" s="55">
        <v>22.11</v>
      </c>
      <c r="BW43" s="55">
        <v>110.49000000000001</v>
      </c>
      <c r="BX43" s="55">
        <v>1917.78</v>
      </c>
      <c r="BY43" s="37">
        <v>-0.06172392535984428</v>
      </c>
      <c r="CA43" s="37">
        <f t="shared" si="4"/>
        <v>0</v>
      </c>
      <c r="CB43" s="74"/>
      <c r="CC43" s="51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</row>
    <row r="44">
      <c r="A44" s="1">
        <v>35.0</v>
      </c>
      <c r="B44" s="49">
        <v>42422.0</v>
      </c>
      <c r="C44" s="55">
        <v>98.26</v>
      </c>
      <c r="D44" s="55">
        <v>178.59</v>
      </c>
      <c r="E44" s="55">
        <v>34.16</v>
      </c>
      <c r="F44" s="55">
        <v>31.44</v>
      </c>
      <c r="G44" s="55">
        <v>77.19</v>
      </c>
      <c r="H44" s="55">
        <v>57.85</v>
      </c>
      <c r="I44" s="55">
        <v>54.0</v>
      </c>
      <c r="J44" s="55">
        <v>111.38</v>
      </c>
      <c r="K44" s="55">
        <v>78.43</v>
      </c>
      <c r="L44" s="55">
        <v>80.83</v>
      </c>
      <c r="M44" s="55">
        <v>92.79</v>
      </c>
      <c r="N44" s="55">
        <v>110.3</v>
      </c>
      <c r="O44" s="55">
        <v>48.39</v>
      </c>
      <c r="P44" s="55">
        <v>113.66</v>
      </c>
      <c r="Q44" s="55">
        <v>53.85</v>
      </c>
      <c r="R44" s="55">
        <v>74.32</v>
      </c>
      <c r="S44" s="55">
        <v>82.73</v>
      </c>
      <c r="T44" s="55">
        <v>101.73</v>
      </c>
      <c r="U44" s="55">
        <v>24.32</v>
      </c>
      <c r="V44" s="55">
        <v>86.34</v>
      </c>
      <c r="W44" s="55">
        <v>33.37</v>
      </c>
      <c r="X44" s="55">
        <v>86.39</v>
      </c>
      <c r="Y44" s="55">
        <v>24.17</v>
      </c>
      <c r="Z44" s="55">
        <v>37.76</v>
      </c>
      <c r="AA44" s="55">
        <v>13.66</v>
      </c>
      <c r="AB44" s="55">
        <v>76.15</v>
      </c>
      <c r="AC44" s="55">
        <v>54.68</v>
      </c>
      <c r="AD44" s="55">
        <v>65.46</v>
      </c>
      <c r="AE44" s="55">
        <v>55.9</v>
      </c>
      <c r="AF44" s="55">
        <v>14.26</v>
      </c>
      <c r="AG44" s="55">
        <v>66.1</v>
      </c>
      <c r="AH44" s="55">
        <v>84.29</v>
      </c>
      <c r="AI44" s="55">
        <v>109.33</v>
      </c>
      <c r="AJ44" s="55">
        <v>99.22</v>
      </c>
      <c r="AK44" s="55">
        <v>32.52</v>
      </c>
      <c r="AL44" s="55">
        <v>93.67</v>
      </c>
      <c r="AM44" s="55">
        <v>57.7</v>
      </c>
      <c r="AN44" s="55">
        <v>37.6</v>
      </c>
      <c r="AO44" s="55">
        <v>21.89</v>
      </c>
      <c r="AP44" s="55">
        <v>119.09</v>
      </c>
      <c r="AQ44" s="55">
        <v>12.24</v>
      </c>
      <c r="AR44" s="55">
        <v>16.57</v>
      </c>
      <c r="AS44" s="55">
        <v>13.32</v>
      </c>
      <c r="AT44" s="55">
        <v>19.01</v>
      </c>
      <c r="AU44" s="55">
        <v>14.34</v>
      </c>
      <c r="AV44" s="55">
        <v>20.79</v>
      </c>
      <c r="AW44" s="55">
        <v>14.96</v>
      </c>
      <c r="AX44" s="55">
        <v>21.29</v>
      </c>
      <c r="AY44" s="55">
        <v>14.29</v>
      </c>
      <c r="AZ44" s="55">
        <v>12.0</v>
      </c>
      <c r="BA44" s="55">
        <v>11.98</v>
      </c>
      <c r="BB44" s="55">
        <v>9.12</v>
      </c>
      <c r="BC44" s="55">
        <v>109.6</v>
      </c>
      <c r="BD44" s="55">
        <v>50.83</v>
      </c>
      <c r="BE44" s="55">
        <v>84.92</v>
      </c>
      <c r="BF44" s="55">
        <v>130.69</v>
      </c>
      <c r="BG44" s="55">
        <v>30.36</v>
      </c>
      <c r="BH44" s="55">
        <v>50.21</v>
      </c>
      <c r="BI44" s="55">
        <v>129.75</v>
      </c>
      <c r="BJ44" s="55">
        <v>64.52</v>
      </c>
      <c r="BK44" s="55">
        <v>48.01</v>
      </c>
      <c r="BL44" s="55">
        <v>50.66</v>
      </c>
      <c r="BM44" s="55">
        <v>52.24</v>
      </c>
      <c r="BN44" s="55">
        <v>45.69</v>
      </c>
      <c r="BO44" s="55">
        <v>102.76</v>
      </c>
      <c r="BP44" s="55">
        <v>140.77</v>
      </c>
      <c r="BQ44" s="55">
        <v>50.94</v>
      </c>
      <c r="BR44" s="55">
        <v>14.79</v>
      </c>
      <c r="BS44" s="55">
        <v>116.75</v>
      </c>
      <c r="BT44" s="55">
        <v>78.77</v>
      </c>
      <c r="BU44" s="55">
        <v>49.755</v>
      </c>
      <c r="BV44" s="55">
        <v>22.07</v>
      </c>
      <c r="BW44" s="55">
        <v>110.38000000000001</v>
      </c>
      <c r="BX44" s="55">
        <v>1945.5</v>
      </c>
      <c r="BY44" s="37">
        <v>-0.04816188342123551</v>
      </c>
      <c r="CA44" s="37">
        <f t="shared" si="4"/>
        <v>-0.0009955652095</v>
      </c>
      <c r="CB44" s="74"/>
      <c r="CC44" s="51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</row>
    <row r="45">
      <c r="A45" s="1">
        <v>36.0</v>
      </c>
      <c r="B45" s="49">
        <v>42423.0</v>
      </c>
      <c r="C45" s="55">
        <v>97.08</v>
      </c>
      <c r="D45" s="55">
        <v>176.35</v>
      </c>
      <c r="E45" s="55">
        <v>33.59</v>
      </c>
      <c r="F45" s="55">
        <v>30.76</v>
      </c>
      <c r="G45" s="55">
        <v>76.49</v>
      </c>
      <c r="H45" s="55">
        <v>55.87</v>
      </c>
      <c r="I45" s="55">
        <v>54.16</v>
      </c>
      <c r="J45" s="55">
        <v>111.42</v>
      </c>
      <c r="K45" s="55">
        <v>77.43</v>
      </c>
      <c r="L45" s="55">
        <v>79.99</v>
      </c>
      <c r="M45" s="55">
        <v>91.88</v>
      </c>
      <c r="N45" s="55">
        <v>110.32</v>
      </c>
      <c r="O45" s="55">
        <v>48.41</v>
      </c>
      <c r="P45" s="55">
        <v>113.89</v>
      </c>
      <c r="Q45" s="55">
        <v>53.86</v>
      </c>
      <c r="R45" s="55">
        <v>74.42</v>
      </c>
      <c r="S45" s="55">
        <v>81.73</v>
      </c>
      <c r="T45" s="55">
        <v>100.88</v>
      </c>
      <c r="U45" s="55">
        <v>24.31</v>
      </c>
      <c r="V45" s="55">
        <v>85.76</v>
      </c>
      <c r="W45" s="55">
        <v>32.78</v>
      </c>
      <c r="X45" s="55">
        <v>85.66</v>
      </c>
      <c r="Y45" s="55">
        <v>23.98</v>
      </c>
      <c r="Z45" s="55">
        <v>36.99</v>
      </c>
      <c r="AA45" s="55">
        <v>13.36</v>
      </c>
      <c r="AB45" s="55">
        <v>75.95</v>
      </c>
      <c r="AC45" s="55">
        <v>54.18</v>
      </c>
      <c r="AD45" s="55">
        <v>64.7</v>
      </c>
      <c r="AE45" s="55">
        <v>55.02</v>
      </c>
      <c r="AF45" s="55">
        <v>13.61</v>
      </c>
      <c r="AG45" s="55">
        <v>66.2</v>
      </c>
      <c r="AH45" s="55">
        <v>84.39</v>
      </c>
      <c r="AI45" s="55">
        <v>109.47</v>
      </c>
      <c r="AJ45" s="55">
        <v>99.33</v>
      </c>
      <c r="AK45" s="55">
        <v>32.48</v>
      </c>
      <c r="AL45" s="55">
        <v>93.69</v>
      </c>
      <c r="AM45" s="55">
        <v>58.34</v>
      </c>
      <c r="AN45" s="55">
        <v>37.65</v>
      </c>
      <c r="AO45" s="55">
        <v>21.93</v>
      </c>
      <c r="AP45" s="55">
        <v>118.86</v>
      </c>
      <c r="AQ45" s="55">
        <v>12.18</v>
      </c>
      <c r="AR45" s="55">
        <v>16.48</v>
      </c>
      <c r="AS45" s="55">
        <v>13.23</v>
      </c>
      <c r="AT45" s="55">
        <v>18.86</v>
      </c>
      <c r="AU45" s="55">
        <v>14.21</v>
      </c>
      <c r="AV45" s="55">
        <v>20.58</v>
      </c>
      <c r="AW45" s="55">
        <v>14.8</v>
      </c>
      <c r="AX45" s="55">
        <v>21.05</v>
      </c>
      <c r="AY45" s="55">
        <v>14.13</v>
      </c>
      <c r="AZ45" s="55">
        <v>11.87</v>
      </c>
      <c r="BA45" s="55">
        <v>11.84</v>
      </c>
      <c r="BB45" s="55">
        <v>9.01</v>
      </c>
      <c r="BC45" s="55">
        <v>109.62</v>
      </c>
      <c r="BD45" s="55">
        <v>50.82</v>
      </c>
      <c r="BE45" s="55">
        <v>84.93</v>
      </c>
      <c r="BF45" s="55">
        <v>131.22</v>
      </c>
      <c r="BG45" s="55">
        <v>30.38</v>
      </c>
      <c r="BH45" s="55">
        <v>50.19</v>
      </c>
      <c r="BI45" s="55">
        <v>129.7</v>
      </c>
      <c r="BJ45" s="55">
        <v>63.45</v>
      </c>
      <c r="BK45" s="55">
        <v>47.21</v>
      </c>
      <c r="BL45" s="55">
        <v>48.24</v>
      </c>
      <c r="BM45" s="55">
        <v>52.31</v>
      </c>
      <c r="BN45" s="55">
        <v>45.68</v>
      </c>
      <c r="BO45" s="55">
        <v>100.71</v>
      </c>
      <c r="BP45" s="55">
        <v>139.78</v>
      </c>
      <c r="BQ45" s="55">
        <v>50.96</v>
      </c>
      <c r="BR45" s="55">
        <v>14.96</v>
      </c>
      <c r="BS45" s="55">
        <v>116.83</v>
      </c>
      <c r="BT45" s="55">
        <v>78.85</v>
      </c>
      <c r="BU45" s="55">
        <v>49.77</v>
      </c>
      <c r="BV45" s="55">
        <v>22.09</v>
      </c>
      <c r="BW45" s="55">
        <v>110.60000000000001</v>
      </c>
      <c r="BX45" s="55">
        <v>1921.27</v>
      </c>
      <c r="BY45" s="37">
        <v>-0.06001643883871355</v>
      </c>
      <c r="CA45" s="37">
        <f t="shared" si="4"/>
        <v>0.001993114695</v>
      </c>
      <c r="CB45" s="74"/>
      <c r="CC45" s="51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7"/>
    </row>
    <row r="46">
      <c r="A46" s="1">
        <v>37.0</v>
      </c>
      <c r="B46" s="49">
        <v>42424.0</v>
      </c>
      <c r="C46" s="55">
        <v>97.57</v>
      </c>
      <c r="D46" s="55">
        <v>177.18</v>
      </c>
      <c r="E46" s="55">
        <v>33.49</v>
      </c>
      <c r="F46" s="55">
        <v>30.76</v>
      </c>
      <c r="G46" s="55">
        <v>77.0</v>
      </c>
      <c r="H46" s="55">
        <v>56.44</v>
      </c>
      <c r="I46" s="55">
        <v>54.28</v>
      </c>
      <c r="J46" s="55">
        <v>111.27</v>
      </c>
      <c r="K46" s="55">
        <v>77.67</v>
      </c>
      <c r="L46" s="55">
        <v>80.41</v>
      </c>
      <c r="M46" s="55">
        <v>92.6</v>
      </c>
      <c r="N46" s="55">
        <v>110.31</v>
      </c>
      <c r="O46" s="55">
        <v>48.5</v>
      </c>
      <c r="P46" s="55">
        <v>114.0</v>
      </c>
      <c r="Q46" s="55">
        <v>53.93</v>
      </c>
      <c r="R46" s="55">
        <v>74.44</v>
      </c>
      <c r="S46" s="55">
        <v>82.08</v>
      </c>
      <c r="T46" s="55">
        <v>101.72</v>
      </c>
      <c r="U46" s="55">
        <v>24.28</v>
      </c>
      <c r="V46" s="55">
        <v>86.67</v>
      </c>
      <c r="W46" s="55">
        <v>32.63</v>
      </c>
      <c r="X46" s="55">
        <v>86.28</v>
      </c>
      <c r="Y46" s="55">
        <v>24.02</v>
      </c>
      <c r="Z46" s="55">
        <v>36.93</v>
      </c>
      <c r="AA46" s="55">
        <v>13.35</v>
      </c>
      <c r="AB46" s="55">
        <v>75.86</v>
      </c>
      <c r="AC46" s="55">
        <v>54.09</v>
      </c>
      <c r="AD46" s="55">
        <v>64.89</v>
      </c>
      <c r="AE46" s="55">
        <v>54.62</v>
      </c>
      <c r="AF46" s="55">
        <v>14.0</v>
      </c>
      <c r="AG46" s="55">
        <v>66.19</v>
      </c>
      <c r="AH46" s="55">
        <v>84.55</v>
      </c>
      <c r="AI46" s="55">
        <v>109.41</v>
      </c>
      <c r="AJ46" s="55">
        <v>99.47</v>
      </c>
      <c r="AK46" s="55">
        <v>32.53</v>
      </c>
      <c r="AL46" s="55">
        <v>93.8</v>
      </c>
      <c r="AM46" s="55">
        <v>58.37</v>
      </c>
      <c r="AN46" s="55">
        <v>37.74</v>
      </c>
      <c r="AO46" s="55">
        <v>21.94</v>
      </c>
      <c r="AP46" s="55">
        <v>118.91</v>
      </c>
      <c r="AQ46" s="55">
        <v>12.19</v>
      </c>
      <c r="AR46" s="55">
        <v>16.49</v>
      </c>
      <c r="AS46" s="55">
        <v>13.25</v>
      </c>
      <c r="AT46" s="55">
        <v>18.88</v>
      </c>
      <c r="AU46" s="55">
        <v>14.23</v>
      </c>
      <c r="AV46" s="55">
        <v>20.6</v>
      </c>
      <c r="AW46" s="55">
        <v>14.82</v>
      </c>
      <c r="AX46" s="55">
        <v>21.08</v>
      </c>
      <c r="AY46" s="55">
        <v>14.14</v>
      </c>
      <c r="AZ46" s="55">
        <v>11.88</v>
      </c>
      <c r="BA46" s="55">
        <v>11.86</v>
      </c>
      <c r="BB46" s="55">
        <v>9.02</v>
      </c>
      <c r="BC46" s="55">
        <v>109.66</v>
      </c>
      <c r="BD46" s="55">
        <v>50.98</v>
      </c>
      <c r="BE46" s="55">
        <v>84.95</v>
      </c>
      <c r="BF46" s="55">
        <v>130.96</v>
      </c>
      <c r="BG46" s="55">
        <v>30.38</v>
      </c>
      <c r="BH46" s="55">
        <v>50.21</v>
      </c>
      <c r="BI46" s="55">
        <v>130.16</v>
      </c>
      <c r="BJ46" s="55">
        <v>64.03</v>
      </c>
      <c r="BK46" s="55">
        <v>47.05</v>
      </c>
      <c r="BL46" s="55">
        <v>48.76</v>
      </c>
      <c r="BM46" s="55">
        <v>52.34</v>
      </c>
      <c r="BN46" s="55">
        <v>45.69</v>
      </c>
      <c r="BO46" s="55">
        <v>101.18</v>
      </c>
      <c r="BP46" s="55">
        <v>140.42</v>
      </c>
      <c r="BQ46" s="55">
        <v>51.0</v>
      </c>
      <c r="BR46" s="55">
        <v>14.95</v>
      </c>
      <c r="BS46" s="55">
        <v>117.32</v>
      </c>
      <c r="BT46" s="55">
        <v>78.93</v>
      </c>
      <c r="BU46" s="55">
        <v>49.825</v>
      </c>
      <c r="BV46" s="55">
        <v>22.08</v>
      </c>
      <c r="BW46" s="55">
        <v>110.60000000000001</v>
      </c>
      <c r="BX46" s="55">
        <v>1929.8</v>
      </c>
      <c r="BY46" s="37">
        <v>-0.055843126510563</v>
      </c>
      <c r="CA46" s="37">
        <f t="shared" si="4"/>
        <v>0</v>
      </c>
      <c r="CB46" s="74"/>
      <c r="CC46" s="51"/>
      <c r="CD46" s="37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  <c r="CP46" s="37"/>
      <c r="CQ46" s="37"/>
      <c r="CR46" s="37"/>
      <c r="CS46" s="37"/>
      <c r="CT46" s="37"/>
    </row>
    <row r="47">
      <c r="A47" s="1">
        <v>38.0</v>
      </c>
      <c r="B47" s="49">
        <v>42425.0</v>
      </c>
      <c r="C47" s="55">
        <v>98.73</v>
      </c>
      <c r="D47" s="55">
        <v>179.31</v>
      </c>
      <c r="E47" s="55">
        <v>33.89</v>
      </c>
      <c r="F47" s="55">
        <v>30.81</v>
      </c>
      <c r="G47" s="55">
        <v>77.91</v>
      </c>
      <c r="H47" s="55">
        <v>56.49</v>
      </c>
      <c r="I47" s="55">
        <v>54.49</v>
      </c>
      <c r="J47" s="55">
        <v>111.35</v>
      </c>
      <c r="K47" s="55">
        <v>78.59</v>
      </c>
      <c r="L47" s="55">
        <v>81.33</v>
      </c>
      <c r="M47" s="55">
        <v>93.5</v>
      </c>
      <c r="N47" s="55">
        <v>110.31</v>
      </c>
      <c r="O47" s="55">
        <v>48.57</v>
      </c>
      <c r="P47" s="55">
        <v>114.64</v>
      </c>
      <c r="Q47" s="55">
        <v>54.02</v>
      </c>
      <c r="R47" s="55">
        <v>74.55</v>
      </c>
      <c r="S47" s="55">
        <v>83.01</v>
      </c>
      <c r="T47" s="55">
        <v>102.76</v>
      </c>
      <c r="U47" s="55">
        <v>24.3</v>
      </c>
      <c r="V47" s="55">
        <v>87.45</v>
      </c>
      <c r="W47" s="55">
        <v>33.07</v>
      </c>
      <c r="X47" s="55">
        <v>87.39</v>
      </c>
      <c r="Y47" s="55">
        <v>24.27</v>
      </c>
      <c r="Z47" s="55">
        <v>37.05</v>
      </c>
      <c r="AA47" s="55">
        <v>13.39</v>
      </c>
      <c r="AB47" s="55">
        <v>77.41</v>
      </c>
      <c r="AC47" s="55">
        <v>54.91</v>
      </c>
      <c r="AD47" s="55">
        <v>65.62</v>
      </c>
      <c r="AE47" s="55">
        <v>55.46</v>
      </c>
      <c r="AF47" s="55">
        <v>13.84</v>
      </c>
      <c r="AG47" s="55">
        <v>66.34</v>
      </c>
      <c r="AH47" s="55">
        <v>84.87</v>
      </c>
      <c r="AI47" s="55">
        <v>109.41</v>
      </c>
      <c r="AJ47" s="55">
        <v>99.59</v>
      </c>
      <c r="AK47" s="55">
        <v>32.66</v>
      </c>
      <c r="AL47" s="55">
        <v>94.05</v>
      </c>
      <c r="AM47" s="55">
        <v>58.45</v>
      </c>
      <c r="AN47" s="55">
        <v>38.0</v>
      </c>
      <c r="AO47" s="55">
        <v>21.96</v>
      </c>
      <c r="AP47" s="55">
        <v>118.98</v>
      </c>
      <c r="AQ47" s="55">
        <v>12.26</v>
      </c>
      <c r="AR47" s="55">
        <v>16.59</v>
      </c>
      <c r="AS47" s="55">
        <v>13.34</v>
      </c>
      <c r="AT47" s="55">
        <v>19.03</v>
      </c>
      <c r="AU47" s="55">
        <v>14.35</v>
      </c>
      <c r="AV47" s="55">
        <v>20.8</v>
      </c>
      <c r="AW47" s="55">
        <v>14.97</v>
      </c>
      <c r="AX47" s="55">
        <v>21.3</v>
      </c>
      <c r="AY47" s="55">
        <v>14.3</v>
      </c>
      <c r="AZ47" s="55">
        <v>12.01</v>
      </c>
      <c r="BA47" s="55">
        <v>11.98</v>
      </c>
      <c r="BB47" s="55">
        <v>9.12</v>
      </c>
      <c r="BC47" s="55">
        <v>109.94</v>
      </c>
      <c r="BD47" s="55">
        <v>51.55</v>
      </c>
      <c r="BE47" s="55">
        <v>84.97</v>
      </c>
      <c r="BF47" s="55">
        <v>131.43</v>
      </c>
      <c r="BG47" s="55">
        <v>30.42</v>
      </c>
      <c r="BH47" s="55">
        <v>50.19</v>
      </c>
      <c r="BI47" s="55">
        <v>131.72</v>
      </c>
      <c r="BJ47" s="55">
        <v>64.97</v>
      </c>
      <c r="BK47" s="55">
        <v>47.33</v>
      </c>
      <c r="BL47" s="55">
        <v>48.55</v>
      </c>
      <c r="BM47" s="55">
        <v>52.5</v>
      </c>
      <c r="BN47" s="55">
        <v>45.68</v>
      </c>
      <c r="BO47" s="55">
        <v>101.37</v>
      </c>
      <c r="BP47" s="55">
        <v>142.16</v>
      </c>
      <c r="BQ47" s="55">
        <v>51.16</v>
      </c>
      <c r="BR47" s="55">
        <v>14.92</v>
      </c>
      <c r="BS47" s="55">
        <v>118.72</v>
      </c>
      <c r="BT47" s="55">
        <v>79.11</v>
      </c>
      <c r="BU47" s="55">
        <v>49.88</v>
      </c>
      <c r="BV47" s="55">
        <v>22.13</v>
      </c>
      <c r="BW47" s="55">
        <v>110.93</v>
      </c>
      <c r="BX47" s="55">
        <v>1951.7</v>
      </c>
      <c r="BY47" s="37">
        <v>-0.04512852627767938</v>
      </c>
      <c r="CA47" s="37">
        <f t="shared" si="4"/>
        <v>0.002983725136</v>
      </c>
      <c r="CB47" s="74"/>
      <c r="CC47" s="51"/>
      <c r="CD47" s="37"/>
      <c r="CE47" s="37"/>
      <c r="CF47" s="37"/>
      <c r="CG47" s="37"/>
      <c r="CH47" s="37"/>
      <c r="CI47" s="37"/>
      <c r="CJ47" s="37"/>
      <c r="CK47" s="37"/>
      <c r="CL47" s="37"/>
      <c r="CM47" s="37"/>
      <c r="CN47" s="37"/>
      <c r="CO47" s="37"/>
      <c r="CP47" s="37"/>
      <c r="CQ47" s="37"/>
      <c r="CR47" s="37"/>
      <c r="CS47" s="37"/>
      <c r="CT47" s="37"/>
    </row>
    <row r="48">
      <c r="A48" s="1">
        <v>39.0</v>
      </c>
      <c r="B48" s="49">
        <v>42426.0</v>
      </c>
      <c r="C48" s="55">
        <v>98.65</v>
      </c>
      <c r="D48" s="55">
        <v>178.98</v>
      </c>
      <c r="E48" s="55">
        <v>33.77</v>
      </c>
      <c r="F48" s="55">
        <v>30.54</v>
      </c>
      <c r="G48" s="55">
        <v>77.42</v>
      </c>
      <c r="H48" s="55">
        <v>56.82</v>
      </c>
      <c r="I48" s="55">
        <v>54.42</v>
      </c>
      <c r="J48" s="55">
        <v>111.17</v>
      </c>
      <c r="K48" s="55">
        <v>78.4</v>
      </c>
      <c r="L48" s="55">
        <v>81.42</v>
      </c>
      <c r="M48" s="55">
        <v>93.99</v>
      </c>
      <c r="N48" s="55">
        <v>110.31</v>
      </c>
      <c r="O48" s="55">
        <v>48.54</v>
      </c>
      <c r="P48" s="55">
        <v>114.6</v>
      </c>
      <c r="Q48" s="55">
        <v>54.02</v>
      </c>
      <c r="R48" s="55">
        <v>74.86</v>
      </c>
      <c r="S48" s="55">
        <v>82.9</v>
      </c>
      <c r="T48" s="55">
        <v>103.48</v>
      </c>
      <c r="U48" s="55">
        <v>24.2</v>
      </c>
      <c r="V48" s="55">
        <v>87.89</v>
      </c>
      <c r="W48" s="55">
        <v>33.01</v>
      </c>
      <c r="X48" s="55">
        <v>86.82</v>
      </c>
      <c r="Y48" s="55">
        <v>24.33</v>
      </c>
      <c r="Z48" s="55">
        <v>36.68</v>
      </c>
      <c r="AA48" s="55">
        <v>13.27</v>
      </c>
      <c r="AB48" s="55">
        <v>77.01</v>
      </c>
      <c r="AC48" s="55">
        <v>54.68</v>
      </c>
      <c r="AD48" s="55">
        <v>65.26</v>
      </c>
      <c r="AE48" s="55">
        <v>55.33</v>
      </c>
      <c r="AF48" s="55">
        <v>13.99</v>
      </c>
      <c r="AG48" s="55">
        <v>66.06</v>
      </c>
      <c r="AH48" s="55">
        <v>84.96</v>
      </c>
      <c r="AI48" s="55">
        <v>109.37</v>
      </c>
      <c r="AJ48" s="55">
        <v>99.51</v>
      </c>
      <c r="AK48" s="55">
        <v>32.88</v>
      </c>
      <c r="AL48" s="55">
        <v>93.35</v>
      </c>
      <c r="AM48" s="55">
        <v>57.6</v>
      </c>
      <c r="AN48" s="55">
        <v>38.01</v>
      </c>
      <c r="AO48" s="55">
        <v>21.99</v>
      </c>
      <c r="AP48" s="55">
        <v>118.77</v>
      </c>
      <c r="AQ48" s="55">
        <v>12.25</v>
      </c>
      <c r="AR48" s="55">
        <v>16.58</v>
      </c>
      <c r="AS48" s="55">
        <v>13.33</v>
      </c>
      <c r="AT48" s="55">
        <v>19.02</v>
      </c>
      <c r="AU48" s="55">
        <v>14.35</v>
      </c>
      <c r="AV48" s="55">
        <v>20.8</v>
      </c>
      <c r="AW48" s="55">
        <v>14.97</v>
      </c>
      <c r="AX48" s="55">
        <v>21.31</v>
      </c>
      <c r="AY48" s="55">
        <v>14.3</v>
      </c>
      <c r="AZ48" s="55">
        <v>12.02</v>
      </c>
      <c r="BA48" s="55">
        <v>11.99</v>
      </c>
      <c r="BB48" s="55">
        <v>9.12</v>
      </c>
      <c r="BC48" s="55">
        <v>109.74</v>
      </c>
      <c r="BD48" s="55">
        <v>50.83</v>
      </c>
      <c r="BE48" s="55">
        <v>84.86</v>
      </c>
      <c r="BF48" s="55">
        <v>130.16</v>
      </c>
      <c r="BG48" s="55">
        <v>30.42</v>
      </c>
      <c r="BH48" s="55">
        <v>50.17</v>
      </c>
      <c r="BI48" s="55">
        <v>130.09</v>
      </c>
      <c r="BJ48" s="55">
        <v>65.59</v>
      </c>
      <c r="BK48" s="55">
        <v>46.9</v>
      </c>
      <c r="BL48" s="55">
        <v>49.4</v>
      </c>
      <c r="BM48" s="55">
        <v>52.31</v>
      </c>
      <c r="BN48" s="55">
        <v>45.68</v>
      </c>
      <c r="BO48" s="55">
        <v>102.02</v>
      </c>
      <c r="BP48" s="55">
        <v>142.4</v>
      </c>
      <c r="BQ48" s="55">
        <v>51.11</v>
      </c>
      <c r="BR48" s="55">
        <v>14.44</v>
      </c>
      <c r="BS48" s="55">
        <v>117.33</v>
      </c>
      <c r="BT48" s="55">
        <v>79.1</v>
      </c>
      <c r="BU48" s="55">
        <v>49.885</v>
      </c>
      <c r="BV48" s="55">
        <v>22.05</v>
      </c>
      <c r="BW48" s="55">
        <v>110.39</v>
      </c>
      <c r="BX48" s="55">
        <v>1948.05</v>
      </c>
      <c r="BY48" s="37">
        <v>-0.04691429298316008</v>
      </c>
      <c r="CA48" s="37">
        <f t="shared" si="4"/>
        <v>-0.004867934734</v>
      </c>
      <c r="CB48" s="74"/>
      <c r="CC48" s="51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37"/>
      <c r="CT48" s="37"/>
    </row>
    <row r="49">
      <c r="A49" s="1">
        <v>40.0</v>
      </c>
      <c r="B49" s="49">
        <v>42429.0</v>
      </c>
      <c r="C49" s="55">
        <v>97.86</v>
      </c>
      <c r="D49" s="55">
        <v>177.38</v>
      </c>
      <c r="E49" s="55">
        <v>33.62</v>
      </c>
      <c r="F49" s="55">
        <v>30.73</v>
      </c>
      <c r="G49" s="55">
        <v>76.84</v>
      </c>
      <c r="H49" s="55">
        <v>56.18</v>
      </c>
      <c r="I49" s="55">
        <v>54.54</v>
      </c>
      <c r="J49" s="55">
        <v>111.16</v>
      </c>
      <c r="K49" s="55">
        <v>77.72</v>
      </c>
      <c r="L49" s="55">
        <v>80.85</v>
      </c>
      <c r="M49" s="55">
        <v>93.87</v>
      </c>
      <c r="N49" s="55">
        <v>110.33</v>
      </c>
      <c r="O49" s="55">
        <v>48.55</v>
      </c>
      <c r="P49" s="55">
        <v>114.67</v>
      </c>
      <c r="Q49" s="55">
        <v>54.13</v>
      </c>
      <c r="R49" s="55">
        <v>74.88</v>
      </c>
      <c r="S49" s="55">
        <v>82.34</v>
      </c>
      <c r="T49" s="55">
        <v>103.08</v>
      </c>
      <c r="U49" s="55">
        <v>24.21</v>
      </c>
      <c r="V49" s="55">
        <v>87.89</v>
      </c>
      <c r="W49" s="55">
        <v>32.91</v>
      </c>
      <c r="X49" s="55">
        <v>87.05</v>
      </c>
      <c r="Y49" s="55">
        <v>24.36</v>
      </c>
      <c r="Z49" s="55">
        <v>36.98</v>
      </c>
      <c r="AA49" s="55">
        <v>13.43</v>
      </c>
      <c r="AB49" s="55">
        <v>76.71</v>
      </c>
      <c r="AC49" s="55">
        <v>54.17</v>
      </c>
      <c r="AD49" s="55">
        <v>64.74</v>
      </c>
      <c r="AE49" s="55">
        <v>55.53</v>
      </c>
      <c r="AF49" s="55">
        <v>14.18</v>
      </c>
      <c r="AG49" s="55">
        <v>66.15</v>
      </c>
      <c r="AH49" s="55">
        <v>84.95</v>
      </c>
      <c r="AI49" s="55">
        <v>109.43</v>
      </c>
      <c r="AJ49" s="55">
        <v>99.66</v>
      </c>
      <c r="AK49" s="55">
        <v>33.24</v>
      </c>
      <c r="AL49" s="55">
        <v>93.48</v>
      </c>
      <c r="AM49" s="55">
        <v>58.4</v>
      </c>
      <c r="AN49" s="55">
        <v>38.12</v>
      </c>
      <c r="AO49" s="55">
        <v>22.04</v>
      </c>
      <c r="AP49" s="55">
        <v>118.85</v>
      </c>
      <c r="AQ49" s="55">
        <v>12.25</v>
      </c>
      <c r="AR49" s="55">
        <v>16.58</v>
      </c>
      <c r="AS49" s="55">
        <v>13.33</v>
      </c>
      <c r="AT49" s="55">
        <v>19.02</v>
      </c>
      <c r="AU49" s="55">
        <v>14.35</v>
      </c>
      <c r="AV49" s="55">
        <v>20.8</v>
      </c>
      <c r="AW49" s="55">
        <v>14.97</v>
      </c>
      <c r="AX49" s="55">
        <v>21.31</v>
      </c>
      <c r="AY49" s="55">
        <v>14.3</v>
      </c>
      <c r="AZ49" s="55">
        <v>12.02</v>
      </c>
      <c r="BA49" s="55">
        <v>11.99</v>
      </c>
      <c r="BB49" s="55">
        <v>9.08</v>
      </c>
      <c r="BC49" s="55">
        <v>109.87</v>
      </c>
      <c r="BD49" s="55">
        <v>50.66</v>
      </c>
      <c r="BE49" s="55">
        <v>84.91</v>
      </c>
      <c r="BF49" s="55">
        <v>130.73</v>
      </c>
      <c r="BG49" s="55">
        <v>30.45</v>
      </c>
      <c r="BH49" s="55">
        <v>50.2</v>
      </c>
      <c r="BI49" s="55">
        <v>129.59</v>
      </c>
      <c r="BJ49" s="55">
        <v>65.33</v>
      </c>
      <c r="BK49" s="55">
        <v>47.03</v>
      </c>
      <c r="BL49" s="55">
        <v>47.9</v>
      </c>
      <c r="BM49" s="55">
        <v>52.36</v>
      </c>
      <c r="BN49" s="55">
        <v>45.69</v>
      </c>
      <c r="BO49" s="55">
        <v>100.47</v>
      </c>
      <c r="BP49" s="55">
        <v>139.8</v>
      </c>
      <c r="BQ49" s="55">
        <v>51.29</v>
      </c>
      <c r="BR49" s="55">
        <v>14.63</v>
      </c>
      <c r="BS49" s="55">
        <v>117.25</v>
      </c>
      <c r="BT49" s="55">
        <v>79.09</v>
      </c>
      <c r="BU49" s="55">
        <v>49.925</v>
      </c>
      <c r="BV49" s="55">
        <v>22.11</v>
      </c>
      <c r="BW49" s="55">
        <v>110.57000000000001</v>
      </c>
      <c r="BX49" s="55">
        <v>1932.23</v>
      </c>
      <c r="BY49" s="37">
        <v>-0.05465424621074988</v>
      </c>
      <c r="CA49" s="37">
        <f t="shared" si="4"/>
        <v>0.00163058248</v>
      </c>
      <c r="CB49" s="74"/>
      <c r="CC49" s="51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7"/>
      <c r="CR49" s="37"/>
      <c r="CS49" s="37"/>
      <c r="CT49" s="37"/>
    </row>
    <row r="50">
      <c r="A50" s="1">
        <v>41.0</v>
      </c>
      <c r="B50" s="49">
        <v>42430.0</v>
      </c>
      <c r="C50" s="55">
        <v>100.19</v>
      </c>
      <c r="D50" s="55">
        <v>181.75</v>
      </c>
      <c r="E50" s="55">
        <v>34.49</v>
      </c>
      <c r="F50" s="55">
        <v>31.85</v>
      </c>
      <c r="G50" s="55">
        <v>78.08</v>
      </c>
      <c r="H50" s="55">
        <v>57.65</v>
      </c>
      <c r="I50" s="55">
        <v>54.37</v>
      </c>
      <c r="J50" s="55">
        <v>110.95</v>
      </c>
      <c r="K50" s="55">
        <v>79.43</v>
      </c>
      <c r="L50" s="55">
        <v>82.37</v>
      </c>
      <c r="M50" s="55">
        <v>95.67</v>
      </c>
      <c r="N50" s="55">
        <v>110.27</v>
      </c>
      <c r="O50" s="55">
        <v>48.57</v>
      </c>
      <c r="P50" s="55">
        <v>114.05</v>
      </c>
      <c r="Q50" s="55">
        <v>54.12</v>
      </c>
      <c r="R50" s="55">
        <v>75.2</v>
      </c>
      <c r="S50" s="55">
        <v>84.13</v>
      </c>
      <c r="T50" s="55">
        <v>105.23</v>
      </c>
      <c r="U50" s="55">
        <v>24.16</v>
      </c>
      <c r="V50" s="55">
        <v>89.44</v>
      </c>
      <c r="W50" s="55">
        <v>33.75</v>
      </c>
      <c r="X50" s="55">
        <v>89.08</v>
      </c>
      <c r="Y50" s="55">
        <v>24.88</v>
      </c>
      <c r="Z50" s="55">
        <v>38.3</v>
      </c>
      <c r="AA50" s="55">
        <v>13.95</v>
      </c>
      <c r="AB50" s="55">
        <v>78.87</v>
      </c>
      <c r="AC50" s="55">
        <v>55.61</v>
      </c>
      <c r="AD50" s="55">
        <v>66.03</v>
      </c>
      <c r="AE50" s="55">
        <v>56.79</v>
      </c>
      <c r="AF50" s="55">
        <v>14.27</v>
      </c>
      <c r="AG50" s="55">
        <v>65.79</v>
      </c>
      <c r="AH50" s="55">
        <v>84.84</v>
      </c>
      <c r="AI50" s="55">
        <v>109.09</v>
      </c>
      <c r="AJ50" s="55">
        <v>99.62</v>
      </c>
      <c r="AK50" s="55">
        <v>33.85</v>
      </c>
      <c r="AL50" s="55">
        <v>93.18</v>
      </c>
      <c r="AM50" s="55">
        <v>58.42</v>
      </c>
      <c r="AN50" s="55">
        <v>38.24</v>
      </c>
      <c r="AO50" s="55">
        <v>22.16</v>
      </c>
      <c r="AP50" s="55">
        <v>118.65</v>
      </c>
      <c r="AQ50" s="55">
        <v>12.34</v>
      </c>
      <c r="AR50" s="55">
        <v>16.73</v>
      </c>
      <c r="AS50" s="55">
        <v>13.47</v>
      </c>
      <c r="AT50" s="55">
        <v>19.26</v>
      </c>
      <c r="AU50" s="55">
        <v>14.55</v>
      </c>
      <c r="AV50" s="55">
        <v>21.11</v>
      </c>
      <c r="AW50" s="55">
        <v>15.21</v>
      </c>
      <c r="AX50" s="55">
        <v>21.67</v>
      </c>
      <c r="AY50" s="55">
        <v>14.55</v>
      </c>
      <c r="AZ50" s="55">
        <v>12.22</v>
      </c>
      <c r="BA50" s="55">
        <v>12.19</v>
      </c>
      <c r="BB50" s="55">
        <v>9.28</v>
      </c>
      <c r="BC50" s="55">
        <v>109.54</v>
      </c>
      <c r="BD50" s="55">
        <v>51.15</v>
      </c>
      <c r="BE50" s="55">
        <v>84.8</v>
      </c>
      <c r="BF50" s="55">
        <v>128.43</v>
      </c>
      <c r="BG50" s="55">
        <v>30.43</v>
      </c>
      <c r="BH50" s="55">
        <v>50.19</v>
      </c>
      <c r="BI50" s="55">
        <v>130.78</v>
      </c>
      <c r="BJ50" s="55">
        <v>67.35</v>
      </c>
      <c r="BK50" s="55">
        <v>48.24</v>
      </c>
      <c r="BL50" s="55">
        <v>50.21</v>
      </c>
      <c r="BM50" s="55">
        <v>52.17</v>
      </c>
      <c r="BN50" s="55">
        <v>45.69</v>
      </c>
      <c r="BO50" s="55">
        <v>104.55</v>
      </c>
      <c r="BP50" s="55">
        <v>142.34</v>
      </c>
      <c r="BQ50" s="55">
        <v>51.01</v>
      </c>
      <c r="BR50" s="55">
        <v>14.58</v>
      </c>
      <c r="BS50" s="55">
        <v>117.98</v>
      </c>
      <c r="BT50" s="55">
        <v>78.96</v>
      </c>
      <c r="BU50" s="55">
        <v>49.73</v>
      </c>
      <c r="BV50" s="55">
        <v>22.21</v>
      </c>
      <c r="BW50" s="55">
        <v>109.55</v>
      </c>
      <c r="BX50" s="55">
        <v>1978.35</v>
      </c>
      <c r="BY50" s="37">
        <v>-0.032089983071910244</v>
      </c>
      <c r="CA50" s="37">
        <f t="shared" si="4"/>
        <v>-0.009224925387</v>
      </c>
      <c r="CB50" s="74"/>
      <c r="CC50" s="51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/>
      <c r="CO50" s="37"/>
      <c r="CP50" s="37"/>
      <c r="CQ50" s="37"/>
      <c r="CR50" s="37"/>
      <c r="CS50" s="37"/>
      <c r="CT50" s="37"/>
    </row>
    <row r="51">
      <c r="A51" s="1">
        <v>42.0</v>
      </c>
      <c r="B51" s="49">
        <v>42431.0</v>
      </c>
      <c r="C51" s="55">
        <v>100.75</v>
      </c>
      <c r="D51" s="55">
        <v>182.52</v>
      </c>
      <c r="E51" s="55">
        <v>34.73</v>
      </c>
      <c r="F51" s="55">
        <v>32.34</v>
      </c>
      <c r="G51" s="55">
        <v>78.24</v>
      </c>
      <c r="H51" s="55">
        <v>59.06</v>
      </c>
      <c r="I51" s="55">
        <v>54.52</v>
      </c>
      <c r="J51" s="55">
        <v>110.83</v>
      </c>
      <c r="K51" s="55">
        <v>80.08</v>
      </c>
      <c r="L51" s="55">
        <v>83.29</v>
      </c>
      <c r="M51" s="55">
        <v>96.82</v>
      </c>
      <c r="N51" s="55">
        <v>110.29</v>
      </c>
      <c r="O51" s="55">
        <v>48.58</v>
      </c>
      <c r="P51" s="55">
        <v>114.28</v>
      </c>
      <c r="Q51" s="55">
        <v>53.96</v>
      </c>
      <c r="R51" s="55">
        <v>75.26</v>
      </c>
      <c r="S51" s="55">
        <v>84.8</v>
      </c>
      <c r="T51" s="55">
        <v>106.39</v>
      </c>
      <c r="U51" s="55">
        <v>24.07</v>
      </c>
      <c r="V51" s="55">
        <v>90.41</v>
      </c>
      <c r="W51" s="55">
        <v>34.04</v>
      </c>
      <c r="X51" s="55">
        <v>89.37</v>
      </c>
      <c r="Y51" s="55">
        <v>24.94</v>
      </c>
      <c r="Z51" s="55">
        <v>38.78</v>
      </c>
      <c r="AA51" s="55">
        <v>14.19</v>
      </c>
      <c r="AB51" s="55">
        <v>79.44</v>
      </c>
      <c r="AC51" s="55">
        <v>55.95</v>
      </c>
      <c r="AD51" s="55">
        <v>66.53</v>
      </c>
      <c r="AE51" s="55">
        <v>56.64</v>
      </c>
      <c r="AF51" s="55">
        <v>14.63</v>
      </c>
      <c r="AG51" s="55">
        <v>65.77</v>
      </c>
      <c r="AH51" s="55">
        <v>84.63</v>
      </c>
      <c r="AI51" s="55">
        <v>109.14</v>
      </c>
      <c r="AJ51" s="55">
        <v>99.62</v>
      </c>
      <c r="AK51" s="55">
        <v>33.61</v>
      </c>
      <c r="AL51" s="55">
        <v>93.12</v>
      </c>
      <c r="AM51" s="55">
        <v>58.57</v>
      </c>
      <c r="AN51" s="55">
        <v>38.18</v>
      </c>
      <c r="AO51" s="55">
        <v>22.15</v>
      </c>
      <c r="AP51" s="55">
        <v>118.5</v>
      </c>
      <c r="AQ51" s="55">
        <v>12.39</v>
      </c>
      <c r="AR51" s="55">
        <v>16.79</v>
      </c>
      <c r="AS51" s="55">
        <v>13.52</v>
      </c>
      <c r="AT51" s="55">
        <v>19.34</v>
      </c>
      <c r="AU51" s="55">
        <v>14.62</v>
      </c>
      <c r="AV51" s="55">
        <v>21.23</v>
      </c>
      <c r="AW51" s="55">
        <v>15.3</v>
      </c>
      <c r="AX51" s="55">
        <v>21.8</v>
      </c>
      <c r="AY51" s="55">
        <v>14.63</v>
      </c>
      <c r="AZ51" s="55">
        <v>12.29</v>
      </c>
      <c r="BA51" s="55">
        <v>12.26</v>
      </c>
      <c r="BB51" s="55">
        <v>9.33</v>
      </c>
      <c r="BC51" s="55">
        <v>109.42</v>
      </c>
      <c r="BD51" s="55">
        <v>51.3</v>
      </c>
      <c r="BE51" s="55">
        <v>84.79</v>
      </c>
      <c r="BF51" s="55">
        <v>128.96</v>
      </c>
      <c r="BG51" s="55">
        <v>30.39</v>
      </c>
      <c r="BH51" s="55">
        <v>50.2</v>
      </c>
      <c r="BI51" s="55">
        <v>131.19</v>
      </c>
      <c r="BJ51" s="55">
        <v>67.61</v>
      </c>
      <c r="BK51" s="55">
        <v>48.64</v>
      </c>
      <c r="BL51" s="55">
        <v>52.3</v>
      </c>
      <c r="BM51" s="55">
        <v>52.19</v>
      </c>
      <c r="BN51" s="55">
        <v>45.68</v>
      </c>
      <c r="BO51" s="55">
        <v>104.88</v>
      </c>
      <c r="BP51" s="55">
        <v>143.0</v>
      </c>
      <c r="BQ51" s="55">
        <v>51.04</v>
      </c>
      <c r="BR51" s="55">
        <v>14.68</v>
      </c>
      <c r="BS51" s="55">
        <v>118.08</v>
      </c>
      <c r="BT51" s="55">
        <v>78.88</v>
      </c>
      <c r="BU51" s="55">
        <v>49.78</v>
      </c>
      <c r="BV51" s="55">
        <v>22.43</v>
      </c>
      <c r="BW51" s="55">
        <v>109.36</v>
      </c>
      <c r="BX51" s="55">
        <v>1986.45</v>
      </c>
      <c r="BY51" s="37">
        <v>-0.0281270487391998</v>
      </c>
      <c r="CA51" s="37">
        <f t="shared" si="4"/>
        <v>-0.001734367869</v>
      </c>
      <c r="CB51" s="74"/>
      <c r="CC51" s="51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  <c r="CP51" s="37"/>
      <c r="CQ51" s="37"/>
      <c r="CR51" s="37"/>
      <c r="CS51" s="37"/>
      <c r="CT51" s="37"/>
    </row>
    <row r="52">
      <c r="A52" s="1">
        <v>43.0</v>
      </c>
      <c r="B52" s="49">
        <v>42432.0</v>
      </c>
      <c r="C52" s="55">
        <v>101.25</v>
      </c>
      <c r="D52" s="55">
        <v>183.19</v>
      </c>
      <c r="E52" s="55">
        <v>35.1</v>
      </c>
      <c r="F52" s="55">
        <v>32.69</v>
      </c>
      <c r="G52" s="55">
        <v>78.49</v>
      </c>
      <c r="H52" s="55">
        <v>59.95</v>
      </c>
      <c r="I52" s="55">
        <v>54.65</v>
      </c>
      <c r="J52" s="55">
        <v>110.9</v>
      </c>
      <c r="K52" s="55">
        <v>80.5</v>
      </c>
      <c r="L52" s="55">
        <v>84.16</v>
      </c>
      <c r="M52" s="55">
        <v>98.04</v>
      </c>
      <c r="N52" s="55">
        <v>110.3</v>
      </c>
      <c r="O52" s="55">
        <v>48.63</v>
      </c>
      <c r="P52" s="55">
        <v>114.82</v>
      </c>
      <c r="Q52" s="55">
        <v>53.99</v>
      </c>
      <c r="R52" s="55">
        <v>75.42</v>
      </c>
      <c r="S52" s="55">
        <v>85.42</v>
      </c>
      <c r="T52" s="55">
        <v>107.6</v>
      </c>
      <c r="U52" s="55">
        <v>24.1</v>
      </c>
      <c r="V52" s="55">
        <v>91.46</v>
      </c>
      <c r="W52" s="55">
        <v>34.53</v>
      </c>
      <c r="X52" s="55">
        <v>90.17</v>
      </c>
      <c r="Y52" s="55">
        <v>25.13</v>
      </c>
      <c r="Z52" s="55">
        <v>39.16</v>
      </c>
      <c r="AA52" s="55">
        <v>14.56</v>
      </c>
      <c r="AB52" s="55">
        <v>79.86</v>
      </c>
      <c r="AC52" s="55">
        <v>56.3</v>
      </c>
      <c r="AD52" s="55">
        <v>66.8</v>
      </c>
      <c r="AE52" s="55">
        <v>57.99</v>
      </c>
      <c r="AF52" s="55">
        <v>15.17</v>
      </c>
      <c r="AG52" s="55">
        <v>65.79</v>
      </c>
      <c r="AH52" s="55">
        <v>84.88</v>
      </c>
      <c r="AI52" s="55">
        <v>109.18</v>
      </c>
      <c r="AJ52" s="55">
        <v>99.73</v>
      </c>
      <c r="AK52" s="55">
        <v>33.7</v>
      </c>
      <c r="AL52" s="55">
        <v>93.83</v>
      </c>
      <c r="AM52" s="55">
        <v>59.74</v>
      </c>
      <c r="AN52" s="55">
        <v>38.22</v>
      </c>
      <c r="AO52" s="55">
        <v>22.26</v>
      </c>
      <c r="AP52" s="55">
        <v>118.53</v>
      </c>
      <c r="AQ52" s="55">
        <v>12.43</v>
      </c>
      <c r="AR52" s="55">
        <v>16.85</v>
      </c>
      <c r="AS52" s="55">
        <v>13.58</v>
      </c>
      <c r="AT52" s="55">
        <v>19.44</v>
      </c>
      <c r="AU52" s="55">
        <v>14.69</v>
      </c>
      <c r="AV52" s="55">
        <v>21.34</v>
      </c>
      <c r="AW52" s="55">
        <v>15.39</v>
      </c>
      <c r="AX52" s="55">
        <v>21.93</v>
      </c>
      <c r="AY52" s="55">
        <v>14.72</v>
      </c>
      <c r="AZ52" s="55">
        <v>12.36</v>
      </c>
      <c r="BA52" s="55">
        <v>12.34</v>
      </c>
      <c r="BB52" s="55">
        <v>9.39</v>
      </c>
      <c r="BC52" s="55">
        <v>109.55</v>
      </c>
      <c r="BD52" s="55">
        <v>51.55</v>
      </c>
      <c r="BE52" s="55">
        <v>84.82</v>
      </c>
      <c r="BF52" s="55">
        <v>129.43</v>
      </c>
      <c r="BG52" s="55">
        <v>30.37</v>
      </c>
      <c r="BH52" s="55">
        <v>50.23</v>
      </c>
      <c r="BI52" s="55">
        <v>131.97</v>
      </c>
      <c r="BJ52" s="55">
        <v>67.8</v>
      </c>
      <c r="BK52" s="55">
        <v>49.0</v>
      </c>
      <c r="BL52" s="55">
        <v>51.72</v>
      </c>
      <c r="BM52" s="55">
        <v>52.24</v>
      </c>
      <c r="BN52" s="55">
        <v>45.69</v>
      </c>
      <c r="BO52" s="55">
        <v>103.75</v>
      </c>
      <c r="BP52" s="55">
        <v>143.02</v>
      </c>
      <c r="BQ52" s="55">
        <v>51.17</v>
      </c>
      <c r="BR52" s="55">
        <v>14.88</v>
      </c>
      <c r="BS52" s="55">
        <v>118.73</v>
      </c>
      <c r="BT52" s="55">
        <v>78.88</v>
      </c>
      <c r="BU52" s="55">
        <v>49.855</v>
      </c>
      <c r="BV52" s="55">
        <v>22.49</v>
      </c>
      <c r="BW52" s="55">
        <v>109.49000000000001</v>
      </c>
      <c r="BX52" s="55">
        <v>1993.4</v>
      </c>
      <c r="BY52" s="37">
        <v>-0.024726753231503862</v>
      </c>
      <c r="CA52" s="37">
        <f t="shared" si="4"/>
        <v>0.001188734455</v>
      </c>
      <c r="CB52" s="74"/>
      <c r="CC52" s="51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37"/>
      <c r="CP52" s="37"/>
      <c r="CQ52" s="37"/>
      <c r="CR52" s="37"/>
      <c r="CS52" s="37"/>
      <c r="CT52" s="37"/>
    </row>
    <row r="53">
      <c r="A53" s="1">
        <v>44.0</v>
      </c>
      <c r="B53" s="49">
        <v>42433.0</v>
      </c>
      <c r="C53" s="55">
        <v>101.59</v>
      </c>
      <c r="D53" s="55">
        <v>183.78</v>
      </c>
      <c r="E53" s="55">
        <v>35.37</v>
      </c>
      <c r="F53" s="55">
        <v>33.41</v>
      </c>
      <c r="G53" s="55">
        <v>78.87</v>
      </c>
      <c r="H53" s="55">
        <v>60.53</v>
      </c>
      <c r="I53" s="55">
        <v>54.46</v>
      </c>
      <c r="J53" s="55">
        <v>110.7</v>
      </c>
      <c r="K53" s="55">
        <v>80.81</v>
      </c>
      <c r="L53" s="55">
        <v>84.43</v>
      </c>
      <c r="M53" s="55">
        <v>98.78</v>
      </c>
      <c r="N53" s="55">
        <v>110.29</v>
      </c>
      <c r="O53" s="55">
        <v>48.6</v>
      </c>
      <c r="P53" s="55">
        <v>114.8</v>
      </c>
      <c r="Q53" s="55">
        <v>54.01</v>
      </c>
      <c r="R53" s="55">
        <v>75.54</v>
      </c>
      <c r="S53" s="55">
        <v>85.74</v>
      </c>
      <c r="T53" s="55">
        <v>108.28</v>
      </c>
      <c r="U53" s="55">
        <v>23.98</v>
      </c>
      <c r="V53" s="55">
        <v>91.99</v>
      </c>
      <c r="W53" s="55">
        <v>34.87</v>
      </c>
      <c r="X53" s="55">
        <v>91.27</v>
      </c>
      <c r="Y53" s="55">
        <v>25.43</v>
      </c>
      <c r="Z53" s="55">
        <v>39.94</v>
      </c>
      <c r="AA53" s="55">
        <v>15.03</v>
      </c>
      <c r="AB53" s="55">
        <v>79.87</v>
      </c>
      <c r="AC53" s="55">
        <v>56.51</v>
      </c>
      <c r="AD53" s="55">
        <v>67.06</v>
      </c>
      <c r="AE53" s="55">
        <v>58.66</v>
      </c>
      <c r="AF53" s="55">
        <v>15.23</v>
      </c>
      <c r="AG53" s="55">
        <v>65.64</v>
      </c>
      <c r="AH53" s="55">
        <v>84.98</v>
      </c>
      <c r="AI53" s="55">
        <v>109.1</v>
      </c>
      <c r="AJ53" s="55">
        <v>99.67</v>
      </c>
      <c r="AK53" s="55">
        <v>33.81</v>
      </c>
      <c r="AL53" s="55">
        <v>93.82</v>
      </c>
      <c r="AM53" s="55">
        <v>60.21</v>
      </c>
      <c r="AN53" s="55">
        <v>38.23</v>
      </c>
      <c r="AO53" s="55">
        <v>22.31</v>
      </c>
      <c r="AP53" s="55">
        <v>118.3</v>
      </c>
      <c r="AQ53" s="55">
        <v>12.46</v>
      </c>
      <c r="AR53" s="55">
        <v>16.9</v>
      </c>
      <c r="AS53" s="55">
        <v>13.62</v>
      </c>
      <c r="AT53" s="55">
        <v>19.5</v>
      </c>
      <c r="AU53" s="55">
        <v>14.74</v>
      </c>
      <c r="AV53" s="55">
        <v>21.42</v>
      </c>
      <c r="AW53" s="55">
        <v>15.44</v>
      </c>
      <c r="AX53" s="55">
        <v>22.01</v>
      </c>
      <c r="AY53" s="55">
        <v>14.77</v>
      </c>
      <c r="AZ53" s="55">
        <v>12.41</v>
      </c>
      <c r="BA53" s="55">
        <v>12.38</v>
      </c>
      <c r="BB53" s="55">
        <v>9.42</v>
      </c>
      <c r="BC53" s="55">
        <v>109.38</v>
      </c>
      <c r="BD53" s="55">
        <v>51.77</v>
      </c>
      <c r="BE53" s="55">
        <v>84.76</v>
      </c>
      <c r="BF53" s="55">
        <v>128.6</v>
      </c>
      <c r="BG53" s="55">
        <v>30.35</v>
      </c>
      <c r="BH53" s="55">
        <v>50.24</v>
      </c>
      <c r="BI53" s="55">
        <v>132.59</v>
      </c>
      <c r="BJ53" s="55">
        <v>67.88</v>
      </c>
      <c r="BK53" s="55">
        <v>49.52</v>
      </c>
      <c r="BL53" s="55">
        <v>51.94</v>
      </c>
      <c r="BM53" s="55">
        <v>52.21</v>
      </c>
      <c r="BN53" s="55">
        <v>45.69</v>
      </c>
      <c r="BO53" s="55">
        <v>103.52</v>
      </c>
      <c r="BP53" s="55">
        <v>142.66</v>
      </c>
      <c r="BQ53" s="55">
        <v>51.08</v>
      </c>
      <c r="BR53" s="55">
        <v>15.2</v>
      </c>
      <c r="BS53" s="55">
        <v>119.2</v>
      </c>
      <c r="BT53" s="55">
        <v>78.97</v>
      </c>
      <c r="BU53" s="55">
        <v>49.915</v>
      </c>
      <c r="BV53" s="55">
        <v>22.61</v>
      </c>
      <c r="BW53" s="55">
        <v>109.12</v>
      </c>
      <c r="BX53" s="55">
        <v>1999.99</v>
      </c>
      <c r="BY53" s="37">
        <v>-0.02150258813859507</v>
      </c>
      <c r="CA53" s="37">
        <f t="shared" si="4"/>
        <v>-0.003379304046</v>
      </c>
      <c r="CB53" s="74"/>
      <c r="CC53" s="51"/>
      <c r="CD53" s="37"/>
      <c r="CE53" s="37"/>
      <c r="CF53" s="37"/>
      <c r="CG53" s="37"/>
      <c r="CH53" s="37"/>
      <c r="CI53" s="37"/>
      <c r="CJ53" s="37"/>
      <c r="CK53" s="37"/>
      <c r="CL53" s="37"/>
      <c r="CM53" s="37"/>
      <c r="CN53" s="37"/>
      <c r="CO53" s="37"/>
      <c r="CP53" s="37"/>
      <c r="CQ53" s="37"/>
      <c r="CR53" s="37"/>
      <c r="CS53" s="37"/>
      <c r="CT53" s="37"/>
    </row>
    <row r="54">
      <c r="A54" s="1">
        <v>45.0</v>
      </c>
      <c r="B54" s="49">
        <v>42436.0</v>
      </c>
      <c r="C54" s="55">
        <v>101.8</v>
      </c>
      <c r="D54" s="55">
        <v>183.98</v>
      </c>
      <c r="E54" s="55">
        <v>35.34</v>
      </c>
      <c r="F54" s="55">
        <v>33.34</v>
      </c>
      <c r="G54" s="55">
        <v>78.91</v>
      </c>
      <c r="H54" s="55">
        <v>61.95</v>
      </c>
      <c r="I54" s="55">
        <v>54.29</v>
      </c>
      <c r="J54" s="55">
        <v>110.73</v>
      </c>
      <c r="K54" s="55">
        <v>81.1</v>
      </c>
      <c r="L54" s="55">
        <v>84.75</v>
      </c>
      <c r="M54" s="55">
        <v>99.59</v>
      </c>
      <c r="N54" s="55">
        <v>110.29</v>
      </c>
      <c r="O54" s="55">
        <v>48.58</v>
      </c>
      <c r="P54" s="55">
        <v>114.93</v>
      </c>
      <c r="Q54" s="55">
        <v>54.03</v>
      </c>
      <c r="R54" s="55">
        <v>75.5</v>
      </c>
      <c r="S54" s="55">
        <v>86.2</v>
      </c>
      <c r="T54" s="55">
        <v>109.16</v>
      </c>
      <c r="U54" s="55">
        <v>23.95</v>
      </c>
      <c r="V54" s="55">
        <v>93.06</v>
      </c>
      <c r="W54" s="55">
        <v>34.9</v>
      </c>
      <c r="X54" s="55">
        <v>91.34</v>
      </c>
      <c r="Y54" s="55">
        <v>25.45</v>
      </c>
      <c r="Z54" s="55">
        <v>39.85</v>
      </c>
      <c r="AA54" s="55">
        <v>15.07</v>
      </c>
      <c r="AB54" s="55">
        <v>80.08</v>
      </c>
      <c r="AC54" s="55">
        <v>56.3</v>
      </c>
      <c r="AD54" s="55">
        <v>67.36</v>
      </c>
      <c r="AE54" s="55">
        <v>59.1</v>
      </c>
      <c r="AF54" s="55">
        <v>15.87</v>
      </c>
      <c r="AG54" s="55">
        <v>65.54</v>
      </c>
      <c r="AH54" s="55">
        <v>84.86</v>
      </c>
      <c r="AI54" s="55">
        <v>108.99</v>
      </c>
      <c r="AJ54" s="55">
        <v>99.63</v>
      </c>
      <c r="AK54" s="55">
        <v>33.84</v>
      </c>
      <c r="AL54" s="55">
        <v>93.98</v>
      </c>
      <c r="AM54" s="55">
        <v>60.72</v>
      </c>
      <c r="AN54" s="55">
        <v>38.29</v>
      </c>
      <c r="AO54" s="55">
        <v>22.39</v>
      </c>
      <c r="AP54" s="55">
        <v>118.2</v>
      </c>
      <c r="AQ54" s="55">
        <v>12.47</v>
      </c>
      <c r="AR54" s="55">
        <v>16.91</v>
      </c>
      <c r="AS54" s="55">
        <v>13.63</v>
      </c>
      <c r="AT54" s="55">
        <v>19.52</v>
      </c>
      <c r="AU54" s="55">
        <v>14.76</v>
      </c>
      <c r="AV54" s="55">
        <v>21.44</v>
      </c>
      <c r="AW54" s="55">
        <v>15.46</v>
      </c>
      <c r="AX54" s="55">
        <v>22.03</v>
      </c>
      <c r="AY54" s="55">
        <v>14.79</v>
      </c>
      <c r="AZ54" s="55">
        <v>12.42</v>
      </c>
      <c r="BA54" s="55">
        <v>12.4</v>
      </c>
      <c r="BB54" s="55">
        <v>9.43</v>
      </c>
      <c r="BC54" s="55">
        <v>109.35</v>
      </c>
      <c r="BD54" s="55">
        <v>51.46</v>
      </c>
      <c r="BE54" s="55">
        <v>84.7</v>
      </c>
      <c r="BF54" s="55">
        <v>128.56</v>
      </c>
      <c r="BG54" s="55">
        <v>30.35</v>
      </c>
      <c r="BH54" s="55">
        <v>50.22</v>
      </c>
      <c r="BI54" s="55">
        <v>131.88</v>
      </c>
      <c r="BJ54" s="55">
        <v>67.14</v>
      </c>
      <c r="BK54" s="55">
        <v>49.46</v>
      </c>
      <c r="BL54" s="55">
        <v>53.8</v>
      </c>
      <c r="BM54" s="55">
        <v>52.16</v>
      </c>
      <c r="BN54" s="55">
        <v>45.69</v>
      </c>
      <c r="BO54" s="55">
        <v>105.51</v>
      </c>
      <c r="BP54" s="55">
        <v>143.69</v>
      </c>
      <c r="BQ54" s="55">
        <v>51.08</v>
      </c>
      <c r="BR54" s="55">
        <v>15.35</v>
      </c>
      <c r="BS54" s="55">
        <v>118.25</v>
      </c>
      <c r="BT54" s="55">
        <v>78.92</v>
      </c>
      <c r="BU54" s="55">
        <v>49.83</v>
      </c>
      <c r="BV54" s="55">
        <v>22.71</v>
      </c>
      <c r="BW54" s="55">
        <v>108.9</v>
      </c>
      <c r="BX54" s="55">
        <v>2001.76</v>
      </c>
      <c r="BY54" s="37">
        <v>-0.020636613599225084</v>
      </c>
      <c r="CA54" s="37">
        <f t="shared" si="4"/>
        <v>-0.002016129032</v>
      </c>
      <c r="CB54" s="74"/>
      <c r="CC54" s="51"/>
      <c r="CD54" s="37"/>
      <c r="CE54" s="37"/>
      <c r="CF54" s="37"/>
      <c r="CG54" s="37"/>
      <c r="CH54" s="37"/>
      <c r="CI54" s="37"/>
      <c r="CJ54" s="37"/>
      <c r="CK54" s="37"/>
      <c r="CL54" s="37"/>
      <c r="CM54" s="37"/>
      <c r="CN54" s="37"/>
      <c r="CO54" s="37"/>
      <c r="CP54" s="37"/>
      <c r="CQ54" s="37"/>
      <c r="CR54" s="37"/>
      <c r="CS54" s="37"/>
      <c r="CT54" s="37"/>
    </row>
    <row r="55">
      <c r="A55" s="1">
        <v>46.0</v>
      </c>
      <c r="B55" s="49">
        <v>42437.0</v>
      </c>
      <c r="C55" s="55">
        <v>100.54</v>
      </c>
      <c r="D55" s="55">
        <v>181.91</v>
      </c>
      <c r="E55" s="55">
        <v>34.95</v>
      </c>
      <c r="F55" s="55">
        <v>32.76</v>
      </c>
      <c r="G55" s="55">
        <v>78.62</v>
      </c>
      <c r="H55" s="55">
        <v>59.35</v>
      </c>
      <c r="I55" s="55">
        <v>54.47</v>
      </c>
      <c r="J55" s="55">
        <v>110.83</v>
      </c>
      <c r="K55" s="55">
        <v>80.16</v>
      </c>
      <c r="L55" s="55">
        <v>83.35</v>
      </c>
      <c r="M55" s="55">
        <v>97.48</v>
      </c>
      <c r="N55" s="55">
        <v>110.3</v>
      </c>
      <c r="O55" s="55">
        <v>48.6</v>
      </c>
      <c r="P55" s="55">
        <v>115.54</v>
      </c>
      <c r="Q55" s="55">
        <v>54.17</v>
      </c>
      <c r="R55" s="55">
        <v>75.02</v>
      </c>
      <c r="S55" s="55">
        <v>85.01</v>
      </c>
      <c r="T55" s="55">
        <v>106.75</v>
      </c>
      <c r="U55" s="55">
        <v>24.04</v>
      </c>
      <c r="V55" s="55">
        <v>91.1</v>
      </c>
      <c r="W55" s="55">
        <v>34.43</v>
      </c>
      <c r="X55" s="55">
        <v>89.94</v>
      </c>
      <c r="Y55" s="55">
        <v>25.07</v>
      </c>
      <c r="Z55" s="55">
        <v>39.22</v>
      </c>
      <c r="AA55" s="55">
        <v>14.83</v>
      </c>
      <c r="AB55" s="55">
        <v>79.26</v>
      </c>
      <c r="AC55" s="55">
        <v>56.0</v>
      </c>
      <c r="AD55" s="55">
        <v>66.79</v>
      </c>
      <c r="AE55" s="55">
        <v>58.55</v>
      </c>
      <c r="AF55" s="55">
        <v>15.09</v>
      </c>
      <c r="AG55" s="55">
        <v>65.8</v>
      </c>
      <c r="AH55" s="55">
        <v>85.13</v>
      </c>
      <c r="AI55" s="55">
        <v>109.17</v>
      </c>
      <c r="AJ55" s="55">
        <v>99.75</v>
      </c>
      <c r="AK55" s="55">
        <v>33.61</v>
      </c>
      <c r="AL55" s="55">
        <v>94.57</v>
      </c>
      <c r="AM55" s="55">
        <v>60.04</v>
      </c>
      <c r="AN55" s="55">
        <v>38.25</v>
      </c>
      <c r="AO55" s="55">
        <v>22.38</v>
      </c>
      <c r="AP55" s="55">
        <v>118.44</v>
      </c>
      <c r="AQ55" s="55">
        <v>12.42</v>
      </c>
      <c r="AR55" s="55">
        <v>16.84</v>
      </c>
      <c r="AS55" s="55">
        <v>13.56</v>
      </c>
      <c r="AT55" s="55">
        <v>19.38</v>
      </c>
      <c r="AU55" s="55">
        <v>14.63</v>
      </c>
      <c r="AV55" s="55">
        <v>21.23</v>
      </c>
      <c r="AW55" s="55">
        <v>15.3</v>
      </c>
      <c r="AX55" s="55">
        <v>21.78</v>
      </c>
      <c r="AY55" s="55">
        <v>14.62</v>
      </c>
      <c r="AZ55" s="55">
        <v>12.28</v>
      </c>
      <c r="BA55" s="55">
        <v>12.26</v>
      </c>
      <c r="BB55" s="55">
        <v>9.33</v>
      </c>
      <c r="BC55" s="55">
        <v>109.62</v>
      </c>
      <c r="BD55" s="55">
        <v>51.6</v>
      </c>
      <c r="BE55" s="55">
        <v>84.76</v>
      </c>
      <c r="BF55" s="55">
        <v>129.98</v>
      </c>
      <c r="BG55" s="55">
        <v>30.36</v>
      </c>
      <c r="BH55" s="55">
        <v>50.22</v>
      </c>
      <c r="BI55" s="55">
        <v>132.27</v>
      </c>
      <c r="BJ55" s="55">
        <v>66.07</v>
      </c>
      <c r="BK55" s="55">
        <v>48.65</v>
      </c>
      <c r="BL55" s="55">
        <v>50.99</v>
      </c>
      <c r="BM55" s="55">
        <v>52.36</v>
      </c>
      <c r="BN55" s="55">
        <v>45.68</v>
      </c>
      <c r="BO55" s="55">
        <v>102.67</v>
      </c>
      <c r="BP55" s="55">
        <v>141.64</v>
      </c>
      <c r="BQ55" s="55">
        <v>51.37</v>
      </c>
      <c r="BR55" s="55">
        <v>15.06</v>
      </c>
      <c r="BS55" s="55">
        <v>118.47</v>
      </c>
      <c r="BT55" s="55">
        <v>79.03</v>
      </c>
      <c r="BU55" s="55">
        <v>49.95</v>
      </c>
      <c r="BV55" s="55">
        <v>22.69</v>
      </c>
      <c r="BW55" s="55">
        <v>109.53</v>
      </c>
      <c r="BX55" s="55">
        <v>1979.26</v>
      </c>
      <c r="BY55" s="37">
        <v>-0.031644764523420466</v>
      </c>
      <c r="CA55" s="37">
        <f t="shared" si="4"/>
        <v>0.005785123967</v>
      </c>
      <c r="CB55" s="74"/>
      <c r="CC55" s="51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7"/>
      <c r="CP55" s="37"/>
      <c r="CQ55" s="37"/>
      <c r="CR55" s="37"/>
      <c r="CS55" s="37"/>
      <c r="CT55" s="37"/>
    </row>
    <row r="56">
      <c r="A56" s="1">
        <v>47.0</v>
      </c>
      <c r="B56" s="49">
        <v>42438.0</v>
      </c>
      <c r="C56" s="55">
        <v>101.03</v>
      </c>
      <c r="D56" s="55">
        <v>182.91</v>
      </c>
      <c r="E56" s="55">
        <v>35.1</v>
      </c>
      <c r="F56" s="55">
        <v>32.97</v>
      </c>
      <c r="G56" s="55">
        <v>78.9</v>
      </c>
      <c r="H56" s="55">
        <v>60.31</v>
      </c>
      <c r="I56" s="55">
        <v>54.44</v>
      </c>
      <c r="J56" s="55">
        <v>110.8</v>
      </c>
      <c r="K56" s="55">
        <v>80.61</v>
      </c>
      <c r="L56" s="55">
        <v>83.87</v>
      </c>
      <c r="M56" s="55">
        <v>98.01</v>
      </c>
      <c r="N56" s="55">
        <v>110.31</v>
      </c>
      <c r="O56" s="55">
        <v>48.65</v>
      </c>
      <c r="P56" s="55">
        <v>115.41</v>
      </c>
      <c r="Q56" s="55">
        <v>54.03</v>
      </c>
      <c r="R56" s="55">
        <v>75.36</v>
      </c>
      <c r="S56" s="55">
        <v>85.46</v>
      </c>
      <c r="T56" s="55">
        <v>107.27</v>
      </c>
      <c r="U56" s="55">
        <v>23.99</v>
      </c>
      <c r="V56" s="55">
        <v>91.61</v>
      </c>
      <c r="W56" s="55">
        <v>34.58</v>
      </c>
      <c r="X56" s="55">
        <v>90.24</v>
      </c>
      <c r="Y56" s="55">
        <v>25.14</v>
      </c>
      <c r="Z56" s="55">
        <v>39.43</v>
      </c>
      <c r="AA56" s="55">
        <v>14.96</v>
      </c>
      <c r="AB56" s="55">
        <v>79.7</v>
      </c>
      <c r="AC56" s="55">
        <v>56.08</v>
      </c>
      <c r="AD56" s="55">
        <v>67.22</v>
      </c>
      <c r="AE56" s="55">
        <v>58.83</v>
      </c>
      <c r="AF56" s="55">
        <v>15.41</v>
      </c>
      <c r="AG56" s="55">
        <v>65.67</v>
      </c>
      <c r="AH56" s="55">
        <v>85.02</v>
      </c>
      <c r="AI56" s="55">
        <v>108.98</v>
      </c>
      <c r="AJ56" s="55">
        <v>99.76</v>
      </c>
      <c r="AK56" s="55">
        <v>33.69</v>
      </c>
      <c r="AL56" s="55">
        <v>93.91</v>
      </c>
      <c r="AM56" s="55">
        <v>59.59</v>
      </c>
      <c r="AN56" s="55">
        <v>38.35</v>
      </c>
      <c r="AO56" s="55">
        <v>22.43</v>
      </c>
      <c r="AP56" s="55">
        <v>118.54</v>
      </c>
      <c r="AQ56" s="55">
        <v>12.44</v>
      </c>
      <c r="AR56" s="55">
        <v>16.87</v>
      </c>
      <c r="AS56" s="55">
        <v>13.59</v>
      </c>
      <c r="AT56" s="55">
        <v>19.43</v>
      </c>
      <c r="AU56" s="55">
        <v>14.68</v>
      </c>
      <c r="AV56" s="55">
        <v>21.32</v>
      </c>
      <c r="AW56" s="55">
        <v>15.36</v>
      </c>
      <c r="AX56" s="55">
        <v>21.89</v>
      </c>
      <c r="AY56" s="55">
        <v>14.69</v>
      </c>
      <c r="AZ56" s="55">
        <v>12.34</v>
      </c>
      <c r="BA56" s="55">
        <v>12.31</v>
      </c>
      <c r="BB56" s="55">
        <v>9.37</v>
      </c>
      <c r="BC56" s="55">
        <v>109.57</v>
      </c>
      <c r="BD56" s="55">
        <v>51.99</v>
      </c>
      <c r="BE56" s="55">
        <v>84.73</v>
      </c>
      <c r="BF56" s="55">
        <v>129.19</v>
      </c>
      <c r="BG56" s="55">
        <v>30.37</v>
      </c>
      <c r="BH56" s="55">
        <v>50.23</v>
      </c>
      <c r="BI56" s="55">
        <v>133.22</v>
      </c>
      <c r="BJ56" s="55">
        <v>66.41</v>
      </c>
      <c r="BK56" s="55">
        <v>49.07</v>
      </c>
      <c r="BL56" s="55">
        <v>50.52</v>
      </c>
      <c r="BM56" s="55">
        <v>52.33</v>
      </c>
      <c r="BN56" s="55">
        <v>45.69</v>
      </c>
      <c r="BO56" s="55">
        <v>101.25</v>
      </c>
      <c r="BP56" s="55">
        <v>141.91</v>
      </c>
      <c r="BQ56" s="55">
        <v>51.24</v>
      </c>
      <c r="BR56" s="55">
        <v>14.97</v>
      </c>
      <c r="BS56" s="55">
        <v>119.41</v>
      </c>
      <c r="BT56" s="55">
        <v>79.07</v>
      </c>
      <c r="BU56" s="55">
        <v>49.945</v>
      </c>
      <c r="BV56" s="55">
        <v>22.74</v>
      </c>
      <c r="BW56" s="55">
        <v>109.10000000000001</v>
      </c>
      <c r="BX56" s="55">
        <v>1989.26</v>
      </c>
      <c r="BY56" s="37">
        <v>-0.026752253001555815</v>
      </c>
      <c r="CA56" s="37">
        <f t="shared" si="4"/>
        <v>-0.00392586506</v>
      </c>
      <c r="CB56" s="74"/>
      <c r="CC56" s="51"/>
      <c r="CD56" s="37"/>
      <c r="CE56" s="37"/>
      <c r="CF56" s="37"/>
      <c r="CG56" s="37"/>
      <c r="CH56" s="37"/>
      <c r="CI56" s="37"/>
      <c r="CJ56" s="37"/>
      <c r="CK56" s="37"/>
      <c r="CL56" s="37"/>
      <c r="CM56" s="37"/>
      <c r="CN56" s="37"/>
      <c r="CO56" s="37"/>
      <c r="CP56" s="37"/>
      <c r="CQ56" s="37"/>
      <c r="CR56" s="37"/>
      <c r="CS56" s="37"/>
      <c r="CT56" s="37"/>
    </row>
    <row r="57">
      <c r="A57" s="1">
        <v>48.0</v>
      </c>
      <c r="B57" s="49">
        <v>42439.0</v>
      </c>
      <c r="C57" s="55">
        <v>101.0</v>
      </c>
      <c r="D57" s="55">
        <v>183.01</v>
      </c>
      <c r="E57" s="55">
        <v>35.07</v>
      </c>
      <c r="F57" s="55">
        <v>32.89</v>
      </c>
      <c r="G57" s="55">
        <v>78.84</v>
      </c>
      <c r="H57" s="55">
        <v>60.36</v>
      </c>
      <c r="I57" s="55">
        <v>54.19</v>
      </c>
      <c r="J57" s="55">
        <v>110.87</v>
      </c>
      <c r="K57" s="55">
        <v>80.61</v>
      </c>
      <c r="L57" s="55">
        <v>84.0</v>
      </c>
      <c r="M57" s="55">
        <v>97.77</v>
      </c>
      <c r="N57" s="55">
        <v>110.31</v>
      </c>
      <c r="O57" s="55">
        <v>48.54</v>
      </c>
      <c r="P57" s="55">
        <v>115.89</v>
      </c>
      <c r="Q57" s="55">
        <v>53.84</v>
      </c>
      <c r="R57" s="55">
        <v>75.43</v>
      </c>
      <c r="S57" s="55">
        <v>85.51</v>
      </c>
      <c r="T57" s="55">
        <v>106.77</v>
      </c>
      <c r="U57" s="55">
        <v>24.03</v>
      </c>
      <c r="V57" s="55">
        <v>90.86</v>
      </c>
      <c r="W57" s="55">
        <v>34.53</v>
      </c>
      <c r="X57" s="55">
        <v>90.46</v>
      </c>
      <c r="Y57" s="55">
        <v>25.25</v>
      </c>
      <c r="Z57" s="55">
        <v>39.52</v>
      </c>
      <c r="AA57" s="55">
        <v>14.94</v>
      </c>
      <c r="AB57" s="55">
        <v>79.41</v>
      </c>
      <c r="AC57" s="55">
        <v>56.16</v>
      </c>
      <c r="AD57" s="55">
        <v>67.2</v>
      </c>
      <c r="AE57" s="55">
        <v>58.5</v>
      </c>
      <c r="AF57" s="55">
        <v>15.17</v>
      </c>
      <c r="AG57" s="55">
        <v>65.48</v>
      </c>
      <c r="AH57" s="55">
        <v>85.14</v>
      </c>
      <c r="AI57" s="55">
        <v>108.92</v>
      </c>
      <c r="AJ57" s="55">
        <v>99.61</v>
      </c>
      <c r="AK57" s="55">
        <v>33.93</v>
      </c>
      <c r="AL57" s="55">
        <v>94.43</v>
      </c>
      <c r="AM57" s="55">
        <v>60.61</v>
      </c>
      <c r="AN57" s="55">
        <v>38.35</v>
      </c>
      <c r="AO57" s="55">
        <v>22.46</v>
      </c>
      <c r="AP57" s="55">
        <v>118.48</v>
      </c>
      <c r="AQ57" s="55">
        <v>12.44</v>
      </c>
      <c r="AR57" s="55">
        <v>16.87</v>
      </c>
      <c r="AS57" s="55">
        <v>13.59</v>
      </c>
      <c r="AT57" s="55">
        <v>19.44</v>
      </c>
      <c r="AU57" s="55">
        <v>14.69</v>
      </c>
      <c r="AV57" s="55">
        <v>21.33</v>
      </c>
      <c r="AW57" s="55">
        <v>15.37</v>
      </c>
      <c r="AX57" s="55">
        <v>21.9</v>
      </c>
      <c r="AY57" s="55">
        <v>14.7</v>
      </c>
      <c r="AZ57" s="55">
        <v>12.35</v>
      </c>
      <c r="BA57" s="55">
        <v>12.32</v>
      </c>
      <c r="BB57" s="55">
        <v>9.38</v>
      </c>
      <c r="BC57" s="55">
        <v>109.62</v>
      </c>
      <c r="BD57" s="55">
        <v>52.01</v>
      </c>
      <c r="BE57" s="55">
        <v>84.72</v>
      </c>
      <c r="BF57" s="55">
        <v>128.66</v>
      </c>
      <c r="BG57" s="55">
        <v>30.37</v>
      </c>
      <c r="BH57" s="55">
        <v>50.17</v>
      </c>
      <c r="BI57" s="55">
        <v>133.1</v>
      </c>
      <c r="BJ57" s="55">
        <v>65.83</v>
      </c>
      <c r="BK57" s="55">
        <v>49.04</v>
      </c>
      <c r="BL57" s="55">
        <v>49.65</v>
      </c>
      <c r="BM57" s="55">
        <v>52.21</v>
      </c>
      <c r="BN57" s="55">
        <v>45.69</v>
      </c>
      <c r="BO57" s="55">
        <v>100.66</v>
      </c>
      <c r="BP57" s="55">
        <v>141.81</v>
      </c>
      <c r="BQ57" s="55">
        <v>51.38</v>
      </c>
      <c r="BR57" s="55">
        <v>15.27</v>
      </c>
      <c r="BS57" s="55">
        <v>119.35</v>
      </c>
      <c r="BT57" s="55">
        <v>79.08</v>
      </c>
      <c r="BU57" s="55">
        <v>49.905</v>
      </c>
      <c r="BV57" s="55">
        <v>22.88</v>
      </c>
      <c r="BW57" s="55">
        <v>108.71000000000001</v>
      </c>
      <c r="BX57" s="55">
        <v>1989.57</v>
      </c>
      <c r="BY57" s="37">
        <v>-0.02660058514437802</v>
      </c>
      <c r="CA57" s="37">
        <f t="shared" si="4"/>
        <v>-0.003574702108</v>
      </c>
      <c r="CB57" s="74"/>
      <c r="CC57" s="51"/>
      <c r="CD57" s="37"/>
      <c r="CE57" s="37"/>
      <c r="CF57" s="37"/>
      <c r="CG57" s="37"/>
      <c r="CH57" s="37"/>
      <c r="CI57" s="37"/>
      <c r="CJ57" s="37"/>
      <c r="CK57" s="37"/>
      <c r="CL57" s="37"/>
      <c r="CM57" s="37"/>
      <c r="CN57" s="37"/>
      <c r="CO57" s="37"/>
      <c r="CP57" s="37"/>
      <c r="CQ57" s="37"/>
      <c r="CR57" s="37"/>
      <c r="CS57" s="37"/>
      <c r="CT57" s="37"/>
    </row>
    <row r="58">
      <c r="A58" s="1">
        <v>49.0</v>
      </c>
      <c r="B58" s="49">
        <v>42440.0</v>
      </c>
      <c r="C58" s="55">
        <v>102.71</v>
      </c>
      <c r="D58" s="55">
        <v>185.98</v>
      </c>
      <c r="E58" s="55">
        <v>35.98</v>
      </c>
      <c r="F58" s="55">
        <v>33.61</v>
      </c>
      <c r="G58" s="55">
        <v>79.76</v>
      </c>
      <c r="H58" s="55">
        <v>61.92</v>
      </c>
      <c r="I58" s="55">
        <v>54.16</v>
      </c>
      <c r="J58" s="55">
        <v>110.78</v>
      </c>
      <c r="K58" s="55">
        <v>81.89</v>
      </c>
      <c r="L58" s="55">
        <v>85.7</v>
      </c>
      <c r="M58" s="55">
        <v>99.63</v>
      </c>
      <c r="N58" s="55">
        <v>110.3</v>
      </c>
      <c r="O58" s="55">
        <v>48.56</v>
      </c>
      <c r="P58" s="55">
        <v>116.22</v>
      </c>
      <c r="Q58" s="55">
        <v>54.02</v>
      </c>
      <c r="R58" s="55">
        <v>75.76</v>
      </c>
      <c r="S58" s="55">
        <v>86.92</v>
      </c>
      <c r="T58" s="55">
        <v>108.96</v>
      </c>
      <c r="U58" s="55">
        <v>24.01</v>
      </c>
      <c r="V58" s="55">
        <v>92.81</v>
      </c>
      <c r="W58" s="55">
        <v>35.51</v>
      </c>
      <c r="X58" s="55">
        <v>92.24</v>
      </c>
      <c r="Y58" s="55">
        <v>25.86</v>
      </c>
      <c r="Z58" s="55">
        <v>40.38</v>
      </c>
      <c r="AA58" s="55">
        <v>15.29</v>
      </c>
      <c r="AB58" s="55">
        <v>81.19</v>
      </c>
      <c r="AC58" s="55">
        <v>57.26</v>
      </c>
      <c r="AD58" s="55">
        <v>68.01</v>
      </c>
      <c r="AE58" s="55">
        <v>59.63</v>
      </c>
      <c r="AF58" s="55">
        <v>15.36</v>
      </c>
      <c r="AG58" s="55">
        <v>65.35</v>
      </c>
      <c r="AH58" s="55">
        <v>85.23</v>
      </c>
      <c r="AI58" s="55">
        <v>108.88</v>
      </c>
      <c r="AJ58" s="55">
        <v>99.66</v>
      </c>
      <c r="AK58" s="55">
        <v>34.33</v>
      </c>
      <c r="AL58" s="55">
        <v>94.78</v>
      </c>
      <c r="AM58" s="55">
        <v>59.91</v>
      </c>
      <c r="AN58" s="55">
        <v>38.58</v>
      </c>
      <c r="AO58" s="55">
        <v>22.54</v>
      </c>
      <c r="AP58" s="55">
        <v>118.48</v>
      </c>
      <c r="AQ58" s="55">
        <v>12.54</v>
      </c>
      <c r="AR58" s="55">
        <v>17.02</v>
      </c>
      <c r="AS58" s="55">
        <v>13.74</v>
      </c>
      <c r="AT58" s="55">
        <v>19.69</v>
      </c>
      <c r="AU58" s="55">
        <v>14.91</v>
      </c>
      <c r="AV58" s="55">
        <v>21.68</v>
      </c>
      <c r="AW58" s="55">
        <v>15.64</v>
      </c>
      <c r="AX58" s="55">
        <v>22.31</v>
      </c>
      <c r="AY58" s="55">
        <v>14.97</v>
      </c>
      <c r="AZ58" s="55">
        <v>12.58</v>
      </c>
      <c r="BA58" s="55">
        <v>12.55</v>
      </c>
      <c r="BB58" s="55">
        <v>9.55</v>
      </c>
      <c r="BC58" s="55">
        <v>109.42</v>
      </c>
      <c r="BD58" s="55">
        <v>52.18</v>
      </c>
      <c r="BE58" s="55">
        <v>84.64</v>
      </c>
      <c r="BF58" s="55">
        <v>127.36</v>
      </c>
      <c r="BG58" s="55">
        <v>30.39</v>
      </c>
      <c r="BH58" s="55">
        <v>50.19</v>
      </c>
      <c r="BI58" s="55">
        <v>133.73</v>
      </c>
      <c r="BJ58" s="55">
        <v>67.2</v>
      </c>
      <c r="BK58" s="55">
        <v>49.83</v>
      </c>
      <c r="BL58" s="55">
        <v>51.31</v>
      </c>
      <c r="BM58" s="55">
        <v>52.21</v>
      </c>
      <c r="BN58" s="55">
        <v>45.68</v>
      </c>
      <c r="BO58" s="55">
        <v>103.05</v>
      </c>
      <c r="BP58" s="55">
        <v>145.38</v>
      </c>
      <c r="BQ58" s="55">
        <v>51.41</v>
      </c>
      <c r="BR58" s="55">
        <v>15.17</v>
      </c>
      <c r="BS58" s="55">
        <v>120.16</v>
      </c>
      <c r="BT58" s="55">
        <v>79.14</v>
      </c>
      <c r="BU58" s="55">
        <v>49.975</v>
      </c>
      <c r="BV58" s="55">
        <v>23.14</v>
      </c>
      <c r="BW58" s="55">
        <v>108.4</v>
      </c>
      <c r="BX58" s="55">
        <v>2022.19</v>
      </c>
      <c r="BY58" s="37">
        <v>-0.010641212560055568</v>
      </c>
      <c r="CA58" s="37">
        <f t="shared" si="4"/>
        <v>-0.002851623586</v>
      </c>
      <c r="CB58" s="74"/>
      <c r="CC58" s="51"/>
      <c r="CD58" s="37"/>
      <c r="CE58" s="37"/>
      <c r="CF58" s="37"/>
      <c r="CG58" s="37"/>
      <c r="CH58" s="37"/>
      <c r="CI58" s="37"/>
      <c r="CJ58" s="37"/>
      <c r="CK58" s="37"/>
      <c r="CL58" s="37"/>
      <c r="CM58" s="37"/>
      <c r="CN58" s="37"/>
      <c r="CO58" s="37"/>
      <c r="CP58" s="37"/>
      <c r="CQ58" s="37"/>
      <c r="CR58" s="37"/>
      <c r="CS58" s="37"/>
      <c r="CT58" s="37"/>
    </row>
    <row r="59">
      <c r="A59" s="1">
        <v>50.0</v>
      </c>
      <c r="B59" s="49">
        <v>42443.0</v>
      </c>
      <c r="C59" s="55">
        <v>102.59</v>
      </c>
      <c r="D59" s="55">
        <v>185.7</v>
      </c>
      <c r="E59" s="55">
        <v>35.9</v>
      </c>
      <c r="F59" s="55">
        <v>33.42</v>
      </c>
      <c r="G59" s="55">
        <v>79.68</v>
      </c>
      <c r="H59" s="55">
        <v>61.51</v>
      </c>
      <c r="I59" s="55">
        <v>54.16</v>
      </c>
      <c r="J59" s="55">
        <v>110.86</v>
      </c>
      <c r="K59" s="55">
        <v>81.68</v>
      </c>
      <c r="L59" s="55">
        <v>85.46</v>
      </c>
      <c r="M59" s="55">
        <v>99.25</v>
      </c>
      <c r="N59" s="55">
        <v>110.3</v>
      </c>
      <c r="O59" s="55">
        <v>48.54</v>
      </c>
      <c r="P59" s="55">
        <v>116.56</v>
      </c>
      <c r="Q59" s="55">
        <v>54.0</v>
      </c>
      <c r="R59" s="55">
        <v>75.67</v>
      </c>
      <c r="S59" s="55">
        <v>86.71</v>
      </c>
      <c r="T59" s="55">
        <v>108.6</v>
      </c>
      <c r="U59" s="55">
        <v>24.06</v>
      </c>
      <c r="V59" s="55">
        <v>92.51</v>
      </c>
      <c r="W59" s="55">
        <v>35.43</v>
      </c>
      <c r="X59" s="55">
        <v>91.86</v>
      </c>
      <c r="Y59" s="55">
        <v>25.72</v>
      </c>
      <c r="Z59" s="55">
        <v>40.09</v>
      </c>
      <c r="AA59" s="55">
        <v>15.13</v>
      </c>
      <c r="AB59" s="55">
        <v>81.2</v>
      </c>
      <c r="AC59" s="55">
        <v>57.43</v>
      </c>
      <c r="AD59" s="55">
        <v>67.85</v>
      </c>
      <c r="AE59" s="55">
        <v>59.44</v>
      </c>
      <c r="AF59" s="55">
        <v>15.35</v>
      </c>
      <c r="AG59" s="55">
        <v>65.35</v>
      </c>
      <c r="AH59" s="55">
        <v>85.29</v>
      </c>
      <c r="AI59" s="55">
        <v>108.91</v>
      </c>
      <c r="AJ59" s="55">
        <v>99.61</v>
      </c>
      <c r="AK59" s="55">
        <v>34.25</v>
      </c>
      <c r="AL59" s="55">
        <v>94.43</v>
      </c>
      <c r="AM59" s="55">
        <v>59.1</v>
      </c>
      <c r="AN59" s="55">
        <v>38.55</v>
      </c>
      <c r="AO59" s="55">
        <v>22.52</v>
      </c>
      <c r="AP59" s="55">
        <v>118.5</v>
      </c>
      <c r="AQ59" s="55">
        <v>12.54</v>
      </c>
      <c r="AR59" s="55">
        <v>17.02</v>
      </c>
      <c r="AS59" s="55">
        <v>13.73</v>
      </c>
      <c r="AT59" s="55">
        <v>19.68</v>
      </c>
      <c r="AU59" s="55">
        <v>14.9</v>
      </c>
      <c r="AV59" s="55">
        <v>21.66</v>
      </c>
      <c r="AW59" s="55">
        <v>15.63</v>
      </c>
      <c r="AX59" s="55">
        <v>22.28</v>
      </c>
      <c r="AY59" s="55">
        <v>14.96</v>
      </c>
      <c r="AZ59" s="55">
        <v>12.56</v>
      </c>
      <c r="BA59" s="55">
        <v>12.54</v>
      </c>
      <c r="BB59" s="55">
        <v>9.54</v>
      </c>
      <c r="BC59" s="55">
        <v>109.48</v>
      </c>
      <c r="BD59" s="55">
        <v>52.15</v>
      </c>
      <c r="BE59" s="55">
        <v>84.64</v>
      </c>
      <c r="BF59" s="55">
        <v>127.76</v>
      </c>
      <c r="BG59" s="55">
        <v>30.4</v>
      </c>
      <c r="BH59" s="55">
        <v>50.22</v>
      </c>
      <c r="BI59" s="55">
        <v>133.65</v>
      </c>
      <c r="BJ59" s="55">
        <v>67.38</v>
      </c>
      <c r="BK59" s="55">
        <v>49.56</v>
      </c>
      <c r="BL59" s="55">
        <v>51.9</v>
      </c>
      <c r="BM59" s="55">
        <v>52.18</v>
      </c>
      <c r="BN59" s="55">
        <v>45.68</v>
      </c>
      <c r="BO59" s="55">
        <v>102.76</v>
      </c>
      <c r="BP59" s="55">
        <v>145.07</v>
      </c>
      <c r="BQ59" s="55">
        <v>51.39</v>
      </c>
      <c r="BR59" s="55">
        <v>14.98</v>
      </c>
      <c r="BS59" s="55">
        <v>120.06</v>
      </c>
      <c r="BT59" s="55">
        <v>79.21</v>
      </c>
      <c r="BU59" s="55">
        <v>49.96</v>
      </c>
      <c r="BV59" s="55">
        <v>23.13</v>
      </c>
      <c r="BW59" s="55">
        <v>108.48</v>
      </c>
      <c r="BX59" s="55">
        <v>2019.64</v>
      </c>
      <c r="BY59" s="37">
        <v>-0.011888802998130998</v>
      </c>
      <c r="CA59" s="37">
        <f t="shared" si="4"/>
        <v>0.0007380073801</v>
      </c>
      <c r="CB59" s="74"/>
      <c r="CC59" s="51"/>
      <c r="CD59" s="37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37"/>
      <c r="CP59" s="37"/>
      <c r="CQ59" s="37"/>
      <c r="CR59" s="37"/>
      <c r="CS59" s="37"/>
      <c r="CT59" s="37"/>
    </row>
    <row r="60">
      <c r="A60" s="1">
        <v>51.0</v>
      </c>
      <c r="B60" s="49">
        <v>42444.0</v>
      </c>
      <c r="C60" s="55">
        <v>102.24</v>
      </c>
      <c r="D60" s="55">
        <v>185.46</v>
      </c>
      <c r="E60" s="55">
        <v>35.38</v>
      </c>
      <c r="F60" s="55">
        <v>32.8</v>
      </c>
      <c r="G60" s="55">
        <v>79.6</v>
      </c>
      <c r="H60" s="55">
        <v>61.39</v>
      </c>
      <c r="I60" s="55">
        <v>54.05</v>
      </c>
      <c r="J60" s="55">
        <v>110.84</v>
      </c>
      <c r="K60" s="55">
        <v>81.45</v>
      </c>
      <c r="L60" s="55">
        <v>84.71</v>
      </c>
      <c r="M60" s="55">
        <v>98.02</v>
      </c>
      <c r="N60" s="55">
        <v>110.31</v>
      </c>
      <c r="O60" s="55">
        <v>48.49</v>
      </c>
      <c r="P60" s="55">
        <v>116.52</v>
      </c>
      <c r="Q60" s="55">
        <v>54.0</v>
      </c>
      <c r="R60" s="55">
        <v>75.39</v>
      </c>
      <c r="S60" s="55">
        <v>86.49</v>
      </c>
      <c r="T60" s="55">
        <v>107.09</v>
      </c>
      <c r="U60" s="55">
        <v>24.06</v>
      </c>
      <c r="V60" s="55">
        <v>91.21</v>
      </c>
      <c r="W60" s="55">
        <v>35.06</v>
      </c>
      <c r="X60" s="55">
        <v>91.03</v>
      </c>
      <c r="Y60" s="55">
        <v>25.58</v>
      </c>
      <c r="Z60" s="55">
        <v>39.52</v>
      </c>
      <c r="AA60" s="55">
        <v>14.65</v>
      </c>
      <c r="AB60" s="55">
        <v>81.24</v>
      </c>
      <c r="AC60" s="55">
        <v>57.42</v>
      </c>
      <c r="AD60" s="55">
        <v>67.74</v>
      </c>
      <c r="AE60" s="55">
        <v>58.72</v>
      </c>
      <c r="AF60" s="55">
        <v>15.15</v>
      </c>
      <c r="AG60" s="55">
        <v>65.34</v>
      </c>
      <c r="AH60" s="55">
        <v>85.41</v>
      </c>
      <c r="AI60" s="55">
        <v>108.85</v>
      </c>
      <c r="AJ60" s="55">
        <v>99.53</v>
      </c>
      <c r="AK60" s="55">
        <v>34.03</v>
      </c>
      <c r="AL60" s="55">
        <v>94.39</v>
      </c>
      <c r="AM60" s="55">
        <v>59.13</v>
      </c>
      <c r="AN60" s="55">
        <v>38.41</v>
      </c>
      <c r="AO60" s="55">
        <v>22.54</v>
      </c>
      <c r="AP60" s="55">
        <v>118.37</v>
      </c>
      <c r="AQ60" s="55">
        <v>12.5</v>
      </c>
      <c r="AR60" s="55">
        <v>16.96</v>
      </c>
      <c r="AS60" s="55">
        <v>13.67</v>
      </c>
      <c r="AT60" s="55">
        <v>19.58</v>
      </c>
      <c r="AU60" s="55">
        <v>14.8</v>
      </c>
      <c r="AV60" s="55">
        <v>21.51</v>
      </c>
      <c r="AW60" s="55">
        <v>15.51</v>
      </c>
      <c r="AX60" s="55">
        <v>22.1</v>
      </c>
      <c r="AY60" s="55">
        <v>14.84</v>
      </c>
      <c r="AZ60" s="55">
        <v>12.46</v>
      </c>
      <c r="BA60" s="55">
        <v>12.44</v>
      </c>
      <c r="BB60" s="55">
        <v>9.46</v>
      </c>
      <c r="BC60" s="55">
        <v>109.38</v>
      </c>
      <c r="BD60" s="55">
        <v>52.28</v>
      </c>
      <c r="BE60" s="55">
        <v>84.67</v>
      </c>
      <c r="BF60" s="55">
        <v>127.88</v>
      </c>
      <c r="BG60" s="55">
        <v>30.43</v>
      </c>
      <c r="BH60" s="55">
        <v>50.25</v>
      </c>
      <c r="BI60" s="55">
        <v>133.79</v>
      </c>
      <c r="BJ60" s="55">
        <v>66.83</v>
      </c>
      <c r="BK60" s="55">
        <v>49.11</v>
      </c>
      <c r="BL60" s="55">
        <v>48.9</v>
      </c>
      <c r="BM60" s="55">
        <v>52.2</v>
      </c>
      <c r="BN60" s="55">
        <v>45.68</v>
      </c>
      <c r="BO60" s="55">
        <v>99.82</v>
      </c>
      <c r="BP60" s="55">
        <v>141.58</v>
      </c>
      <c r="BQ60" s="55">
        <v>51.57</v>
      </c>
      <c r="BR60" s="55">
        <v>14.97</v>
      </c>
      <c r="BS60" s="55">
        <v>120.47</v>
      </c>
      <c r="BT60" s="55">
        <v>79.21</v>
      </c>
      <c r="BU60" s="55">
        <v>49.955</v>
      </c>
      <c r="BV60" s="55">
        <v>22.99</v>
      </c>
      <c r="BW60" s="55">
        <v>108.46000000000001</v>
      </c>
      <c r="BX60" s="55">
        <v>2015.93</v>
      </c>
      <c r="BY60" s="37">
        <v>-0.013703924772742848</v>
      </c>
      <c r="CA60" s="37">
        <f t="shared" si="4"/>
        <v>-0.0001843657817</v>
      </c>
      <c r="CB60" s="74"/>
      <c r="CC60" s="51"/>
      <c r="CD60" s="37"/>
      <c r="CE60" s="37"/>
      <c r="CF60" s="37"/>
      <c r="CG60" s="37"/>
      <c r="CH60" s="37"/>
      <c r="CI60" s="37"/>
      <c r="CJ60" s="37"/>
      <c r="CK60" s="37"/>
      <c r="CL60" s="37"/>
      <c r="CM60" s="37"/>
      <c r="CN60" s="37"/>
      <c r="CO60" s="37"/>
      <c r="CP60" s="37"/>
      <c r="CQ60" s="37"/>
      <c r="CR60" s="37"/>
      <c r="CS60" s="37"/>
      <c r="CT60" s="37"/>
    </row>
    <row r="61">
      <c r="A61" s="1">
        <v>53.0</v>
      </c>
      <c r="B61" s="49">
        <v>42445.0</v>
      </c>
      <c r="C61" s="55">
        <v>102.88</v>
      </c>
      <c r="D61" s="55">
        <v>186.57</v>
      </c>
      <c r="E61" s="55">
        <v>35.75</v>
      </c>
      <c r="F61" s="55">
        <v>33.49</v>
      </c>
      <c r="G61" s="55">
        <v>80.06</v>
      </c>
      <c r="H61" s="55">
        <v>62.45</v>
      </c>
      <c r="I61" s="55">
        <v>54.6</v>
      </c>
      <c r="J61" s="55">
        <v>110.88</v>
      </c>
      <c r="K61" s="55">
        <v>81.86</v>
      </c>
      <c r="L61" s="55">
        <v>85.63</v>
      </c>
      <c r="M61" s="55">
        <v>99.05</v>
      </c>
      <c r="N61" s="55">
        <v>110.32</v>
      </c>
      <c r="O61" s="55">
        <v>48.75</v>
      </c>
      <c r="P61" s="55">
        <v>117.08</v>
      </c>
      <c r="Q61" s="55">
        <v>54.13</v>
      </c>
      <c r="R61" s="55">
        <v>75.9</v>
      </c>
      <c r="S61" s="55">
        <v>87.09</v>
      </c>
      <c r="T61" s="55">
        <v>108.13</v>
      </c>
      <c r="U61" s="55">
        <v>24.08</v>
      </c>
      <c r="V61" s="55">
        <v>91.96</v>
      </c>
      <c r="W61" s="55">
        <v>35.38</v>
      </c>
      <c r="X61" s="55">
        <v>92.54</v>
      </c>
      <c r="Y61" s="55">
        <v>25.95</v>
      </c>
      <c r="Z61" s="55">
        <v>40.3</v>
      </c>
      <c r="AA61" s="55">
        <v>15.07</v>
      </c>
      <c r="AB61" s="55">
        <v>82.22</v>
      </c>
      <c r="AC61" s="55">
        <v>58.16</v>
      </c>
      <c r="AD61" s="55">
        <v>68.11</v>
      </c>
      <c r="AE61" s="55">
        <v>59.59</v>
      </c>
      <c r="AF61" s="55">
        <v>15.84</v>
      </c>
      <c r="AG61" s="55">
        <v>65.61</v>
      </c>
      <c r="AH61" s="55">
        <v>85.7</v>
      </c>
      <c r="AI61" s="55">
        <v>109.05</v>
      </c>
      <c r="AJ61" s="55">
        <v>100.03</v>
      </c>
      <c r="AK61" s="55">
        <v>34.27</v>
      </c>
      <c r="AL61" s="55">
        <v>95.64</v>
      </c>
      <c r="AM61" s="55">
        <v>60.44</v>
      </c>
      <c r="AN61" s="55">
        <v>38.52</v>
      </c>
      <c r="AO61" s="55">
        <v>22.63</v>
      </c>
      <c r="AP61" s="55">
        <v>118.61</v>
      </c>
      <c r="AQ61" s="55">
        <v>12.57</v>
      </c>
      <c r="AR61" s="55">
        <v>17.06</v>
      </c>
      <c r="AS61" s="55">
        <v>13.75</v>
      </c>
      <c r="AT61" s="55">
        <v>19.7</v>
      </c>
      <c r="AU61" s="55">
        <v>14.9</v>
      </c>
      <c r="AV61" s="55">
        <v>21.65</v>
      </c>
      <c r="AW61" s="55">
        <v>15.61</v>
      </c>
      <c r="AX61" s="55">
        <v>22.26</v>
      </c>
      <c r="AY61" s="55">
        <v>14.94</v>
      </c>
      <c r="AZ61" s="55">
        <v>12.55</v>
      </c>
      <c r="BA61" s="55">
        <v>12.52</v>
      </c>
      <c r="BB61" s="55">
        <v>9.53</v>
      </c>
      <c r="BC61" s="55">
        <v>109.85</v>
      </c>
      <c r="BD61" s="55">
        <v>52.4</v>
      </c>
      <c r="BE61" s="55">
        <v>84.84</v>
      </c>
      <c r="BF61" s="55">
        <v>128.26</v>
      </c>
      <c r="BG61" s="55">
        <v>30.49</v>
      </c>
      <c r="BH61" s="55">
        <v>50.26</v>
      </c>
      <c r="BI61" s="55">
        <v>134.15</v>
      </c>
      <c r="BJ61" s="55">
        <v>67.29</v>
      </c>
      <c r="BK61" s="55">
        <v>50.03</v>
      </c>
      <c r="BL61" s="55">
        <v>48.31</v>
      </c>
      <c r="BM61" s="55">
        <v>52.35</v>
      </c>
      <c r="BN61" s="55">
        <v>45.69</v>
      </c>
      <c r="BO61" s="55">
        <v>99.45</v>
      </c>
      <c r="BP61" s="55">
        <v>141.63</v>
      </c>
      <c r="BQ61" s="55">
        <v>51.72</v>
      </c>
      <c r="BR61" s="55">
        <v>15.34</v>
      </c>
      <c r="BS61" s="55">
        <v>120.87</v>
      </c>
      <c r="BT61" s="55">
        <v>79.49</v>
      </c>
      <c r="BU61" s="55">
        <v>50.015</v>
      </c>
      <c r="BV61" s="55">
        <v>23.14</v>
      </c>
      <c r="BW61" s="55">
        <v>109.03</v>
      </c>
      <c r="BX61" s="55">
        <v>2027.22</v>
      </c>
      <c r="BY61" s="37">
        <v>-0.008180279264557666</v>
      </c>
      <c r="CA61" s="37">
        <f t="shared" si="4"/>
        <v>0.005255393694</v>
      </c>
      <c r="CB61" s="74"/>
      <c r="CC61" s="51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37"/>
      <c r="CP61" s="37"/>
      <c r="CQ61" s="37"/>
      <c r="CR61" s="37"/>
      <c r="CS61" s="37"/>
      <c r="CT61" s="37"/>
    </row>
    <row r="62">
      <c r="A62" s="1">
        <v>54.0</v>
      </c>
      <c r="B62" s="49">
        <v>42446.0</v>
      </c>
      <c r="C62" s="55">
        <v>103.67</v>
      </c>
      <c r="D62" s="55">
        <v>187.75</v>
      </c>
      <c r="E62" s="55">
        <v>36.08</v>
      </c>
      <c r="F62" s="55">
        <v>34.17</v>
      </c>
      <c r="G62" s="55">
        <v>80.88</v>
      </c>
      <c r="H62" s="55">
        <v>63.31</v>
      </c>
      <c r="I62" s="55">
        <v>54.71</v>
      </c>
      <c r="J62" s="55">
        <v>111.02</v>
      </c>
      <c r="K62" s="55">
        <v>82.52</v>
      </c>
      <c r="L62" s="55">
        <v>86.53</v>
      </c>
      <c r="M62" s="55">
        <v>100.6</v>
      </c>
      <c r="N62" s="55">
        <v>110.33</v>
      </c>
      <c r="O62" s="55">
        <v>48.81</v>
      </c>
      <c r="P62" s="55">
        <v>117.44</v>
      </c>
      <c r="Q62" s="55">
        <v>54.24</v>
      </c>
      <c r="R62" s="55">
        <v>76.7</v>
      </c>
      <c r="S62" s="55">
        <v>87.9</v>
      </c>
      <c r="T62" s="55">
        <v>109.6</v>
      </c>
      <c r="U62" s="55">
        <v>24.1</v>
      </c>
      <c r="V62" s="55">
        <v>93.68</v>
      </c>
      <c r="W62" s="55">
        <v>35.76</v>
      </c>
      <c r="X62" s="55">
        <v>93.8</v>
      </c>
      <c r="Y62" s="55">
        <v>26.16</v>
      </c>
      <c r="Z62" s="55">
        <v>41.16</v>
      </c>
      <c r="AA62" s="55">
        <v>15.57</v>
      </c>
      <c r="AB62" s="55">
        <v>83.38</v>
      </c>
      <c r="AC62" s="55">
        <v>58.97</v>
      </c>
      <c r="AD62" s="55">
        <v>68.74</v>
      </c>
      <c r="AE62" s="55">
        <v>60.94</v>
      </c>
      <c r="AF62" s="55">
        <v>16.36</v>
      </c>
      <c r="AG62" s="55">
        <v>65.66</v>
      </c>
      <c r="AH62" s="55">
        <v>86.03</v>
      </c>
      <c r="AI62" s="55">
        <v>109.14</v>
      </c>
      <c r="AJ62" s="55">
        <v>100.15</v>
      </c>
      <c r="AK62" s="55">
        <v>34.5</v>
      </c>
      <c r="AL62" s="55">
        <v>96.78</v>
      </c>
      <c r="AM62" s="55">
        <v>60.69</v>
      </c>
      <c r="AN62" s="55">
        <v>38.59</v>
      </c>
      <c r="AO62" s="55">
        <v>22.7</v>
      </c>
      <c r="AP62" s="55">
        <v>118.6</v>
      </c>
      <c r="AQ62" s="55">
        <v>12.65</v>
      </c>
      <c r="AR62" s="55">
        <v>17.17</v>
      </c>
      <c r="AS62" s="55">
        <v>13.85</v>
      </c>
      <c r="AT62" s="55">
        <v>19.84</v>
      </c>
      <c r="AU62" s="55">
        <v>15.01</v>
      </c>
      <c r="AV62" s="55">
        <v>21.82</v>
      </c>
      <c r="AW62" s="55">
        <v>15.74</v>
      </c>
      <c r="AX62" s="55">
        <v>22.44</v>
      </c>
      <c r="AY62" s="55">
        <v>15.07</v>
      </c>
      <c r="AZ62" s="55">
        <v>12.65</v>
      </c>
      <c r="BA62" s="55">
        <v>12.63</v>
      </c>
      <c r="BB62" s="55">
        <v>9.61</v>
      </c>
      <c r="BC62" s="55">
        <v>110.08</v>
      </c>
      <c r="BD62" s="55">
        <v>52.72</v>
      </c>
      <c r="BE62" s="55">
        <v>84.83</v>
      </c>
      <c r="BF62" s="55">
        <v>128.79</v>
      </c>
      <c r="BG62" s="55">
        <v>30.49</v>
      </c>
      <c r="BH62" s="55">
        <v>50.31</v>
      </c>
      <c r="BI62" s="55">
        <v>135.2</v>
      </c>
      <c r="BJ62" s="55">
        <v>67.35</v>
      </c>
      <c r="BK62" s="55">
        <v>50.88</v>
      </c>
      <c r="BL62" s="55">
        <v>48.46</v>
      </c>
      <c r="BM62" s="55">
        <v>52.44</v>
      </c>
      <c r="BN62" s="55">
        <v>45.68</v>
      </c>
      <c r="BO62" s="55">
        <v>98.48</v>
      </c>
      <c r="BP62" s="55">
        <v>139.89</v>
      </c>
      <c r="BQ62" s="55">
        <v>51.85</v>
      </c>
      <c r="BR62" s="55">
        <v>15.6</v>
      </c>
      <c r="BS62" s="55">
        <v>121.43</v>
      </c>
      <c r="BT62" s="55">
        <v>79.6</v>
      </c>
      <c r="BU62" s="55">
        <v>50.005</v>
      </c>
      <c r="BV62" s="55">
        <v>23.28</v>
      </c>
      <c r="BW62" s="55">
        <v>109.15</v>
      </c>
      <c r="BX62" s="55">
        <v>2040.59</v>
      </c>
      <c r="BY62" s="37">
        <v>-0.0016389913598247041</v>
      </c>
      <c r="CA62" s="37">
        <f t="shared" si="4"/>
        <v>0.00110061451</v>
      </c>
      <c r="CB62" s="74"/>
      <c r="CC62" s="51"/>
      <c r="CD62" s="37"/>
      <c r="CE62" s="37"/>
      <c r="CF62" s="37"/>
      <c r="CG62" s="37"/>
      <c r="CH62" s="37"/>
      <c r="CI62" s="37"/>
      <c r="CJ62" s="37"/>
      <c r="CK62" s="37"/>
      <c r="CL62" s="37"/>
      <c r="CM62" s="37"/>
      <c r="CN62" s="37"/>
      <c r="CO62" s="37"/>
      <c r="CP62" s="37"/>
      <c r="CQ62" s="37"/>
      <c r="CR62" s="37"/>
      <c r="CS62" s="37"/>
      <c r="CT62" s="37"/>
    </row>
    <row r="63">
      <c r="A63" s="1">
        <v>55.0</v>
      </c>
      <c r="B63" s="49">
        <v>42447.0</v>
      </c>
      <c r="C63" s="55">
        <v>104.13</v>
      </c>
      <c r="D63" s="55">
        <v>187.44</v>
      </c>
      <c r="E63" s="55">
        <v>36.02</v>
      </c>
      <c r="F63" s="55">
        <v>34.4</v>
      </c>
      <c r="G63" s="55">
        <v>81.08</v>
      </c>
      <c r="H63" s="55">
        <v>63.49</v>
      </c>
      <c r="I63" s="55">
        <v>54.97</v>
      </c>
      <c r="J63" s="55">
        <v>111.06</v>
      </c>
      <c r="K63" s="55">
        <v>82.89</v>
      </c>
      <c r="L63" s="55">
        <v>86.82</v>
      </c>
      <c r="M63" s="55">
        <v>101.12</v>
      </c>
      <c r="N63" s="55">
        <v>110.32</v>
      </c>
      <c r="O63" s="55">
        <v>48.91</v>
      </c>
      <c r="P63" s="55">
        <v>117.71</v>
      </c>
      <c r="Q63" s="55">
        <v>54.35</v>
      </c>
      <c r="R63" s="55">
        <v>76.8</v>
      </c>
      <c r="S63" s="55">
        <v>88.29</v>
      </c>
      <c r="T63" s="55">
        <v>110.36</v>
      </c>
      <c r="U63" s="55">
        <v>24.1</v>
      </c>
      <c r="V63" s="55">
        <v>94.31</v>
      </c>
      <c r="W63" s="55">
        <v>35.69</v>
      </c>
      <c r="X63" s="55">
        <v>93.52</v>
      </c>
      <c r="Y63" s="55">
        <v>26.14</v>
      </c>
      <c r="Z63" s="55">
        <v>41.29</v>
      </c>
      <c r="AA63" s="55">
        <v>15.59</v>
      </c>
      <c r="AB63" s="55">
        <v>83.02</v>
      </c>
      <c r="AC63" s="55">
        <v>58.76</v>
      </c>
      <c r="AD63" s="55">
        <v>68.88</v>
      </c>
      <c r="AE63" s="55">
        <v>60.57</v>
      </c>
      <c r="AF63" s="55">
        <v>16.05</v>
      </c>
      <c r="AG63" s="55">
        <v>65.8</v>
      </c>
      <c r="AH63" s="55">
        <v>86.42</v>
      </c>
      <c r="AI63" s="55">
        <v>109.15</v>
      </c>
      <c r="AJ63" s="55">
        <v>100.29</v>
      </c>
      <c r="AK63" s="55">
        <v>34.54</v>
      </c>
      <c r="AL63" s="55">
        <v>96.74</v>
      </c>
      <c r="AM63" s="55">
        <v>60.41</v>
      </c>
      <c r="AN63" s="55">
        <v>38.66</v>
      </c>
      <c r="AO63" s="55">
        <v>22.72</v>
      </c>
      <c r="AP63" s="55">
        <v>118.76</v>
      </c>
      <c r="AQ63" s="55">
        <v>12.67</v>
      </c>
      <c r="AR63" s="55">
        <v>17.21</v>
      </c>
      <c r="AS63" s="55">
        <v>13.89</v>
      </c>
      <c r="AT63" s="55">
        <v>19.91</v>
      </c>
      <c r="AU63" s="55">
        <v>15.07</v>
      </c>
      <c r="AV63" s="55">
        <v>21.91</v>
      </c>
      <c r="AW63" s="55">
        <v>15.8</v>
      </c>
      <c r="AX63" s="55">
        <v>22.54</v>
      </c>
      <c r="AY63" s="55">
        <v>15.13</v>
      </c>
      <c r="AZ63" s="55">
        <v>12.71</v>
      </c>
      <c r="BA63" s="55">
        <v>12.68</v>
      </c>
      <c r="BB63" s="55">
        <v>9.65</v>
      </c>
      <c r="BC63" s="55">
        <v>110.17</v>
      </c>
      <c r="BD63" s="55">
        <v>52.65</v>
      </c>
      <c r="BE63" s="55">
        <v>84.85</v>
      </c>
      <c r="BF63" s="55">
        <v>129.06</v>
      </c>
      <c r="BG63" s="55">
        <v>30.5</v>
      </c>
      <c r="BH63" s="55">
        <v>50.35</v>
      </c>
      <c r="BI63" s="55">
        <v>135.0</v>
      </c>
      <c r="BJ63" s="55">
        <v>67.42</v>
      </c>
      <c r="BK63" s="55">
        <v>50.98</v>
      </c>
      <c r="BL63" s="55">
        <v>49.65</v>
      </c>
      <c r="BM63" s="55">
        <v>52.53</v>
      </c>
      <c r="BN63" s="55">
        <v>45.68</v>
      </c>
      <c r="BO63" s="55">
        <v>100.17</v>
      </c>
      <c r="BP63" s="55">
        <v>141.91</v>
      </c>
      <c r="BQ63" s="55">
        <v>51.93</v>
      </c>
      <c r="BR63" s="55">
        <v>15.42</v>
      </c>
      <c r="BS63" s="55">
        <v>121.1</v>
      </c>
      <c r="BT63" s="55">
        <v>79.61</v>
      </c>
      <c r="BU63" s="55">
        <v>50.125</v>
      </c>
      <c r="BV63" s="55">
        <v>23.31</v>
      </c>
      <c r="BW63" s="55">
        <v>109.34</v>
      </c>
      <c r="BX63" s="55">
        <v>2049.58</v>
      </c>
      <c r="BY63" s="37">
        <v>0.0027593764983315783</v>
      </c>
      <c r="CA63" s="37">
        <f t="shared" si="4"/>
        <v>0.001740723775</v>
      </c>
      <c r="CB63" s="74"/>
      <c r="CC63" s="51"/>
      <c r="CD63" s="37"/>
      <c r="CE63" s="37"/>
      <c r="CF63" s="37"/>
      <c r="CG63" s="37"/>
      <c r="CH63" s="37"/>
      <c r="CI63" s="37"/>
      <c r="CJ63" s="37"/>
      <c r="CK63" s="37"/>
      <c r="CL63" s="37"/>
      <c r="CM63" s="37"/>
      <c r="CN63" s="37"/>
      <c r="CO63" s="37"/>
      <c r="CP63" s="37"/>
      <c r="CQ63" s="37"/>
      <c r="CR63" s="37"/>
      <c r="CS63" s="37"/>
      <c r="CT63" s="37"/>
    </row>
    <row r="64">
      <c r="A64" s="1">
        <v>56.0</v>
      </c>
      <c r="B64" s="49">
        <v>42450.0</v>
      </c>
      <c r="C64" s="55">
        <v>104.23</v>
      </c>
      <c r="D64" s="55">
        <v>187.73</v>
      </c>
      <c r="E64" s="55">
        <v>35.95</v>
      </c>
      <c r="F64" s="55">
        <v>34.54</v>
      </c>
      <c r="G64" s="55">
        <v>80.64</v>
      </c>
      <c r="H64" s="55">
        <v>63.27</v>
      </c>
      <c r="I64" s="55">
        <v>54.96</v>
      </c>
      <c r="J64" s="55">
        <v>111.08</v>
      </c>
      <c r="K64" s="55">
        <v>82.41</v>
      </c>
      <c r="L64" s="55">
        <v>86.8</v>
      </c>
      <c r="M64" s="55">
        <v>100.97</v>
      </c>
      <c r="N64" s="55">
        <v>110.33</v>
      </c>
      <c r="O64" s="55">
        <v>48.9</v>
      </c>
      <c r="P64" s="55">
        <v>117.57</v>
      </c>
      <c r="Q64" s="55">
        <v>54.35</v>
      </c>
      <c r="R64" s="55">
        <v>76.85</v>
      </c>
      <c r="S64" s="55">
        <v>88.31</v>
      </c>
      <c r="T64" s="55">
        <v>110.17</v>
      </c>
      <c r="U64" s="55">
        <v>24.08</v>
      </c>
      <c r="V64" s="55">
        <v>94.01</v>
      </c>
      <c r="W64" s="55">
        <v>35.63</v>
      </c>
      <c r="X64" s="55">
        <v>93.48</v>
      </c>
      <c r="Y64" s="55">
        <v>26.18</v>
      </c>
      <c r="Z64" s="55">
        <v>41.45</v>
      </c>
      <c r="AA64" s="55">
        <v>15.64</v>
      </c>
      <c r="AB64" s="55">
        <v>81.36</v>
      </c>
      <c r="AC64" s="55">
        <v>58.07</v>
      </c>
      <c r="AD64" s="55">
        <v>68.92</v>
      </c>
      <c r="AE64" s="55">
        <v>60.51</v>
      </c>
      <c r="AF64" s="55">
        <v>15.75</v>
      </c>
      <c r="AG64" s="55">
        <v>65.69</v>
      </c>
      <c r="AH64" s="55">
        <v>86.26</v>
      </c>
      <c r="AI64" s="55">
        <v>109.04</v>
      </c>
      <c r="AJ64" s="55">
        <v>100.28</v>
      </c>
      <c r="AK64" s="55">
        <v>34.53</v>
      </c>
      <c r="AL64" s="55">
        <v>96.38</v>
      </c>
      <c r="AM64" s="55">
        <v>60.23</v>
      </c>
      <c r="AN64" s="55">
        <v>38.63</v>
      </c>
      <c r="AO64" s="55">
        <v>22.71</v>
      </c>
      <c r="AP64" s="55">
        <v>118.78</v>
      </c>
      <c r="AQ64" s="55">
        <v>12.67</v>
      </c>
      <c r="AR64" s="55">
        <v>17.2</v>
      </c>
      <c r="AS64" s="55">
        <v>13.89</v>
      </c>
      <c r="AT64" s="55">
        <v>19.91</v>
      </c>
      <c r="AU64" s="55">
        <v>15.07</v>
      </c>
      <c r="AV64" s="55">
        <v>21.91</v>
      </c>
      <c r="AW64" s="55">
        <v>15.81</v>
      </c>
      <c r="AX64" s="55">
        <v>22.55</v>
      </c>
      <c r="AY64" s="55">
        <v>15.14</v>
      </c>
      <c r="AZ64" s="55">
        <v>12.71</v>
      </c>
      <c r="BA64" s="55">
        <v>12.69</v>
      </c>
      <c r="BB64" s="55">
        <v>9.66</v>
      </c>
      <c r="BC64" s="55">
        <v>109.93</v>
      </c>
      <c r="BD64" s="55">
        <v>52.68</v>
      </c>
      <c r="BE64" s="55">
        <v>84.84</v>
      </c>
      <c r="BF64" s="55">
        <v>128.07</v>
      </c>
      <c r="BG64" s="55">
        <v>30.52</v>
      </c>
      <c r="BH64" s="55">
        <v>50.35</v>
      </c>
      <c r="BI64" s="55">
        <v>134.44</v>
      </c>
      <c r="BJ64" s="55">
        <v>67.85</v>
      </c>
      <c r="BK64" s="55">
        <v>50.99</v>
      </c>
      <c r="BL64" s="55">
        <v>50.83</v>
      </c>
      <c r="BM64" s="55">
        <v>52.51</v>
      </c>
      <c r="BN64" s="55">
        <v>45.69</v>
      </c>
      <c r="BO64" s="55">
        <v>101.98</v>
      </c>
      <c r="BP64" s="55">
        <v>142.37</v>
      </c>
      <c r="BQ64" s="55">
        <v>51.96</v>
      </c>
      <c r="BR64" s="55">
        <v>15.5</v>
      </c>
      <c r="BS64" s="55">
        <v>120.95</v>
      </c>
      <c r="BT64" s="55">
        <v>79.58</v>
      </c>
      <c r="BU64" s="55">
        <v>50.185</v>
      </c>
      <c r="BV64" s="55">
        <v>23.35</v>
      </c>
      <c r="BW64" s="55">
        <v>109.03</v>
      </c>
      <c r="BX64" s="55">
        <v>2051.6</v>
      </c>
      <c r="BY64" s="37">
        <v>0.0037476638257483152</v>
      </c>
      <c r="CA64" s="37">
        <f t="shared" si="4"/>
        <v>-0.002835192976</v>
      </c>
      <c r="CB64" s="74"/>
      <c r="CC64" s="51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</row>
    <row r="65">
      <c r="A65" s="1">
        <v>57.0</v>
      </c>
      <c r="B65" s="49">
        <v>42451.0</v>
      </c>
      <c r="C65" s="55">
        <v>104.2</v>
      </c>
      <c r="D65" s="55">
        <v>187.63</v>
      </c>
      <c r="E65" s="55">
        <v>35.91</v>
      </c>
      <c r="F65" s="55">
        <v>34.39</v>
      </c>
      <c r="G65" s="55">
        <v>80.55</v>
      </c>
      <c r="H65" s="55">
        <v>62.92</v>
      </c>
      <c r="I65" s="55">
        <v>54.85</v>
      </c>
      <c r="J65" s="55">
        <v>111.1</v>
      </c>
      <c r="K65" s="55">
        <v>82.29</v>
      </c>
      <c r="L65" s="55">
        <v>86.84</v>
      </c>
      <c r="M65" s="55">
        <v>100.99</v>
      </c>
      <c r="N65" s="55">
        <v>110.32</v>
      </c>
      <c r="O65" s="55">
        <v>48.85</v>
      </c>
      <c r="P65" s="55">
        <v>117.35</v>
      </c>
      <c r="Q65" s="55">
        <v>54.41</v>
      </c>
      <c r="R65" s="55">
        <v>76.73</v>
      </c>
      <c r="S65" s="55">
        <v>88.14</v>
      </c>
      <c r="T65" s="55">
        <v>110.22</v>
      </c>
      <c r="U65" s="55">
        <v>24.08</v>
      </c>
      <c r="V65" s="55">
        <v>93.47</v>
      </c>
      <c r="W65" s="55">
        <v>35.54</v>
      </c>
      <c r="X65" s="55">
        <v>93.25</v>
      </c>
      <c r="Y65" s="55">
        <v>26.13</v>
      </c>
      <c r="Z65" s="55">
        <v>41.35</v>
      </c>
      <c r="AA65" s="55">
        <v>15.6</v>
      </c>
      <c r="AB65" s="55">
        <v>81.36</v>
      </c>
      <c r="AC65" s="55">
        <v>57.77</v>
      </c>
      <c r="AD65" s="55">
        <v>68.82</v>
      </c>
      <c r="AE65" s="55">
        <v>60.36</v>
      </c>
      <c r="AF65" s="55">
        <v>16.02</v>
      </c>
      <c r="AG65" s="55">
        <v>65.55</v>
      </c>
      <c r="AH65" s="55">
        <v>86.15</v>
      </c>
      <c r="AI65" s="55">
        <v>108.99</v>
      </c>
      <c r="AJ65" s="55">
        <v>100.17</v>
      </c>
      <c r="AK65" s="55">
        <v>34.48</v>
      </c>
      <c r="AL65" s="55">
        <v>96.28</v>
      </c>
      <c r="AM65" s="55">
        <v>60.51</v>
      </c>
      <c r="AN65" s="55">
        <v>38.72</v>
      </c>
      <c r="AO65" s="55">
        <v>22.75</v>
      </c>
      <c r="AP65" s="55">
        <v>118.6</v>
      </c>
      <c r="AQ65" s="55">
        <v>12.66</v>
      </c>
      <c r="AR65" s="55">
        <v>17.19</v>
      </c>
      <c r="AS65" s="55">
        <v>13.88</v>
      </c>
      <c r="AT65" s="55">
        <v>19.89</v>
      </c>
      <c r="AU65" s="55">
        <v>15.06</v>
      </c>
      <c r="AV65" s="55">
        <v>21.9</v>
      </c>
      <c r="AW65" s="55">
        <v>15.8</v>
      </c>
      <c r="AX65" s="55">
        <v>22.54</v>
      </c>
      <c r="AY65" s="55">
        <v>15.13</v>
      </c>
      <c r="AZ65" s="55">
        <v>12.71</v>
      </c>
      <c r="BA65" s="55">
        <v>12.68</v>
      </c>
      <c r="BB65" s="55">
        <v>9.65</v>
      </c>
      <c r="BC65" s="55">
        <v>109.86</v>
      </c>
      <c r="BD65" s="55">
        <v>52.37</v>
      </c>
      <c r="BE65" s="55">
        <v>84.79</v>
      </c>
      <c r="BF65" s="55">
        <v>128.04</v>
      </c>
      <c r="BG65" s="55">
        <v>30.5</v>
      </c>
      <c r="BH65" s="55">
        <v>50.37</v>
      </c>
      <c r="BI65" s="55">
        <v>133.5</v>
      </c>
      <c r="BJ65" s="55">
        <v>67.7</v>
      </c>
      <c r="BK65" s="55">
        <v>50.85</v>
      </c>
      <c r="BL65" s="55">
        <v>52.5</v>
      </c>
      <c r="BM65" s="55">
        <v>52.39</v>
      </c>
      <c r="BN65" s="55">
        <v>45.69</v>
      </c>
      <c r="BO65" s="55">
        <v>104.19</v>
      </c>
      <c r="BP65" s="55">
        <v>143.91</v>
      </c>
      <c r="BQ65" s="55">
        <v>51.89</v>
      </c>
      <c r="BR65" s="55">
        <v>15.62</v>
      </c>
      <c r="BS65" s="55">
        <v>120.09</v>
      </c>
      <c r="BT65" s="55">
        <v>79.58</v>
      </c>
      <c r="BU65" s="55">
        <v>50.105</v>
      </c>
      <c r="BV65" s="55">
        <v>23.3</v>
      </c>
      <c r="BW65" s="55">
        <v>108.8</v>
      </c>
      <c r="BX65" s="55">
        <v>2049.8</v>
      </c>
      <c r="BY65" s="37">
        <v>0.002867011751812809</v>
      </c>
      <c r="CA65" s="37">
        <f t="shared" si="4"/>
        <v>-0.002109511144</v>
      </c>
      <c r="CB65" s="74"/>
      <c r="CC65" s="51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37"/>
      <c r="CP65" s="37"/>
      <c r="CQ65" s="37"/>
      <c r="CR65" s="37"/>
      <c r="CS65" s="37"/>
      <c r="CT65" s="37"/>
    </row>
    <row r="66">
      <c r="A66" s="1">
        <v>58.0</v>
      </c>
      <c r="B66" s="49">
        <v>42452.0</v>
      </c>
      <c r="C66" s="55">
        <v>103.35</v>
      </c>
      <c r="D66" s="55">
        <v>186.43</v>
      </c>
      <c r="E66" s="55">
        <v>35.52</v>
      </c>
      <c r="F66" s="55">
        <v>33.86</v>
      </c>
      <c r="G66" s="55">
        <v>80.31</v>
      </c>
      <c r="H66" s="55">
        <v>61.54</v>
      </c>
      <c r="I66" s="55">
        <v>54.92</v>
      </c>
      <c r="J66" s="55">
        <v>111.21</v>
      </c>
      <c r="K66" s="55">
        <v>81.71</v>
      </c>
      <c r="L66" s="55">
        <v>85.84</v>
      </c>
      <c r="M66" s="55">
        <v>99.43</v>
      </c>
      <c r="N66" s="55">
        <v>110.32</v>
      </c>
      <c r="O66" s="55">
        <v>48.85</v>
      </c>
      <c r="P66" s="55">
        <v>117.94</v>
      </c>
      <c r="Q66" s="55">
        <v>54.4</v>
      </c>
      <c r="R66" s="55">
        <v>76.47</v>
      </c>
      <c r="S66" s="55">
        <v>87.07</v>
      </c>
      <c r="T66" s="55">
        <v>108.41</v>
      </c>
      <c r="U66" s="55">
        <v>24.12</v>
      </c>
      <c r="V66" s="55">
        <v>91.23</v>
      </c>
      <c r="W66" s="55">
        <v>35.03</v>
      </c>
      <c r="X66" s="55">
        <v>92.04</v>
      </c>
      <c r="Y66" s="55">
        <v>25.89</v>
      </c>
      <c r="Z66" s="55">
        <v>40.65</v>
      </c>
      <c r="AA66" s="55">
        <v>15.21</v>
      </c>
      <c r="AB66" s="55">
        <v>80.92</v>
      </c>
      <c r="AC66" s="55">
        <v>57.46</v>
      </c>
      <c r="AD66" s="55">
        <v>68.41</v>
      </c>
      <c r="AE66" s="55">
        <v>59.66</v>
      </c>
      <c r="AF66" s="55">
        <v>15.28</v>
      </c>
      <c r="AG66" s="55">
        <v>65.81</v>
      </c>
      <c r="AH66" s="55">
        <v>86.48</v>
      </c>
      <c r="AI66" s="55">
        <v>109.09</v>
      </c>
      <c r="AJ66" s="55">
        <v>100.16</v>
      </c>
      <c r="AK66" s="55">
        <v>34.3</v>
      </c>
      <c r="AL66" s="55">
        <v>96.01</v>
      </c>
      <c r="AM66" s="55">
        <v>58.99</v>
      </c>
      <c r="AN66" s="55">
        <v>38.7</v>
      </c>
      <c r="AO66" s="55">
        <v>22.63</v>
      </c>
      <c r="AP66" s="55">
        <v>118.93</v>
      </c>
      <c r="AQ66" s="55">
        <v>12.62</v>
      </c>
      <c r="AR66" s="55">
        <v>17.12</v>
      </c>
      <c r="AS66" s="55">
        <v>13.81</v>
      </c>
      <c r="AT66" s="55">
        <v>19.77</v>
      </c>
      <c r="AU66" s="55">
        <v>14.95</v>
      </c>
      <c r="AV66" s="55">
        <v>21.73</v>
      </c>
      <c r="AW66" s="55">
        <v>15.67</v>
      </c>
      <c r="AX66" s="55">
        <v>22.33</v>
      </c>
      <c r="AY66" s="55">
        <v>14.99</v>
      </c>
      <c r="AZ66" s="55">
        <v>12.59</v>
      </c>
      <c r="BA66" s="55">
        <v>12.56</v>
      </c>
      <c r="BB66" s="55">
        <v>9.56</v>
      </c>
      <c r="BC66" s="55">
        <v>110.1</v>
      </c>
      <c r="BD66" s="55">
        <v>52.38</v>
      </c>
      <c r="BE66" s="55">
        <v>84.84</v>
      </c>
      <c r="BF66" s="55">
        <v>129.49</v>
      </c>
      <c r="BG66" s="55">
        <v>30.52</v>
      </c>
      <c r="BH66" s="55">
        <v>50.35</v>
      </c>
      <c r="BI66" s="55">
        <v>133.42</v>
      </c>
      <c r="BJ66" s="55">
        <v>66.92</v>
      </c>
      <c r="BK66" s="55">
        <v>50.26</v>
      </c>
      <c r="BL66" s="55">
        <v>49.87</v>
      </c>
      <c r="BM66" s="55">
        <v>52.52</v>
      </c>
      <c r="BN66" s="55">
        <v>45.68</v>
      </c>
      <c r="BO66" s="55">
        <v>101.38</v>
      </c>
      <c r="BP66" s="55">
        <v>142.7</v>
      </c>
      <c r="BQ66" s="55">
        <v>51.91</v>
      </c>
      <c r="BR66" s="55">
        <v>14.95</v>
      </c>
      <c r="BS66" s="55">
        <v>120.29</v>
      </c>
      <c r="BT66" s="55">
        <v>79.7</v>
      </c>
      <c r="BU66" s="55">
        <v>50.075</v>
      </c>
      <c r="BV66" s="55">
        <v>23.27</v>
      </c>
      <c r="BW66" s="55">
        <v>109.3</v>
      </c>
      <c r="BX66" s="55">
        <v>2036.71</v>
      </c>
      <c r="BY66" s="37">
        <v>-0.003537285830308101</v>
      </c>
      <c r="CA66" s="37">
        <f t="shared" si="4"/>
        <v>0.004595588235</v>
      </c>
      <c r="CB66" s="74"/>
      <c r="CC66" s="51"/>
      <c r="CD66" s="37"/>
      <c r="CE66" s="37"/>
      <c r="CF66" s="37"/>
      <c r="CG66" s="37"/>
      <c r="CH66" s="37"/>
      <c r="CI66" s="37"/>
      <c r="CJ66" s="37"/>
      <c r="CK66" s="37"/>
      <c r="CL66" s="37"/>
      <c r="CM66" s="37"/>
      <c r="CN66" s="37"/>
      <c r="CO66" s="37"/>
      <c r="CP66" s="37"/>
      <c r="CQ66" s="37"/>
      <c r="CR66" s="37"/>
      <c r="CS66" s="37"/>
      <c r="CT66" s="37"/>
    </row>
    <row r="67">
      <c r="A67" s="1">
        <v>59.0</v>
      </c>
      <c r="B67" s="49">
        <v>42453.0</v>
      </c>
      <c r="C67" s="55">
        <v>103.32</v>
      </c>
      <c r="D67" s="55">
        <v>186.3</v>
      </c>
      <c r="E67" s="55">
        <v>35.29</v>
      </c>
      <c r="F67" s="55">
        <v>33.81</v>
      </c>
      <c r="G67" s="55">
        <v>80.2</v>
      </c>
      <c r="H67" s="55">
        <v>61.84</v>
      </c>
      <c r="I67" s="55">
        <v>54.8</v>
      </c>
      <c r="J67" s="55">
        <v>111.07</v>
      </c>
      <c r="K67" s="55">
        <v>81.66</v>
      </c>
      <c r="L67" s="55">
        <v>85.74</v>
      </c>
      <c r="M67" s="55">
        <v>99.66</v>
      </c>
      <c r="N67" s="55">
        <v>110.35</v>
      </c>
      <c r="O67" s="55">
        <v>48.83</v>
      </c>
      <c r="P67" s="55">
        <v>117.89</v>
      </c>
      <c r="Q67" s="55">
        <v>54.46</v>
      </c>
      <c r="R67" s="55">
        <v>76.34</v>
      </c>
      <c r="S67" s="55">
        <v>87.13</v>
      </c>
      <c r="T67" s="55">
        <v>108.58</v>
      </c>
      <c r="U67" s="55">
        <v>24.1</v>
      </c>
      <c r="V67" s="55">
        <v>91.77</v>
      </c>
      <c r="W67" s="55">
        <v>34.65</v>
      </c>
      <c r="X67" s="55">
        <v>91.68</v>
      </c>
      <c r="Y67" s="55">
        <v>25.64</v>
      </c>
      <c r="Z67" s="55">
        <v>40.57</v>
      </c>
      <c r="AA67" s="55">
        <v>15.2</v>
      </c>
      <c r="AB67" s="55">
        <v>80.95</v>
      </c>
      <c r="AC67" s="55">
        <v>57.34</v>
      </c>
      <c r="AD67" s="55">
        <v>68.42</v>
      </c>
      <c r="AE67" s="55">
        <v>58.78</v>
      </c>
      <c r="AF67" s="55">
        <v>15.26</v>
      </c>
      <c r="AG67" s="55">
        <v>65.75</v>
      </c>
      <c r="AH67" s="55">
        <v>86.31</v>
      </c>
      <c r="AI67" s="55">
        <v>109.01</v>
      </c>
      <c r="AJ67" s="55">
        <v>100.12</v>
      </c>
      <c r="AK67" s="55">
        <v>34.15</v>
      </c>
      <c r="AL67" s="55">
        <v>95.66</v>
      </c>
      <c r="AM67" s="55">
        <v>58.62</v>
      </c>
      <c r="AN67" s="55">
        <v>38.76</v>
      </c>
      <c r="AO67" s="55">
        <v>22.51</v>
      </c>
      <c r="AP67" s="55">
        <v>119.04</v>
      </c>
      <c r="AQ67" s="55">
        <v>12.6</v>
      </c>
      <c r="AR67" s="55">
        <v>17.09</v>
      </c>
      <c r="AS67" s="55">
        <v>13.78</v>
      </c>
      <c r="AT67" s="55">
        <v>19.73</v>
      </c>
      <c r="AU67" s="55">
        <v>14.92</v>
      </c>
      <c r="AV67" s="55">
        <v>21.68</v>
      </c>
      <c r="AW67" s="55">
        <v>15.63</v>
      </c>
      <c r="AX67" s="55">
        <v>22.28</v>
      </c>
      <c r="AY67" s="55">
        <v>14.96</v>
      </c>
      <c r="AZ67" s="55">
        <v>12.56</v>
      </c>
      <c r="BA67" s="55">
        <v>12.54</v>
      </c>
      <c r="BB67" s="55">
        <v>9.54</v>
      </c>
      <c r="BC67" s="55">
        <v>110.11</v>
      </c>
      <c r="BD67" s="55">
        <v>52.32</v>
      </c>
      <c r="BE67" s="55">
        <v>84.8</v>
      </c>
      <c r="BF67" s="55">
        <v>129.54</v>
      </c>
      <c r="BG67" s="55">
        <v>30.52</v>
      </c>
      <c r="BH67" s="55">
        <v>50.35</v>
      </c>
      <c r="BI67" s="55">
        <v>133.36</v>
      </c>
      <c r="BJ67" s="55">
        <v>66.99</v>
      </c>
      <c r="BK67" s="55">
        <v>50.32</v>
      </c>
      <c r="BL67" s="55">
        <v>50.05</v>
      </c>
      <c r="BM67" s="55">
        <v>52.6</v>
      </c>
      <c r="BN67" s="55">
        <v>45.69</v>
      </c>
      <c r="BO67" s="55">
        <v>102.09</v>
      </c>
      <c r="BP67" s="55">
        <v>142.22</v>
      </c>
      <c r="BQ67" s="55">
        <v>52.0</v>
      </c>
      <c r="BR67" s="55">
        <v>14.87</v>
      </c>
      <c r="BS67" s="55">
        <v>120.01</v>
      </c>
      <c r="BT67" s="55">
        <v>79.67</v>
      </c>
      <c r="BU67" s="55">
        <v>50.025</v>
      </c>
      <c r="BV67" s="55">
        <v>23.21</v>
      </c>
      <c r="BW67" s="55">
        <v>109.19</v>
      </c>
      <c r="BX67" s="55">
        <v>2035.94</v>
      </c>
      <c r="BY67" s="37">
        <v>-0.003914009217491743</v>
      </c>
      <c r="CA67" s="37">
        <f t="shared" si="4"/>
        <v>-0.001006404392</v>
      </c>
      <c r="CB67" s="74"/>
      <c r="CC67" s="51"/>
      <c r="CD67" s="37"/>
      <c r="CE67" s="37"/>
      <c r="CF67" s="37"/>
      <c r="CG67" s="37"/>
      <c r="CH67" s="37"/>
      <c r="CI67" s="37"/>
      <c r="CJ67" s="37"/>
      <c r="CK67" s="37"/>
      <c r="CL67" s="37"/>
      <c r="CM67" s="37"/>
      <c r="CN67" s="37"/>
      <c r="CO67" s="37"/>
      <c r="CP67" s="37"/>
      <c r="CQ67" s="37"/>
      <c r="CR67" s="37"/>
      <c r="CS67" s="37"/>
      <c r="CT67" s="37"/>
    </row>
    <row r="68">
      <c r="A68" s="1">
        <v>60.0</v>
      </c>
      <c r="B68" s="49">
        <v>42457.0</v>
      </c>
      <c r="C68" s="55">
        <v>103.39</v>
      </c>
      <c r="D68" s="55">
        <v>186.43</v>
      </c>
      <c r="E68" s="55">
        <v>35.51</v>
      </c>
      <c r="F68" s="55">
        <v>33.9</v>
      </c>
      <c r="G68" s="55">
        <v>80.33</v>
      </c>
      <c r="H68" s="55">
        <v>61.51</v>
      </c>
      <c r="I68" s="55">
        <v>54.79</v>
      </c>
      <c r="J68" s="55">
        <v>111.2</v>
      </c>
      <c r="K68" s="55">
        <v>81.69</v>
      </c>
      <c r="L68" s="55">
        <v>85.95</v>
      </c>
      <c r="M68" s="55">
        <v>99.81</v>
      </c>
      <c r="N68" s="55">
        <v>110.33</v>
      </c>
      <c r="O68" s="55">
        <v>48.81</v>
      </c>
      <c r="P68" s="55">
        <v>117.96</v>
      </c>
      <c r="Q68" s="55">
        <v>54.37</v>
      </c>
      <c r="R68" s="55">
        <v>76.35</v>
      </c>
      <c r="S68" s="55">
        <v>87.17</v>
      </c>
      <c r="T68" s="55">
        <v>108.77</v>
      </c>
      <c r="U68" s="55">
        <v>24.13</v>
      </c>
      <c r="V68" s="55">
        <v>91.73</v>
      </c>
      <c r="W68" s="55">
        <v>34.94</v>
      </c>
      <c r="X68" s="55">
        <v>92.02</v>
      </c>
      <c r="Y68" s="55">
        <v>25.79</v>
      </c>
      <c r="Z68" s="55">
        <v>40.72</v>
      </c>
      <c r="AA68" s="55">
        <v>15.31</v>
      </c>
      <c r="AB68" s="55">
        <v>81.68</v>
      </c>
      <c r="AC68" s="55">
        <v>57.71</v>
      </c>
      <c r="AD68" s="55">
        <v>68.43</v>
      </c>
      <c r="AE68" s="55">
        <v>59.3</v>
      </c>
      <c r="AF68" s="55">
        <v>15.07</v>
      </c>
      <c r="AG68" s="55">
        <v>65.77</v>
      </c>
      <c r="AH68" s="55">
        <v>86.31</v>
      </c>
      <c r="AI68" s="55">
        <v>108.98</v>
      </c>
      <c r="AJ68" s="55">
        <v>100.11</v>
      </c>
      <c r="AK68" s="55">
        <v>33.98</v>
      </c>
      <c r="AL68" s="55">
        <v>95.9</v>
      </c>
      <c r="AM68" s="55">
        <v>58.6</v>
      </c>
      <c r="AN68" s="55">
        <v>38.88</v>
      </c>
      <c r="AO68" s="55">
        <v>22.55</v>
      </c>
      <c r="AP68" s="55">
        <v>118.98</v>
      </c>
      <c r="AQ68" s="55">
        <v>12.6</v>
      </c>
      <c r="AR68" s="55">
        <v>17.1</v>
      </c>
      <c r="AS68" s="55">
        <v>13.79</v>
      </c>
      <c r="AT68" s="55">
        <v>19.75</v>
      </c>
      <c r="AU68" s="55">
        <v>14.94</v>
      </c>
      <c r="AV68" s="55">
        <v>21.7</v>
      </c>
      <c r="AW68" s="55">
        <v>15.65</v>
      </c>
      <c r="AX68" s="55">
        <v>22.3</v>
      </c>
      <c r="AY68" s="55">
        <v>14.97</v>
      </c>
      <c r="AZ68" s="55">
        <v>12.57</v>
      </c>
      <c r="BA68" s="55">
        <v>12.55</v>
      </c>
      <c r="BB68" s="55">
        <v>9.55</v>
      </c>
      <c r="BC68" s="55">
        <v>110.19</v>
      </c>
      <c r="BD68" s="55">
        <v>52.6</v>
      </c>
      <c r="BE68" s="55">
        <v>84.82</v>
      </c>
      <c r="BF68" s="55">
        <v>129.71</v>
      </c>
      <c r="BG68" s="55">
        <v>30.52</v>
      </c>
      <c r="BH68" s="55">
        <v>50.36</v>
      </c>
      <c r="BI68" s="55">
        <v>133.87</v>
      </c>
      <c r="BJ68" s="55">
        <v>66.78</v>
      </c>
      <c r="BK68" s="55">
        <v>50.2</v>
      </c>
      <c r="BL68" s="55">
        <v>49.4</v>
      </c>
      <c r="BM68" s="55">
        <v>52.58</v>
      </c>
      <c r="BN68" s="55">
        <v>45.69</v>
      </c>
      <c r="BO68" s="55">
        <v>101.06</v>
      </c>
      <c r="BP68" s="55">
        <v>141.89</v>
      </c>
      <c r="BQ68" s="55">
        <v>52.06</v>
      </c>
      <c r="BR68" s="55">
        <v>14.91</v>
      </c>
      <c r="BS68" s="55">
        <v>120.61</v>
      </c>
      <c r="BT68" s="55">
        <v>79.72</v>
      </c>
      <c r="BU68" s="55">
        <v>50.115</v>
      </c>
      <c r="BV68" s="55">
        <v>23.15</v>
      </c>
      <c r="BW68" s="55">
        <v>109.35000000000001</v>
      </c>
      <c r="BX68" s="55">
        <v>2037.05</v>
      </c>
      <c r="BY68" s="37">
        <v>-0.0033709404385647845</v>
      </c>
      <c r="CA68" s="37">
        <f t="shared" si="4"/>
        <v>0.001465335653</v>
      </c>
      <c r="CB68" s="74"/>
      <c r="CC68" s="51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37"/>
      <c r="CP68" s="37"/>
      <c r="CQ68" s="37"/>
      <c r="CR68" s="37"/>
      <c r="CS68" s="37"/>
      <c r="CT68" s="37"/>
    </row>
    <row r="69">
      <c r="A69" s="1">
        <v>61.0</v>
      </c>
      <c r="B69" s="49">
        <v>42458.0</v>
      </c>
      <c r="C69" s="55">
        <v>104.54</v>
      </c>
      <c r="D69" s="55">
        <v>188.22</v>
      </c>
      <c r="E69" s="55">
        <v>35.93</v>
      </c>
      <c r="F69" s="55">
        <v>34.23</v>
      </c>
      <c r="G69" s="55">
        <v>81.16</v>
      </c>
      <c r="H69" s="55">
        <v>61.8</v>
      </c>
      <c r="I69" s="55">
        <v>55.43</v>
      </c>
      <c r="J69" s="55">
        <v>111.17</v>
      </c>
      <c r="K69" s="55">
        <v>82.22</v>
      </c>
      <c r="L69" s="55">
        <v>86.81</v>
      </c>
      <c r="M69" s="55">
        <v>101.72</v>
      </c>
      <c r="N69" s="55">
        <v>110.37</v>
      </c>
      <c r="O69" s="55">
        <v>48.98</v>
      </c>
      <c r="P69" s="55">
        <v>118.16</v>
      </c>
      <c r="Q69" s="55">
        <v>54.57</v>
      </c>
      <c r="R69" s="55">
        <v>76.68</v>
      </c>
      <c r="S69" s="55">
        <v>87.84</v>
      </c>
      <c r="T69" s="55">
        <v>111.1</v>
      </c>
      <c r="U69" s="55">
        <v>24.12</v>
      </c>
      <c r="V69" s="55">
        <v>93.94</v>
      </c>
      <c r="W69" s="55">
        <v>35.31</v>
      </c>
      <c r="X69" s="55">
        <v>92.96</v>
      </c>
      <c r="Y69" s="55">
        <v>26.11</v>
      </c>
      <c r="Z69" s="55">
        <v>41.22</v>
      </c>
      <c r="AA69" s="55">
        <v>15.47</v>
      </c>
      <c r="AB69" s="55">
        <v>83.45</v>
      </c>
      <c r="AC69" s="55">
        <v>58.56</v>
      </c>
      <c r="AD69" s="55">
        <v>68.96</v>
      </c>
      <c r="AE69" s="55">
        <v>60.13</v>
      </c>
      <c r="AF69" s="55">
        <v>15.16</v>
      </c>
      <c r="AG69" s="55">
        <v>66.02</v>
      </c>
      <c r="AH69" s="55">
        <v>86.56</v>
      </c>
      <c r="AI69" s="55">
        <v>109.33</v>
      </c>
      <c r="AJ69" s="55">
        <v>100.48</v>
      </c>
      <c r="AK69" s="55">
        <v>33.9</v>
      </c>
      <c r="AL69" s="55">
        <v>97.1</v>
      </c>
      <c r="AM69" s="55">
        <v>59.49</v>
      </c>
      <c r="AN69" s="55">
        <v>38.76</v>
      </c>
      <c r="AO69" s="55">
        <v>22.56</v>
      </c>
      <c r="AP69" s="55">
        <v>119.01</v>
      </c>
      <c r="AQ69" s="55">
        <v>12.69</v>
      </c>
      <c r="AR69" s="55">
        <v>17.22</v>
      </c>
      <c r="AS69" s="55">
        <v>13.9</v>
      </c>
      <c r="AT69" s="55">
        <v>19.92</v>
      </c>
      <c r="AU69" s="55">
        <v>15.07</v>
      </c>
      <c r="AV69" s="55">
        <v>21.91</v>
      </c>
      <c r="AW69" s="55">
        <v>15.81</v>
      </c>
      <c r="AX69" s="55">
        <v>22.54</v>
      </c>
      <c r="AY69" s="55">
        <v>15.13</v>
      </c>
      <c r="AZ69" s="55">
        <v>12.71</v>
      </c>
      <c r="BA69" s="55">
        <v>12.68</v>
      </c>
      <c r="BB69" s="55">
        <v>9.65</v>
      </c>
      <c r="BC69" s="55">
        <v>110.3</v>
      </c>
      <c r="BD69" s="55">
        <v>52.99</v>
      </c>
      <c r="BE69" s="55">
        <v>84.98</v>
      </c>
      <c r="BF69" s="55">
        <v>131.07</v>
      </c>
      <c r="BG69" s="55">
        <v>30.53</v>
      </c>
      <c r="BH69" s="55">
        <v>50.36</v>
      </c>
      <c r="BI69" s="55">
        <v>135.11</v>
      </c>
      <c r="BJ69" s="55">
        <v>68.06</v>
      </c>
      <c r="BK69" s="55">
        <v>50.84</v>
      </c>
      <c r="BL69" s="55">
        <v>50.58</v>
      </c>
      <c r="BM69" s="55">
        <v>52.68</v>
      </c>
      <c r="BN69" s="55">
        <v>45.69</v>
      </c>
      <c r="BO69" s="55">
        <v>101.78</v>
      </c>
      <c r="BP69" s="55">
        <v>144.33</v>
      </c>
      <c r="BQ69" s="55">
        <v>52.1</v>
      </c>
      <c r="BR69" s="55">
        <v>15.05</v>
      </c>
      <c r="BS69" s="55">
        <v>121.66</v>
      </c>
      <c r="BT69" s="55">
        <v>79.77</v>
      </c>
      <c r="BU69" s="55">
        <v>50.19</v>
      </c>
      <c r="BV69" s="55">
        <v>23.22</v>
      </c>
      <c r="BW69" s="55">
        <v>110.09</v>
      </c>
      <c r="BX69" s="55">
        <v>2055.01</v>
      </c>
      <c r="BY69" s="37">
        <v>0.005416010254704284</v>
      </c>
      <c r="CA69" s="37">
        <f t="shared" si="4"/>
        <v>0.006767261088</v>
      </c>
      <c r="CB69" s="74"/>
      <c r="CC69" s="51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37"/>
      <c r="CP69" s="37"/>
      <c r="CQ69" s="37"/>
      <c r="CR69" s="37"/>
      <c r="CS69" s="37"/>
      <c r="CT69" s="37"/>
    </row>
    <row r="70">
      <c r="A70" s="1">
        <v>62.0</v>
      </c>
      <c r="B70" s="53">
        <v>42459.0</v>
      </c>
      <c r="C70" s="55">
        <v>104.94</v>
      </c>
      <c r="D70" s="55">
        <v>189.01</v>
      </c>
      <c r="E70" s="55">
        <v>36.2</v>
      </c>
      <c r="F70" s="55">
        <v>34.62</v>
      </c>
      <c r="G70" s="55">
        <v>81.55</v>
      </c>
      <c r="H70" s="55">
        <v>61.92</v>
      </c>
      <c r="I70" s="55">
        <v>55.46</v>
      </c>
      <c r="J70" s="55">
        <v>111.29</v>
      </c>
      <c r="K70" s="55">
        <v>82.53</v>
      </c>
      <c r="L70" s="55">
        <v>87.07</v>
      </c>
      <c r="M70" s="55">
        <v>101.76</v>
      </c>
      <c r="N70" s="55">
        <v>110.38</v>
      </c>
      <c r="O70" s="55">
        <v>49.05</v>
      </c>
      <c r="P70" s="55">
        <v>118.02</v>
      </c>
      <c r="Q70" s="55">
        <v>54.58</v>
      </c>
      <c r="R70" s="55">
        <v>76.78</v>
      </c>
      <c r="S70" s="55">
        <v>88.21</v>
      </c>
      <c r="T70" s="55">
        <v>111.19</v>
      </c>
      <c r="U70" s="55">
        <v>24.15</v>
      </c>
      <c r="V70" s="55">
        <v>94.08</v>
      </c>
      <c r="W70" s="55">
        <v>35.66</v>
      </c>
      <c r="X70" s="55">
        <v>93.95</v>
      </c>
      <c r="Y70" s="55">
        <v>26.44</v>
      </c>
      <c r="Z70" s="55">
        <v>41.68</v>
      </c>
      <c r="AA70" s="55">
        <v>15.64</v>
      </c>
      <c r="AB70" s="55">
        <v>83.29</v>
      </c>
      <c r="AC70" s="55">
        <v>58.99</v>
      </c>
      <c r="AD70" s="55">
        <v>69.2</v>
      </c>
      <c r="AE70" s="55">
        <v>60.79</v>
      </c>
      <c r="AF70" s="55">
        <v>15.37</v>
      </c>
      <c r="AG70" s="55">
        <v>66.07</v>
      </c>
      <c r="AH70" s="55">
        <v>86.4</v>
      </c>
      <c r="AI70" s="55">
        <v>109.32</v>
      </c>
      <c r="AJ70" s="55">
        <v>100.63</v>
      </c>
      <c r="AK70" s="55">
        <v>34.02</v>
      </c>
      <c r="AL70" s="55">
        <v>97.05</v>
      </c>
      <c r="AM70" s="55">
        <v>58.77</v>
      </c>
      <c r="AN70" s="55">
        <v>38.8</v>
      </c>
      <c r="AO70" s="55">
        <v>22.64</v>
      </c>
      <c r="AP70" s="55">
        <v>119.02</v>
      </c>
      <c r="AQ70" s="55">
        <v>12.73</v>
      </c>
      <c r="AR70" s="55">
        <v>17.28</v>
      </c>
      <c r="AS70" s="55">
        <v>13.95</v>
      </c>
      <c r="AT70" s="55">
        <v>20.0</v>
      </c>
      <c r="AU70" s="55">
        <v>15.14</v>
      </c>
      <c r="AV70" s="55">
        <v>22.02</v>
      </c>
      <c r="AW70" s="55">
        <v>15.89</v>
      </c>
      <c r="AX70" s="55">
        <v>22.66</v>
      </c>
      <c r="AY70" s="55">
        <v>15.21</v>
      </c>
      <c r="AZ70" s="55">
        <v>12.78</v>
      </c>
      <c r="BA70" s="55">
        <v>12.75</v>
      </c>
      <c r="BB70" s="55">
        <v>9.7</v>
      </c>
      <c r="BC70" s="55">
        <v>110.26</v>
      </c>
      <c r="BD70" s="55">
        <v>53.34</v>
      </c>
      <c r="BE70" s="55">
        <v>84.99</v>
      </c>
      <c r="BF70" s="55">
        <v>129.69</v>
      </c>
      <c r="BG70" s="55">
        <v>30.55</v>
      </c>
      <c r="BH70" s="55">
        <v>50.37</v>
      </c>
      <c r="BI70" s="55">
        <v>135.7</v>
      </c>
      <c r="BJ70" s="55">
        <v>68.34</v>
      </c>
      <c r="BK70" s="55">
        <v>51.28</v>
      </c>
      <c r="BL70" s="55">
        <v>50.17</v>
      </c>
      <c r="BM70" s="55">
        <v>52.6</v>
      </c>
      <c r="BN70" s="55">
        <v>45.69</v>
      </c>
      <c r="BO70" s="55">
        <v>101.08</v>
      </c>
      <c r="BP70" s="55">
        <v>144.37</v>
      </c>
      <c r="BQ70" s="55">
        <v>52.09</v>
      </c>
      <c r="BR70" s="55">
        <v>14.91</v>
      </c>
      <c r="BS70" s="55">
        <v>122.27</v>
      </c>
      <c r="BT70" s="55">
        <v>79.74</v>
      </c>
      <c r="BU70" s="55">
        <v>50.255</v>
      </c>
      <c r="BV70" s="55">
        <v>23.36</v>
      </c>
      <c r="BW70" s="55">
        <v>109.94</v>
      </c>
      <c r="BX70" s="55">
        <v>2063.95</v>
      </c>
      <c r="BY70" s="14">
        <v>0.009789915555250994</v>
      </c>
      <c r="CA70" s="37">
        <f t="shared" si="4"/>
        <v>-0.001362521573</v>
      </c>
      <c r="CB70" s="74"/>
      <c r="CC70" s="55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>
      <c r="A71" s="1">
        <v>56.0</v>
      </c>
      <c r="B71" s="53">
        <v>42460.0</v>
      </c>
      <c r="C71" s="55">
        <v>104.82</v>
      </c>
      <c r="D71" s="55">
        <v>188.56</v>
      </c>
      <c r="E71" s="55">
        <v>35.88</v>
      </c>
      <c r="F71" s="55">
        <v>34.58</v>
      </c>
      <c r="G71" s="55">
        <v>81.25</v>
      </c>
      <c r="H71" s="55">
        <v>61.89</v>
      </c>
      <c r="I71" s="55">
        <v>55.53</v>
      </c>
      <c r="J71" s="55">
        <v>111.47</v>
      </c>
      <c r="K71" s="55">
        <v>82.39</v>
      </c>
      <c r="L71" s="55">
        <v>87.12</v>
      </c>
      <c r="M71" s="55">
        <v>101.88</v>
      </c>
      <c r="N71" s="55">
        <v>110.36</v>
      </c>
      <c r="O71" s="55">
        <v>49.13</v>
      </c>
      <c r="P71" s="55">
        <v>118.49</v>
      </c>
      <c r="Q71" s="55">
        <v>54.48</v>
      </c>
      <c r="R71" s="55">
        <v>76.94</v>
      </c>
      <c r="S71" s="55">
        <v>88.15</v>
      </c>
      <c r="T71" s="55">
        <v>111.49</v>
      </c>
      <c r="U71" s="55">
        <v>24.17</v>
      </c>
      <c r="V71" s="55">
        <v>94.35</v>
      </c>
      <c r="W71" s="55">
        <v>35.36</v>
      </c>
      <c r="X71" s="55">
        <v>93.38</v>
      </c>
      <c r="Y71" s="55">
        <v>26.16</v>
      </c>
      <c r="Z71" s="55">
        <v>41.62</v>
      </c>
      <c r="AA71" s="55">
        <v>15.58</v>
      </c>
      <c r="AB71" s="55">
        <v>83.8</v>
      </c>
      <c r="AC71" s="55">
        <v>59.08</v>
      </c>
      <c r="AD71" s="55">
        <v>69.04</v>
      </c>
      <c r="AE71" s="55">
        <v>60.87</v>
      </c>
      <c r="AF71" s="55">
        <v>15.61</v>
      </c>
      <c r="AG71" s="55">
        <v>66.22</v>
      </c>
      <c r="AH71" s="55">
        <v>86.71</v>
      </c>
      <c r="AI71" s="55">
        <v>109.28</v>
      </c>
      <c r="AJ71" s="55">
        <v>100.68</v>
      </c>
      <c r="AK71" s="55">
        <v>34.07</v>
      </c>
      <c r="AL71" s="55">
        <v>97.18</v>
      </c>
      <c r="AM71" s="55">
        <v>59.28</v>
      </c>
      <c r="AN71" s="55">
        <v>38.84</v>
      </c>
      <c r="AO71" s="55">
        <v>22.72</v>
      </c>
      <c r="AP71" s="55">
        <v>119.11</v>
      </c>
      <c r="AQ71" s="55">
        <v>12.73</v>
      </c>
      <c r="AR71" s="55">
        <v>17.28</v>
      </c>
      <c r="AS71" s="55">
        <v>13.95</v>
      </c>
      <c r="AT71" s="55">
        <v>19.98</v>
      </c>
      <c r="AU71" s="55">
        <v>15.12</v>
      </c>
      <c r="AV71" s="55">
        <v>21.98</v>
      </c>
      <c r="AW71" s="55">
        <v>15.86</v>
      </c>
      <c r="AX71" s="55">
        <v>22.61</v>
      </c>
      <c r="AY71" s="55">
        <v>15.18</v>
      </c>
      <c r="AZ71" s="55">
        <v>12.75</v>
      </c>
      <c r="BA71" s="55">
        <v>12.72</v>
      </c>
      <c r="BB71" s="55">
        <v>9.68</v>
      </c>
      <c r="BC71" s="55">
        <v>110.61</v>
      </c>
      <c r="BD71" s="55">
        <v>53.06</v>
      </c>
      <c r="BE71" s="55">
        <v>84.98</v>
      </c>
      <c r="BF71" s="55">
        <v>130.34</v>
      </c>
      <c r="BG71" s="55">
        <v>30.59</v>
      </c>
      <c r="BH71" s="55">
        <v>50.39</v>
      </c>
      <c r="BI71" s="55">
        <v>135.32</v>
      </c>
      <c r="BJ71" s="55">
        <v>68.29</v>
      </c>
      <c r="BK71" s="55">
        <v>51.37</v>
      </c>
      <c r="BL71" s="55">
        <v>51.66</v>
      </c>
      <c r="BM71" s="55">
        <v>52.73</v>
      </c>
      <c r="BN71" s="55">
        <v>45.69</v>
      </c>
      <c r="BO71" s="55">
        <v>103.68</v>
      </c>
      <c r="BP71" s="55">
        <v>144.31</v>
      </c>
      <c r="BQ71" s="55">
        <v>52.28</v>
      </c>
      <c r="BR71" s="55">
        <v>15.12</v>
      </c>
      <c r="BS71" s="55">
        <v>121.75</v>
      </c>
      <c r="BT71" s="55">
        <v>79.89</v>
      </c>
      <c r="BU71" s="55">
        <v>50.31</v>
      </c>
      <c r="BV71" s="55">
        <v>23.41</v>
      </c>
      <c r="BW71" s="55">
        <v>110.34</v>
      </c>
      <c r="BX71" s="55">
        <v>2059.74</v>
      </c>
      <c r="BY71" s="14">
        <v>0.007730168204546084</v>
      </c>
      <c r="CA71" s="37">
        <f t="shared" si="4"/>
        <v>0.00363834819</v>
      </c>
      <c r="CB71" s="74"/>
      <c r="CC71" s="55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>
      <c r="A72" s="1">
        <v>57.0</v>
      </c>
      <c r="B72" s="53">
        <v>42461.0</v>
      </c>
      <c r="C72" s="55">
        <v>105.48</v>
      </c>
      <c r="D72" s="55">
        <v>189.77</v>
      </c>
      <c r="E72" s="55">
        <v>35.48</v>
      </c>
      <c r="F72" s="55">
        <v>34.68</v>
      </c>
      <c r="G72" s="55">
        <v>81.89</v>
      </c>
      <c r="H72" s="55">
        <v>61.06</v>
      </c>
      <c r="I72" s="55">
        <v>55.55</v>
      </c>
      <c r="J72" s="55">
        <v>111.39</v>
      </c>
      <c r="K72" s="55">
        <v>82.76</v>
      </c>
      <c r="L72" s="55">
        <v>87.38</v>
      </c>
      <c r="M72" s="55">
        <v>102.01</v>
      </c>
      <c r="N72" s="55">
        <v>110.33</v>
      </c>
      <c r="O72" s="55">
        <v>49.05</v>
      </c>
      <c r="P72" s="55">
        <v>118.87</v>
      </c>
      <c r="Q72" s="55">
        <v>54.46</v>
      </c>
      <c r="R72" s="55">
        <v>76.81</v>
      </c>
      <c r="S72" s="55">
        <v>88.39</v>
      </c>
      <c r="T72" s="55">
        <v>111.75</v>
      </c>
      <c r="U72" s="55">
        <v>24.18</v>
      </c>
      <c r="V72" s="55">
        <v>94.31</v>
      </c>
      <c r="W72" s="55">
        <v>34.96</v>
      </c>
      <c r="X72" s="55">
        <v>93.24</v>
      </c>
      <c r="Y72" s="55">
        <v>25.9</v>
      </c>
      <c r="Z72" s="55">
        <v>41.54</v>
      </c>
      <c r="AA72" s="55">
        <v>15.66</v>
      </c>
      <c r="AB72" s="55">
        <v>83.69</v>
      </c>
      <c r="AC72" s="55">
        <v>58.91</v>
      </c>
      <c r="AD72" s="55">
        <v>69.35</v>
      </c>
      <c r="AE72" s="55">
        <v>60.35</v>
      </c>
      <c r="AF72" s="55">
        <v>15.04</v>
      </c>
      <c r="AG72" s="55">
        <v>66.15</v>
      </c>
      <c r="AH72" s="55">
        <v>86.83</v>
      </c>
      <c r="AI72" s="55">
        <v>109.24</v>
      </c>
      <c r="AJ72" s="55">
        <v>100.57</v>
      </c>
      <c r="AK72" s="55">
        <v>34.14</v>
      </c>
      <c r="AL72" s="55">
        <v>97.7</v>
      </c>
      <c r="AM72" s="55">
        <v>58.47</v>
      </c>
      <c r="AN72" s="55">
        <v>38.59</v>
      </c>
      <c r="AO72" s="55">
        <v>22.7</v>
      </c>
      <c r="AP72" s="55">
        <v>119.3</v>
      </c>
      <c r="AQ72" s="55">
        <v>12.73</v>
      </c>
      <c r="AR72" s="55">
        <v>17.28</v>
      </c>
      <c r="AS72" s="55">
        <v>13.95</v>
      </c>
      <c r="AT72" s="55">
        <v>19.99</v>
      </c>
      <c r="AU72" s="55">
        <v>15.13</v>
      </c>
      <c r="AV72" s="55">
        <v>22.0</v>
      </c>
      <c r="AW72" s="55">
        <v>15.87</v>
      </c>
      <c r="AX72" s="55">
        <v>22.63</v>
      </c>
      <c r="AY72" s="55">
        <v>15.19</v>
      </c>
      <c r="AZ72" s="55">
        <v>12.76</v>
      </c>
      <c r="BA72" s="55">
        <v>12.73</v>
      </c>
      <c r="BB72" s="55">
        <v>9.69</v>
      </c>
      <c r="BC72" s="55">
        <v>110.51</v>
      </c>
      <c r="BD72" s="55">
        <v>53.62</v>
      </c>
      <c r="BE72" s="55">
        <v>84.93</v>
      </c>
      <c r="BF72" s="55">
        <v>130.68</v>
      </c>
      <c r="BG72" s="55">
        <v>30.61</v>
      </c>
      <c r="BH72" s="55">
        <v>50.34</v>
      </c>
      <c r="BI72" s="55">
        <v>136.96</v>
      </c>
      <c r="BJ72" s="55">
        <v>68.76</v>
      </c>
      <c r="BK72" s="55">
        <v>51.34</v>
      </c>
      <c r="BL72" s="55">
        <v>53.16</v>
      </c>
      <c r="BM72" s="55">
        <v>52.64</v>
      </c>
      <c r="BN72" s="55">
        <v>45.69</v>
      </c>
      <c r="BO72" s="55">
        <v>106.23</v>
      </c>
      <c r="BP72" s="55">
        <v>146.2</v>
      </c>
      <c r="BQ72" s="55">
        <v>52.35</v>
      </c>
      <c r="BR72" s="55">
        <v>14.76</v>
      </c>
      <c r="BS72" s="55">
        <v>123.26</v>
      </c>
      <c r="BT72" s="55">
        <v>79.96</v>
      </c>
      <c r="BU72" s="55">
        <v>50.165</v>
      </c>
      <c r="BV72" s="55">
        <v>23.43</v>
      </c>
      <c r="BW72" s="55">
        <v>110.14</v>
      </c>
      <c r="BX72" s="55">
        <v>2072.78</v>
      </c>
      <c r="BY72" s="14">
        <v>0.014110003229057755</v>
      </c>
      <c r="CA72" s="37">
        <f t="shared" si="4"/>
        <v>-0.0018125793</v>
      </c>
      <c r="CB72" s="74"/>
      <c r="CC72" s="55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>
      <c r="A73" s="1">
        <v>58.0</v>
      </c>
      <c r="B73" s="53">
        <v>42464.0</v>
      </c>
      <c r="C73" s="55">
        <v>105.04</v>
      </c>
      <c r="D73" s="55">
        <v>189.17</v>
      </c>
      <c r="E73" s="55">
        <v>35.4</v>
      </c>
      <c r="F73" s="55">
        <v>34.21</v>
      </c>
      <c r="G73" s="55">
        <v>81.47</v>
      </c>
      <c r="H73" s="55">
        <v>60.61</v>
      </c>
      <c r="I73" s="55">
        <v>55.58</v>
      </c>
      <c r="J73" s="55">
        <v>111.58</v>
      </c>
      <c r="K73" s="55">
        <v>82.4</v>
      </c>
      <c r="L73" s="55">
        <v>86.63</v>
      </c>
      <c r="M73" s="55">
        <v>100.99</v>
      </c>
      <c r="N73" s="55">
        <v>110.35</v>
      </c>
      <c r="O73" s="55">
        <v>49.03</v>
      </c>
      <c r="P73" s="55">
        <v>118.88</v>
      </c>
      <c r="Q73" s="55">
        <v>54.45</v>
      </c>
      <c r="R73" s="55">
        <v>76.68</v>
      </c>
      <c r="S73" s="55">
        <v>87.86</v>
      </c>
      <c r="T73" s="55">
        <v>110.91</v>
      </c>
      <c r="U73" s="55">
        <v>24.2</v>
      </c>
      <c r="V73" s="55">
        <v>93.09</v>
      </c>
      <c r="W73" s="55">
        <v>34.72</v>
      </c>
      <c r="X73" s="55">
        <v>92.76</v>
      </c>
      <c r="Y73" s="55">
        <v>25.84</v>
      </c>
      <c r="Z73" s="55">
        <v>41.1</v>
      </c>
      <c r="AA73" s="55">
        <v>15.3</v>
      </c>
      <c r="AB73" s="55">
        <v>83.57</v>
      </c>
      <c r="AC73" s="55">
        <v>58.58</v>
      </c>
      <c r="AD73" s="55">
        <v>69.12</v>
      </c>
      <c r="AE73" s="55">
        <v>60.28</v>
      </c>
      <c r="AF73" s="55">
        <v>14.89</v>
      </c>
      <c r="AG73" s="55">
        <v>66.19</v>
      </c>
      <c r="AH73" s="55">
        <v>86.92</v>
      </c>
      <c r="AI73" s="55">
        <v>109.35</v>
      </c>
      <c r="AJ73" s="55">
        <v>100.64</v>
      </c>
      <c r="AK73" s="55">
        <v>34.01</v>
      </c>
      <c r="AL73" s="55">
        <v>97.73</v>
      </c>
      <c r="AM73" s="55">
        <v>58.03</v>
      </c>
      <c r="AN73" s="55">
        <v>38.5</v>
      </c>
      <c r="AO73" s="55">
        <v>22.55</v>
      </c>
      <c r="AP73" s="55">
        <v>119.33</v>
      </c>
      <c r="AQ73" s="55">
        <v>12.73</v>
      </c>
      <c r="AR73" s="55">
        <v>17.27</v>
      </c>
      <c r="AS73" s="55">
        <v>13.93</v>
      </c>
      <c r="AT73" s="55">
        <v>19.96</v>
      </c>
      <c r="AU73" s="55">
        <v>15.1</v>
      </c>
      <c r="AV73" s="55">
        <v>21.95</v>
      </c>
      <c r="AW73" s="55">
        <v>15.83</v>
      </c>
      <c r="AX73" s="55">
        <v>22.57</v>
      </c>
      <c r="AY73" s="55">
        <v>15.15</v>
      </c>
      <c r="AZ73" s="55">
        <v>12.73</v>
      </c>
      <c r="BA73" s="55">
        <v>12.7</v>
      </c>
      <c r="BB73" s="55">
        <v>9.66</v>
      </c>
      <c r="BC73" s="55">
        <v>110.62</v>
      </c>
      <c r="BD73" s="55">
        <v>53.64</v>
      </c>
      <c r="BE73" s="55">
        <v>84.99</v>
      </c>
      <c r="BF73" s="55">
        <v>130.76</v>
      </c>
      <c r="BG73" s="55">
        <v>30.61</v>
      </c>
      <c r="BH73" s="55">
        <v>50.4</v>
      </c>
      <c r="BI73" s="55">
        <v>136.58</v>
      </c>
      <c r="BJ73" s="55">
        <v>68.48</v>
      </c>
      <c r="BK73" s="55">
        <v>50.85</v>
      </c>
      <c r="BL73" s="55">
        <v>53.87</v>
      </c>
      <c r="BM73" s="55">
        <v>52.65</v>
      </c>
      <c r="BN73" s="55">
        <v>45.69</v>
      </c>
      <c r="BO73" s="55">
        <v>106.96</v>
      </c>
      <c r="BP73" s="55">
        <v>147.57</v>
      </c>
      <c r="BQ73" s="55">
        <v>52.39</v>
      </c>
      <c r="BR73" s="55">
        <v>14.64</v>
      </c>
      <c r="BS73" s="55">
        <v>122.74</v>
      </c>
      <c r="BT73" s="55">
        <v>79.91</v>
      </c>
      <c r="BU73" s="55">
        <v>50.135</v>
      </c>
      <c r="BV73" s="55">
        <v>23.36</v>
      </c>
      <c r="BW73" s="55">
        <v>110.27</v>
      </c>
      <c r="BX73" s="55">
        <v>2066.13</v>
      </c>
      <c r="BY73" s="14">
        <v>0.010856483067017697</v>
      </c>
      <c r="CA73" s="37">
        <f t="shared" si="4"/>
        <v>0.001180315962</v>
      </c>
      <c r="CB73" s="74"/>
      <c r="CC73" s="55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>
      <c r="A74" s="1">
        <v>59.0</v>
      </c>
      <c r="B74" s="53">
        <v>42465.0</v>
      </c>
      <c r="C74" s="55">
        <v>104.02</v>
      </c>
      <c r="D74" s="55">
        <v>187.25</v>
      </c>
      <c r="E74" s="55">
        <v>34.74</v>
      </c>
      <c r="F74" s="55">
        <v>33.57</v>
      </c>
      <c r="G74" s="55">
        <v>80.86</v>
      </c>
      <c r="H74" s="55">
        <v>60.2</v>
      </c>
      <c r="I74" s="55">
        <v>55.63</v>
      </c>
      <c r="J74" s="55">
        <v>111.71</v>
      </c>
      <c r="K74" s="55">
        <v>81.63</v>
      </c>
      <c r="L74" s="55">
        <v>85.63</v>
      </c>
      <c r="M74" s="55">
        <v>99.85</v>
      </c>
      <c r="N74" s="55">
        <v>110.37</v>
      </c>
      <c r="O74" s="55">
        <v>49.04</v>
      </c>
      <c r="P74" s="55">
        <v>119.26</v>
      </c>
      <c r="Q74" s="55">
        <v>54.57</v>
      </c>
      <c r="R74" s="55">
        <v>76.49</v>
      </c>
      <c r="S74" s="55">
        <v>86.96</v>
      </c>
      <c r="T74" s="55">
        <v>109.63</v>
      </c>
      <c r="U74" s="55">
        <v>24.28</v>
      </c>
      <c r="V74" s="55">
        <v>92.09</v>
      </c>
      <c r="W74" s="55">
        <v>33.92</v>
      </c>
      <c r="X74" s="55">
        <v>91.43</v>
      </c>
      <c r="Y74" s="55">
        <v>25.27</v>
      </c>
      <c r="Z74" s="55">
        <v>40.33</v>
      </c>
      <c r="AA74" s="55">
        <v>15.0</v>
      </c>
      <c r="AB74" s="55">
        <v>83.02</v>
      </c>
      <c r="AC74" s="55">
        <v>58.31</v>
      </c>
      <c r="AD74" s="55">
        <v>68.49</v>
      </c>
      <c r="AE74" s="55">
        <v>59.11</v>
      </c>
      <c r="AF74" s="55">
        <v>14.84</v>
      </c>
      <c r="AG74" s="55">
        <v>66.36</v>
      </c>
      <c r="AH74" s="55">
        <v>87.05</v>
      </c>
      <c r="AI74" s="55">
        <v>109.35</v>
      </c>
      <c r="AJ74" s="55">
        <v>100.53</v>
      </c>
      <c r="AK74" s="55">
        <v>33.87</v>
      </c>
      <c r="AL74" s="55">
        <v>97.88</v>
      </c>
      <c r="AM74" s="55">
        <v>58.72</v>
      </c>
      <c r="AN74" s="55">
        <v>38.4</v>
      </c>
      <c r="AO74" s="55">
        <v>22.51</v>
      </c>
      <c r="AP74" s="55">
        <v>119.59</v>
      </c>
      <c r="AQ74" s="55">
        <v>12.66</v>
      </c>
      <c r="AR74" s="55">
        <v>17.17</v>
      </c>
      <c r="AS74" s="55">
        <v>13.83</v>
      </c>
      <c r="AT74" s="55">
        <v>19.79</v>
      </c>
      <c r="AU74" s="55">
        <v>14.95</v>
      </c>
      <c r="AV74" s="55">
        <v>21.71</v>
      </c>
      <c r="AW74" s="55">
        <v>15.64</v>
      </c>
      <c r="AX74" s="55">
        <v>22.28</v>
      </c>
      <c r="AY74" s="55">
        <v>14.96</v>
      </c>
      <c r="AZ74" s="55">
        <v>12.56</v>
      </c>
      <c r="BA74" s="55">
        <v>12.54</v>
      </c>
      <c r="BB74" s="55">
        <v>9.54</v>
      </c>
      <c r="BC74" s="55">
        <v>110.77</v>
      </c>
      <c r="BD74" s="55">
        <v>53.28</v>
      </c>
      <c r="BE74" s="55">
        <v>85.02</v>
      </c>
      <c r="BF74" s="55">
        <v>132.19</v>
      </c>
      <c r="BG74" s="55">
        <v>30.6</v>
      </c>
      <c r="BH74" s="55">
        <v>50.36</v>
      </c>
      <c r="BI74" s="55">
        <v>135.68</v>
      </c>
      <c r="BJ74" s="55">
        <v>67.98</v>
      </c>
      <c r="BK74" s="55">
        <v>50.07</v>
      </c>
      <c r="BL74" s="55">
        <v>53.81</v>
      </c>
      <c r="BM74" s="55">
        <v>52.79</v>
      </c>
      <c r="BN74" s="55">
        <v>45.7</v>
      </c>
      <c r="BO74" s="55">
        <v>106.67</v>
      </c>
      <c r="BP74" s="55">
        <v>145.19</v>
      </c>
      <c r="BQ74" s="55">
        <v>52.55</v>
      </c>
      <c r="BR74" s="55">
        <v>14.84</v>
      </c>
      <c r="BS74" s="55">
        <v>121.91</v>
      </c>
      <c r="BT74" s="55">
        <v>80.03</v>
      </c>
      <c r="BU74" s="55">
        <v>50.18</v>
      </c>
      <c r="BV74" s="55">
        <v>23.43</v>
      </c>
      <c r="BW74" s="55">
        <v>110.71000000000001</v>
      </c>
      <c r="BX74" s="55">
        <v>2045.17</v>
      </c>
      <c r="BY74" s="14">
        <v>6.017789171892662E-4</v>
      </c>
      <c r="CA74" s="37">
        <f t="shared" si="4"/>
        <v>0.003990205858</v>
      </c>
      <c r="CB74" s="74"/>
      <c r="CC74" s="55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>
      <c r="A75" s="1">
        <v>60.0</v>
      </c>
      <c r="B75" s="53">
        <v>42466.0</v>
      </c>
      <c r="C75" s="55">
        <v>105.16</v>
      </c>
      <c r="D75" s="55">
        <v>189.29</v>
      </c>
      <c r="E75" s="55">
        <v>35.3</v>
      </c>
      <c r="F75" s="55">
        <v>34.0</v>
      </c>
      <c r="G75" s="55">
        <v>81.39</v>
      </c>
      <c r="H75" s="55">
        <v>61.5</v>
      </c>
      <c r="I75" s="55">
        <v>55.49</v>
      </c>
      <c r="J75" s="55">
        <v>111.77</v>
      </c>
      <c r="K75" s="55">
        <v>82.34</v>
      </c>
      <c r="L75" s="55">
        <v>86.41</v>
      </c>
      <c r="M75" s="55">
        <v>100.61</v>
      </c>
      <c r="N75" s="55">
        <v>110.37</v>
      </c>
      <c r="O75" s="55">
        <v>49.02</v>
      </c>
      <c r="P75" s="55">
        <v>119.16</v>
      </c>
      <c r="Q75" s="55">
        <v>54.53</v>
      </c>
      <c r="R75" s="55">
        <v>76.57</v>
      </c>
      <c r="S75" s="55">
        <v>87.86</v>
      </c>
      <c r="T75" s="55">
        <v>110.86</v>
      </c>
      <c r="U75" s="55">
        <v>24.3</v>
      </c>
      <c r="V75" s="55">
        <v>93.23</v>
      </c>
      <c r="W75" s="55">
        <v>34.5</v>
      </c>
      <c r="X75" s="55">
        <v>92.78</v>
      </c>
      <c r="Y75" s="55">
        <v>25.68</v>
      </c>
      <c r="Z75" s="55">
        <v>40.85</v>
      </c>
      <c r="AA75" s="55">
        <v>15.11</v>
      </c>
      <c r="AB75" s="55">
        <v>83.22</v>
      </c>
      <c r="AC75" s="55">
        <v>58.73</v>
      </c>
      <c r="AD75" s="55">
        <v>69.04</v>
      </c>
      <c r="AE75" s="55">
        <v>59.67</v>
      </c>
      <c r="AF75" s="55">
        <v>15.29</v>
      </c>
      <c r="AG75" s="55">
        <v>66.25</v>
      </c>
      <c r="AH75" s="55">
        <v>87.09</v>
      </c>
      <c r="AI75" s="55">
        <v>109.3</v>
      </c>
      <c r="AJ75" s="55">
        <v>100.51</v>
      </c>
      <c r="AK75" s="55">
        <v>34.12</v>
      </c>
      <c r="AL75" s="55">
        <v>97.97</v>
      </c>
      <c r="AM75" s="55">
        <v>58.37</v>
      </c>
      <c r="AN75" s="55">
        <v>38.4</v>
      </c>
      <c r="AO75" s="55">
        <v>22.61</v>
      </c>
      <c r="AP75" s="55">
        <v>119.72</v>
      </c>
      <c r="AQ75" s="55">
        <v>12.71</v>
      </c>
      <c r="AR75" s="55">
        <v>17.25</v>
      </c>
      <c r="AS75" s="55">
        <v>13.92</v>
      </c>
      <c r="AT75" s="55">
        <v>19.93</v>
      </c>
      <c r="AU75" s="55">
        <v>15.08</v>
      </c>
      <c r="AV75" s="55">
        <v>21.91</v>
      </c>
      <c r="AW75" s="55">
        <v>15.8</v>
      </c>
      <c r="AX75" s="55">
        <v>22.52</v>
      </c>
      <c r="AY75" s="55">
        <v>15.11</v>
      </c>
      <c r="AZ75" s="55">
        <v>12.7</v>
      </c>
      <c r="BA75" s="55">
        <v>12.67</v>
      </c>
      <c r="BB75" s="55">
        <v>9.64</v>
      </c>
      <c r="BC75" s="55">
        <v>110.75</v>
      </c>
      <c r="BD75" s="55">
        <v>53.7</v>
      </c>
      <c r="BE75" s="55">
        <v>84.99</v>
      </c>
      <c r="BF75" s="55">
        <v>131.23</v>
      </c>
      <c r="BG75" s="55">
        <v>30.61</v>
      </c>
      <c r="BH75" s="55">
        <v>50.36</v>
      </c>
      <c r="BI75" s="55">
        <v>136.71</v>
      </c>
      <c r="BJ75" s="55">
        <v>69.07</v>
      </c>
      <c r="BK75" s="55">
        <v>50.67</v>
      </c>
      <c r="BL75" s="55">
        <v>57.59</v>
      </c>
      <c r="BM75" s="55">
        <v>52.79</v>
      </c>
      <c r="BN75" s="55">
        <v>45.7</v>
      </c>
      <c r="BO75" s="55">
        <v>112.35</v>
      </c>
      <c r="BP75" s="55">
        <v>149.43</v>
      </c>
      <c r="BQ75" s="55">
        <v>52.44</v>
      </c>
      <c r="BR75" s="55">
        <v>14.77</v>
      </c>
      <c r="BS75" s="55">
        <v>123.03</v>
      </c>
      <c r="BT75" s="55">
        <v>80.14</v>
      </c>
      <c r="BU75" s="55">
        <v>50.14</v>
      </c>
      <c r="BV75" s="55">
        <v>23.49</v>
      </c>
      <c r="BW75" s="55">
        <v>110.47</v>
      </c>
      <c r="BX75" s="55">
        <v>2066.66</v>
      </c>
      <c r="BY75" s="14">
        <v>0.011115786177676279</v>
      </c>
      <c r="CA75" s="37">
        <f t="shared" si="4"/>
        <v>-0.002167825851</v>
      </c>
      <c r="CB75" s="74"/>
      <c r="CC75" s="55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>
      <c r="A76" s="1">
        <v>61.0</v>
      </c>
      <c r="B76" s="53">
        <v>42467.0</v>
      </c>
      <c r="C76" s="55">
        <v>103.9</v>
      </c>
      <c r="D76" s="55">
        <v>187.06</v>
      </c>
      <c r="E76" s="55">
        <v>34.8</v>
      </c>
      <c r="F76" s="55">
        <v>33.29</v>
      </c>
      <c r="G76" s="55">
        <v>80.68</v>
      </c>
      <c r="H76" s="55">
        <v>61.14</v>
      </c>
      <c r="I76" s="55">
        <v>55.67</v>
      </c>
      <c r="J76" s="55">
        <v>112.15</v>
      </c>
      <c r="K76" s="55">
        <v>81.37</v>
      </c>
      <c r="L76" s="55">
        <v>85.44</v>
      </c>
      <c r="M76" s="55">
        <v>99.35</v>
      </c>
      <c r="N76" s="55">
        <v>110.37</v>
      </c>
      <c r="O76" s="55">
        <v>49.04</v>
      </c>
      <c r="P76" s="55">
        <v>119.48</v>
      </c>
      <c r="Q76" s="55">
        <v>54.55</v>
      </c>
      <c r="R76" s="55">
        <v>76.33</v>
      </c>
      <c r="S76" s="55">
        <v>86.76</v>
      </c>
      <c r="T76" s="55">
        <v>109.45</v>
      </c>
      <c r="U76" s="55">
        <v>24.38</v>
      </c>
      <c r="V76" s="55">
        <v>91.87</v>
      </c>
      <c r="W76" s="55">
        <v>33.9</v>
      </c>
      <c r="X76" s="55">
        <v>91.43</v>
      </c>
      <c r="Y76" s="55">
        <v>25.42</v>
      </c>
      <c r="Z76" s="55">
        <v>40.07</v>
      </c>
      <c r="AA76" s="55">
        <v>14.84</v>
      </c>
      <c r="AB76" s="55">
        <v>82.7</v>
      </c>
      <c r="AC76" s="55">
        <v>58.11</v>
      </c>
      <c r="AD76" s="55">
        <v>68.4</v>
      </c>
      <c r="AE76" s="55">
        <v>58.47</v>
      </c>
      <c r="AF76" s="55">
        <v>15.26</v>
      </c>
      <c r="AG76" s="55">
        <v>66.52</v>
      </c>
      <c r="AH76" s="55">
        <v>87.34</v>
      </c>
      <c r="AI76" s="55">
        <v>109.36</v>
      </c>
      <c r="AJ76" s="55">
        <v>100.64</v>
      </c>
      <c r="AK76" s="55">
        <v>33.92</v>
      </c>
      <c r="AL76" s="55">
        <v>98.03</v>
      </c>
      <c r="AM76" s="55">
        <v>59.0</v>
      </c>
      <c r="AN76" s="55">
        <v>38.3</v>
      </c>
      <c r="AO76" s="55">
        <v>22.59</v>
      </c>
      <c r="AP76" s="55">
        <v>119.99</v>
      </c>
      <c r="AQ76" s="55">
        <v>12.67</v>
      </c>
      <c r="AR76" s="55">
        <v>17.18</v>
      </c>
      <c r="AS76" s="55">
        <v>13.84</v>
      </c>
      <c r="AT76" s="55">
        <v>19.8</v>
      </c>
      <c r="AU76" s="55">
        <v>14.96</v>
      </c>
      <c r="AV76" s="55">
        <v>21.72</v>
      </c>
      <c r="AW76" s="55">
        <v>15.65</v>
      </c>
      <c r="AX76" s="55">
        <v>22.29</v>
      </c>
      <c r="AY76" s="55">
        <v>14.96</v>
      </c>
      <c r="AZ76" s="55">
        <v>12.57</v>
      </c>
      <c r="BA76" s="55">
        <v>12.54</v>
      </c>
      <c r="BB76" s="55">
        <v>9.54</v>
      </c>
      <c r="BC76" s="55">
        <v>110.99</v>
      </c>
      <c r="BD76" s="55">
        <v>53.12</v>
      </c>
      <c r="BE76" s="55">
        <v>85.04</v>
      </c>
      <c r="BF76" s="55">
        <v>132.85</v>
      </c>
      <c r="BG76" s="55">
        <v>30.63</v>
      </c>
      <c r="BH76" s="55">
        <v>50.41</v>
      </c>
      <c r="BI76" s="55">
        <v>135.45</v>
      </c>
      <c r="BJ76" s="55">
        <v>67.9</v>
      </c>
      <c r="BK76" s="55">
        <v>49.79</v>
      </c>
      <c r="BL76" s="55">
        <v>56.81</v>
      </c>
      <c r="BM76" s="55">
        <v>52.97</v>
      </c>
      <c r="BN76" s="55">
        <v>45.69</v>
      </c>
      <c r="BO76" s="55">
        <v>109.76</v>
      </c>
      <c r="BP76" s="55">
        <v>147.49</v>
      </c>
      <c r="BQ76" s="55">
        <v>52.63</v>
      </c>
      <c r="BR76" s="55">
        <v>14.93</v>
      </c>
      <c r="BS76" s="55">
        <v>121.78</v>
      </c>
      <c r="BT76" s="55">
        <v>80.16</v>
      </c>
      <c r="BU76" s="55">
        <v>50.21</v>
      </c>
      <c r="BV76" s="55">
        <v>23.43</v>
      </c>
      <c r="BW76" s="55">
        <v>111.04</v>
      </c>
      <c r="BX76" s="55">
        <v>2041.91</v>
      </c>
      <c r="BY76" s="14">
        <v>-9.931798389385404E-4</v>
      </c>
      <c r="CA76" s="37">
        <f t="shared" si="4"/>
        <v>0.005159771884</v>
      </c>
      <c r="CB76" s="74"/>
      <c r="CC76" s="55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>
      <c r="A77" s="1">
        <v>62.0</v>
      </c>
      <c r="B77" s="53">
        <v>42468.0</v>
      </c>
      <c r="C77" s="55">
        <v>104.2</v>
      </c>
      <c r="D77" s="55">
        <v>187.57</v>
      </c>
      <c r="E77" s="55">
        <v>35.46</v>
      </c>
      <c r="F77" s="55">
        <v>33.87</v>
      </c>
      <c r="G77" s="55">
        <v>80.96</v>
      </c>
      <c r="H77" s="55">
        <v>62.37</v>
      </c>
      <c r="I77" s="55">
        <v>55.58</v>
      </c>
      <c r="J77" s="55">
        <v>112.17</v>
      </c>
      <c r="K77" s="55">
        <v>81.67</v>
      </c>
      <c r="L77" s="55">
        <v>85.69</v>
      </c>
      <c r="M77" s="55">
        <v>100.1</v>
      </c>
      <c r="N77" s="55">
        <v>110.38</v>
      </c>
      <c r="O77" s="55">
        <v>49.09</v>
      </c>
      <c r="P77" s="55">
        <v>119.21</v>
      </c>
      <c r="Q77" s="55">
        <v>54.56</v>
      </c>
      <c r="R77" s="55">
        <v>76.59</v>
      </c>
      <c r="S77" s="55">
        <v>87.27</v>
      </c>
      <c r="T77" s="55">
        <v>110.07</v>
      </c>
      <c r="U77" s="55">
        <v>24.37</v>
      </c>
      <c r="V77" s="55">
        <v>92.65</v>
      </c>
      <c r="W77" s="55">
        <v>34.6</v>
      </c>
      <c r="X77" s="55">
        <v>93.11</v>
      </c>
      <c r="Y77" s="55">
        <v>25.93</v>
      </c>
      <c r="Z77" s="55">
        <v>40.71</v>
      </c>
      <c r="AA77" s="55">
        <v>15.32</v>
      </c>
      <c r="AB77" s="55">
        <v>83.16</v>
      </c>
      <c r="AC77" s="55">
        <v>58.82</v>
      </c>
      <c r="AD77" s="55">
        <v>68.64</v>
      </c>
      <c r="AE77" s="55">
        <v>59.49</v>
      </c>
      <c r="AF77" s="55">
        <v>15.66</v>
      </c>
      <c r="AG77" s="55">
        <v>66.44</v>
      </c>
      <c r="AH77" s="55">
        <v>87.17</v>
      </c>
      <c r="AI77" s="55">
        <v>109.38</v>
      </c>
      <c r="AJ77" s="55">
        <v>100.66</v>
      </c>
      <c r="AK77" s="55">
        <v>34.14</v>
      </c>
      <c r="AL77" s="55">
        <v>98.3</v>
      </c>
      <c r="AM77" s="55">
        <v>59.17</v>
      </c>
      <c r="AN77" s="55">
        <v>38.48</v>
      </c>
      <c r="AO77" s="55">
        <v>22.65</v>
      </c>
      <c r="AP77" s="55">
        <v>120.09</v>
      </c>
      <c r="AQ77" s="55">
        <v>12.71</v>
      </c>
      <c r="AR77" s="55">
        <v>17.25</v>
      </c>
      <c r="AS77" s="55">
        <v>13.91</v>
      </c>
      <c r="AT77" s="55">
        <v>19.9</v>
      </c>
      <c r="AU77" s="55">
        <v>15.04</v>
      </c>
      <c r="AV77" s="55">
        <v>21.85</v>
      </c>
      <c r="AW77" s="55">
        <v>15.75</v>
      </c>
      <c r="AX77" s="55">
        <v>22.44</v>
      </c>
      <c r="AY77" s="55">
        <v>15.06</v>
      </c>
      <c r="AZ77" s="55">
        <v>12.65</v>
      </c>
      <c r="BA77" s="55">
        <v>12.63</v>
      </c>
      <c r="BB77" s="55">
        <v>9.61</v>
      </c>
      <c r="BC77" s="55">
        <v>110.88</v>
      </c>
      <c r="BD77" s="55">
        <v>53.41</v>
      </c>
      <c r="BE77" s="55">
        <v>85.04</v>
      </c>
      <c r="BF77" s="55">
        <v>132.01</v>
      </c>
      <c r="BG77" s="55">
        <v>30.63</v>
      </c>
      <c r="BH77" s="55">
        <v>50.39</v>
      </c>
      <c r="BI77" s="55">
        <v>136.1</v>
      </c>
      <c r="BJ77" s="55">
        <v>67.6</v>
      </c>
      <c r="BK77" s="55">
        <v>50.51</v>
      </c>
      <c r="BL77" s="55">
        <v>55.84</v>
      </c>
      <c r="BM77" s="55">
        <v>52.91</v>
      </c>
      <c r="BN77" s="55">
        <v>45.7</v>
      </c>
      <c r="BO77" s="55">
        <v>109.08</v>
      </c>
      <c r="BP77" s="55">
        <v>147.04</v>
      </c>
      <c r="BQ77" s="55">
        <v>52.64</v>
      </c>
      <c r="BR77" s="55">
        <v>15.06</v>
      </c>
      <c r="BS77" s="55">
        <v>122.26</v>
      </c>
      <c r="BT77" s="55">
        <v>80.1</v>
      </c>
      <c r="BU77" s="55">
        <v>50.215</v>
      </c>
      <c r="BV77" s="55">
        <v>23.49</v>
      </c>
      <c r="BW77" s="55">
        <v>110.87</v>
      </c>
      <c r="BX77" s="55">
        <v>2047.6</v>
      </c>
      <c r="BY77" s="14">
        <v>0.0017906592170022773</v>
      </c>
      <c r="CA77" s="37">
        <f t="shared" si="4"/>
        <v>-0.001530979827</v>
      </c>
      <c r="CB77" s="74"/>
      <c r="CC77" s="55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>
      <c r="A78" s="1">
        <v>63.0</v>
      </c>
      <c r="B78" s="53">
        <v>42471.0</v>
      </c>
      <c r="C78" s="55">
        <v>103.91</v>
      </c>
      <c r="D78" s="55">
        <v>187.08</v>
      </c>
      <c r="E78" s="55">
        <v>35.49</v>
      </c>
      <c r="F78" s="55">
        <v>34.32</v>
      </c>
      <c r="G78" s="55">
        <v>80.63</v>
      </c>
      <c r="H78" s="55">
        <v>62.11</v>
      </c>
      <c r="I78" s="55">
        <v>55.47</v>
      </c>
      <c r="J78" s="55">
        <v>112.15</v>
      </c>
      <c r="K78" s="55">
        <v>81.6</v>
      </c>
      <c r="L78" s="55">
        <v>85.78</v>
      </c>
      <c r="M78" s="55">
        <v>100.1</v>
      </c>
      <c r="N78" s="55">
        <v>110.36</v>
      </c>
      <c r="O78" s="55">
        <v>49.02</v>
      </c>
      <c r="P78" s="55">
        <v>119.2</v>
      </c>
      <c r="Q78" s="55">
        <v>54.53</v>
      </c>
      <c r="R78" s="55">
        <v>76.85</v>
      </c>
      <c r="S78" s="55">
        <v>87.22</v>
      </c>
      <c r="T78" s="55">
        <v>109.83</v>
      </c>
      <c r="U78" s="55">
        <v>24.37</v>
      </c>
      <c r="V78" s="55">
        <v>92.79</v>
      </c>
      <c r="W78" s="55">
        <v>34.77</v>
      </c>
      <c r="X78" s="55">
        <v>93.51</v>
      </c>
      <c r="Y78" s="55">
        <v>26.04</v>
      </c>
      <c r="Z78" s="55">
        <v>41.2</v>
      </c>
      <c r="AA78" s="55">
        <v>15.64</v>
      </c>
      <c r="AB78" s="55">
        <v>82.99</v>
      </c>
      <c r="AC78" s="55">
        <v>58.86</v>
      </c>
      <c r="AD78" s="55">
        <v>68.51</v>
      </c>
      <c r="AE78" s="55">
        <v>60.29</v>
      </c>
      <c r="AF78" s="55">
        <v>15.7</v>
      </c>
      <c r="AG78" s="55">
        <v>66.42</v>
      </c>
      <c r="AH78" s="55">
        <v>87.22</v>
      </c>
      <c r="AI78" s="55">
        <v>109.41</v>
      </c>
      <c r="AJ78" s="55">
        <v>100.6</v>
      </c>
      <c r="AK78" s="55">
        <v>34.2</v>
      </c>
      <c r="AL78" s="55">
        <v>98.35</v>
      </c>
      <c r="AM78" s="55">
        <v>60.54</v>
      </c>
      <c r="AN78" s="55">
        <v>38.56</v>
      </c>
      <c r="AO78" s="55">
        <v>22.73</v>
      </c>
      <c r="AP78" s="55">
        <v>120.0</v>
      </c>
      <c r="AQ78" s="55">
        <v>12.71</v>
      </c>
      <c r="AR78" s="55">
        <v>17.25</v>
      </c>
      <c r="AS78" s="55">
        <v>13.9</v>
      </c>
      <c r="AT78" s="55">
        <v>19.9</v>
      </c>
      <c r="AU78" s="55">
        <v>15.04</v>
      </c>
      <c r="AV78" s="55">
        <v>21.84</v>
      </c>
      <c r="AW78" s="55">
        <v>15.74</v>
      </c>
      <c r="AX78" s="55">
        <v>22.43</v>
      </c>
      <c r="AY78" s="55">
        <v>15.05</v>
      </c>
      <c r="AZ78" s="55">
        <v>12.65</v>
      </c>
      <c r="BA78" s="55">
        <v>12.62</v>
      </c>
      <c r="BB78" s="55">
        <v>9.6</v>
      </c>
      <c r="BC78" s="55">
        <v>110.96</v>
      </c>
      <c r="BD78" s="55">
        <v>53.03</v>
      </c>
      <c r="BE78" s="55">
        <v>85.03</v>
      </c>
      <c r="BF78" s="55">
        <v>131.84</v>
      </c>
      <c r="BG78" s="55">
        <v>30.68</v>
      </c>
      <c r="BH78" s="55">
        <v>50.39</v>
      </c>
      <c r="BI78" s="55">
        <v>135.15</v>
      </c>
      <c r="BJ78" s="55">
        <v>67.19</v>
      </c>
      <c r="BK78" s="55">
        <v>50.92</v>
      </c>
      <c r="BL78" s="55">
        <v>54.46</v>
      </c>
      <c r="BM78" s="55">
        <v>52.94</v>
      </c>
      <c r="BN78" s="55">
        <v>45.69</v>
      </c>
      <c r="BO78" s="55">
        <v>107.7</v>
      </c>
      <c r="BP78" s="55">
        <v>145.88</v>
      </c>
      <c r="BQ78" s="55">
        <v>52.59</v>
      </c>
      <c r="BR78" s="55">
        <v>15.55</v>
      </c>
      <c r="BS78" s="55">
        <v>121.45</v>
      </c>
      <c r="BT78" s="55">
        <v>80.1</v>
      </c>
      <c r="BU78" s="55">
        <v>50.23</v>
      </c>
      <c r="BV78" s="55">
        <v>23.58</v>
      </c>
      <c r="BW78" s="55">
        <v>110.85000000000001</v>
      </c>
      <c r="BX78" s="55">
        <v>2041.99</v>
      </c>
      <c r="BY78" s="14">
        <v>-9.540397467636685E-4</v>
      </c>
      <c r="CA78" s="37">
        <f t="shared" si="4"/>
        <v>-0.0001803914494</v>
      </c>
      <c r="CB78" s="74"/>
      <c r="CC78" s="55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>
      <c r="A79" s="1">
        <v>64.0</v>
      </c>
      <c r="B79" s="53">
        <v>42472.0</v>
      </c>
      <c r="C79" s="55">
        <v>104.92</v>
      </c>
      <c r="D79" s="55">
        <v>188.9</v>
      </c>
      <c r="E79" s="55">
        <v>36.03</v>
      </c>
      <c r="F79" s="55">
        <v>34.85</v>
      </c>
      <c r="G79" s="55">
        <v>81.25</v>
      </c>
      <c r="H79" s="55">
        <v>63.96</v>
      </c>
      <c r="I79" s="55">
        <v>55.27</v>
      </c>
      <c r="J79" s="55">
        <v>112.1</v>
      </c>
      <c r="K79" s="55">
        <v>82.43</v>
      </c>
      <c r="L79" s="55">
        <v>86.54</v>
      </c>
      <c r="M79" s="55">
        <v>101.4</v>
      </c>
      <c r="N79" s="55">
        <v>110.38</v>
      </c>
      <c r="O79" s="55">
        <v>49.01</v>
      </c>
      <c r="P79" s="55">
        <v>118.73</v>
      </c>
      <c r="Q79" s="55">
        <v>54.45</v>
      </c>
      <c r="R79" s="55">
        <v>77.0</v>
      </c>
      <c r="S79" s="55">
        <v>88.44</v>
      </c>
      <c r="T79" s="55">
        <v>110.92</v>
      </c>
      <c r="U79" s="55">
        <v>24.36</v>
      </c>
      <c r="V79" s="55">
        <v>94.18</v>
      </c>
      <c r="W79" s="55">
        <v>35.45</v>
      </c>
      <c r="X79" s="55">
        <v>94.67</v>
      </c>
      <c r="Y79" s="55">
        <v>26.31</v>
      </c>
      <c r="Z79" s="55">
        <v>41.83</v>
      </c>
      <c r="AA79" s="55">
        <v>16.04</v>
      </c>
      <c r="AB79" s="55">
        <v>83.59</v>
      </c>
      <c r="AC79" s="55">
        <v>59.31</v>
      </c>
      <c r="AD79" s="55">
        <v>69.15</v>
      </c>
      <c r="AE79" s="55">
        <v>60.82</v>
      </c>
      <c r="AF79" s="55">
        <v>16.38</v>
      </c>
      <c r="AG79" s="55">
        <v>66.27</v>
      </c>
      <c r="AH79" s="55">
        <v>86.99</v>
      </c>
      <c r="AI79" s="55">
        <v>109.35</v>
      </c>
      <c r="AJ79" s="55">
        <v>100.52</v>
      </c>
      <c r="AK79" s="55">
        <v>34.42</v>
      </c>
      <c r="AL79" s="55">
        <v>98.1</v>
      </c>
      <c r="AM79" s="55">
        <v>60.77</v>
      </c>
      <c r="AN79" s="55">
        <v>38.63</v>
      </c>
      <c r="AO79" s="55">
        <v>22.83</v>
      </c>
      <c r="AP79" s="55">
        <v>120.0</v>
      </c>
      <c r="AQ79" s="55">
        <v>12.76</v>
      </c>
      <c r="AR79" s="55">
        <v>17.32</v>
      </c>
      <c r="AS79" s="55">
        <v>13.98</v>
      </c>
      <c r="AT79" s="55">
        <v>20.02</v>
      </c>
      <c r="AU79" s="55">
        <v>15.15</v>
      </c>
      <c r="AV79" s="55">
        <v>22.02</v>
      </c>
      <c r="AW79" s="55">
        <v>15.88</v>
      </c>
      <c r="AX79" s="55">
        <v>22.63</v>
      </c>
      <c r="AY79" s="55">
        <v>15.19</v>
      </c>
      <c r="AZ79" s="55">
        <v>12.76</v>
      </c>
      <c r="BA79" s="55">
        <v>12.74</v>
      </c>
      <c r="BB79" s="55">
        <v>9.69</v>
      </c>
      <c r="BC79" s="55">
        <v>110.78</v>
      </c>
      <c r="BD79" s="55">
        <v>53.36</v>
      </c>
      <c r="BE79" s="55">
        <v>85.01</v>
      </c>
      <c r="BF79" s="55">
        <v>130.93</v>
      </c>
      <c r="BG79" s="55">
        <v>30.65</v>
      </c>
      <c r="BH79" s="55">
        <v>50.43</v>
      </c>
      <c r="BI79" s="55">
        <v>135.96</v>
      </c>
      <c r="BJ79" s="55">
        <v>67.64</v>
      </c>
      <c r="BK79" s="55">
        <v>51.52</v>
      </c>
      <c r="BL79" s="55">
        <v>54.99</v>
      </c>
      <c r="BM79" s="55">
        <v>52.86</v>
      </c>
      <c r="BN79" s="55">
        <v>45.69</v>
      </c>
      <c r="BO79" s="55">
        <v>108.97</v>
      </c>
      <c r="BP79" s="55">
        <v>147.01</v>
      </c>
      <c r="BQ79" s="55">
        <v>52.49</v>
      </c>
      <c r="BR79" s="55">
        <v>15.87</v>
      </c>
      <c r="BS79" s="55">
        <v>122.05</v>
      </c>
      <c r="BT79" s="55">
        <v>80.09</v>
      </c>
      <c r="BU79" s="55">
        <v>50.24</v>
      </c>
      <c r="BV79" s="55">
        <v>23.65</v>
      </c>
      <c r="BW79" s="55">
        <v>110.41000000000001</v>
      </c>
      <c r="BX79" s="55">
        <v>2061.72</v>
      </c>
      <c r="BY79" s="14">
        <v>0.008698885485875163</v>
      </c>
      <c r="CA79" s="37">
        <f t="shared" si="4"/>
        <v>-0.003969327921</v>
      </c>
      <c r="CB79" s="74"/>
      <c r="CC79" s="55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>
      <c r="A80" s="1">
        <v>65.0</v>
      </c>
      <c r="B80" s="53">
        <v>42473.0</v>
      </c>
      <c r="C80" s="55">
        <v>106.15</v>
      </c>
      <c r="D80" s="55">
        <v>190.79</v>
      </c>
      <c r="E80" s="55">
        <v>36.6</v>
      </c>
      <c r="F80" s="55">
        <v>35.5</v>
      </c>
      <c r="G80" s="55">
        <v>81.7</v>
      </c>
      <c r="H80" s="55">
        <v>64.26</v>
      </c>
      <c r="I80" s="55">
        <v>55.27</v>
      </c>
      <c r="J80" s="55">
        <v>112.17</v>
      </c>
      <c r="K80" s="55">
        <v>83.36</v>
      </c>
      <c r="L80" s="55">
        <v>87.64</v>
      </c>
      <c r="M80" s="55">
        <v>103.17</v>
      </c>
      <c r="N80" s="55">
        <v>110.38</v>
      </c>
      <c r="O80" s="55">
        <v>49.03</v>
      </c>
      <c r="P80" s="55">
        <v>119.14</v>
      </c>
      <c r="Q80" s="55">
        <v>54.51</v>
      </c>
      <c r="R80" s="55">
        <v>77.29</v>
      </c>
      <c r="S80" s="55">
        <v>89.55</v>
      </c>
      <c r="T80" s="55">
        <v>113.02</v>
      </c>
      <c r="U80" s="55">
        <v>24.37</v>
      </c>
      <c r="V80" s="55">
        <v>96.1</v>
      </c>
      <c r="W80" s="55">
        <v>36.22</v>
      </c>
      <c r="X80" s="55">
        <v>95.42</v>
      </c>
      <c r="Y80" s="55">
        <v>26.59</v>
      </c>
      <c r="Z80" s="55">
        <v>42.52</v>
      </c>
      <c r="AA80" s="55">
        <v>16.41</v>
      </c>
      <c r="AB80" s="55">
        <v>83.22</v>
      </c>
      <c r="AC80" s="55">
        <v>59.11</v>
      </c>
      <c r="AD80" s="55">
        <v>69.66</v>
      </c>
      <c r="AE80" s="55">
        <v>61.5</v>
      </c>
      <c r="AF80" s="55">
        <v>16.4</v>
      </c>
      <c r="AG80" s="55">
        <v>66.25</v>
      </c>
      <c r="AH80" s="55">
        <v>87.16</v>
      </c>
      <c r="AI80" s="55">
        <v>109.35</v>
      </c>
      <c r="AJ80" s="55">
        <v>100.52</v>
      </c>
      <c r="AK80" s="55">
        <v>34.66</v>
      </c>
      <c r="AL80" s="55">
        <v>97.61</v>
      </c>
      <c r="AM80" s="55">
        <v>60.39</v>
      </c>
      <c r="AN80" s="55">
        <v>38.71</v>
      </c>
      <c r="AO80" s="55">
        <v>22.91</v>
      </c>
      <c r="AP80" s="55">
        <v>120.11</v>
      </c>
      <c r="AQ80" s="55">
        <v>12.83</v>
      </c>
      <c r="AR80" s="55">
        <v>17.43</v>
      </c>
      <c r="AS80" s="55">
        <v>14.08</v>
      </c>
      <c r="AT80" s="55">
        <v>20.2</v>
      </c>
      <c r="AU80" s="55">
        <v>15.3</v>
      </c>
      <c r="AV80" s="55">
        <v>22.26</v>
      </c>
      <c r="AW80" s="55">
        <v>16.07</v>
      </c>
      <c r="AX80" s="55">
        <v>22.92</v>
      </c>
      <c r="AY80" s="55">
        <v>15.39</v>
      </c>
      <c r="AZ80" s="55">
        <v>12.92</v>
      </c>
      <c r="BA80" s="55">
        <v>12.9</v>
      </c>
      <c r="BB80" s="55">
        <v>9.81</v>
      </c>
      <c r="BC80" s="55">
        <v>110.83</v>
      </c>
      <c r="BD80" s="55">
        <v>52.95</v>
      </c>
      <c r="BE80" s="55">
        <v>84.97</v>
      </c>
      <c r="BF80" s="55">
        <v>131.39</v>
      </c>
      <c r="BG80" s="55">
        <v>30.63</v>
      </c>
      <c r="BH80" s="55">
        <v>50.41</v>
      </c>
      <c r="BI80" s="55">
        <v>135.13</v>
      </c>
      <c r="BJ80" s="55">
        <v>69.28</v>
      </c>
      <c r="BK80" s="55">
        <v>52.01</v>
      </c>
      <c r="BL80" s="55">
        <v>56.32</v>
      </c>
      <c r="BM80" s="55">
        <v>52.91</v>
      </c>
      <c r="BN80" s="55">
        <v>45.7</v>
      </c>
      <c r="BO80" s="55">
        <v>110.81</v>
      </c>
      <c r="BP80" s="55">
        <v>148.9</v>
      </c>
      <c r="BQ80" s="55">
        <v>52.57</v>
      </c>
      <c r="BR80" s="55">
        <v>15.81</v>
      </c>
      <c r="BS80" s="55">
        <v>121.18</v>
      </c>
      <c r="BT80" s="55">
        <v>80.07</v>
      </c>
      <c r="BU80" s="55">
        <v>50.265</v>
      </c>
      <c r="BV80" s="55">
        <v>23.63</v>
      </c>
      <c r="BW80" s="55">
        <v>110.49000000000001</v>
      </c>
      <c r="BX80" s="55">
        <v>2082.42</v>
      </c>
      <c r="BY80" s="14">
        <v>0.01882638433613515</v>
      </c>
      <c r="CA80" s="37">
        <f t="shared" si="4"/>
        <v>0.0007245720496</v>
      </c>
      <c r="CB80" s="74"/>
      <c r="CC80" s="55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>
      <c r="A81" s="1">
        <v>66.0</v>
      </c>
      <c r="B81" s="53">
        <v>42474.0</v>
      </c>
      <c r="C81" s="55">
        <v>106.11</v>
      </c>
      <c r="D81" s="55">
        <v>190.77</v>
      </c>
      <c r="E81" s="55">
        <v>36.64</v>
      </c>
      <c r="F81" s="55">
        <v>35.32</v>
      </c>
      <c r="G81" s="55">
        <v>81.59</v>
      </c>
      <c r="H81" s="55">
        <v>64.41</v>
      </c>
      <c r="I81" s="55">
        <v>55.18</v>
      </c>
      <c r="J81" s="55">
        <v>112.15</v>
      </c>
      <c r="K81" s="55">
        <v>83.38</v>
      </c>
      <c r="L81" s="55">
        <v>87.29</v>
      </c>
      <c r="M81" s="55">
        <v>102.91</v>
      </c>
      <c r="N81" s="55">
        <v>110.37</v>
      </c>
      <c r="O81" s="55">
        <v>48.93</v>
      </c>
      <c r="P81" s="55">
        <v>119.06</v>
      </c>
      <c r="Q81" s="55">
        <v>54.52</v>
      </c>
      <c r="R81" s="55">
        <v>77.49</v>
      </c>
      <c r="S81" s="55">
        <v>89.56</v>
      </c>
      <c r="T81" s="55">
        <v>112.8</v>
      </c>
      <c r="U81" s="55">
        <v>24.37</v>
      </c>
      <c r="V81" s="55">
        <v>95.78</v>
      </c>
      <c r="W81" s="55">
        <v>36.3</v>
      </c>
      <c r="X81" s="55">
        <v>95.03</v>
      </c>
      <c r="Y81" s="55">
        <v>26.64</v>
      </c>
      <c r="Z81" s="55">
        <v>42.34</v>
      </c>
      <c r="AA81" s="55">
        <v>16.22</v>
      </c>
      <c r="AB81" s="55">
        <v>82.76</v>
      </c>
      <c r="AC81" s="55">
        <v>58.71</v>
      </c>
      <c r="AD81" s="55">
        <v>69.61</v>
      </c>
      <c r="AE81" s="55">
        <v>61.4</v>
      </c>
      <c r="AF81" s="55">
        <v>16.24</v>
      </c>
      <c r="AG81" s="55">
        <v>66.15</v>
      </c>
      <c r="AH81" s="55">
        <v>87.16</v>
      </c>
      <c r="AI81" s="55">
        <v>109.33</v>
      </c>
      <c r="AJ81" s="55">
        <v>100.38</v>
      </c>
      <c r="AK81" s="55">
        <v>34.63</v>
      </c>
      <c r="AL81" s="55">
        <v>97.19</v>
      </c>
      <c r="AM81" s="55">
        <v>59.82</v>
      </c>
      <c r="AN81" s="55">
        <v>38.72</v>
      </c>
      <c r="AO81" s="55">
        <v>22.85</v>
      </c>
      <c r="AP81" s="55">
        <v>120.08</v>
      </c>
      <c r="AQ81" s="55">
        <v>12.83</v>
      </c>
      <c r="AR81" s="55">
        <v>17.43</v>
      </c>
      <c r="AS81" s="55">
        <v>14.08</v>
      </c>
      <c r="AT81" s="55">
        <v>20.2</v>
      </c>
      <c r="AU81" s="55">
        <v>15.3</v>
      </c>
      <c r="AV81" s="55">
        <v>22.25</v>
      </c>
      <c r="AW81" s="55">
        <v>16.06</v>
      </c>
      <c r="AX81" s="55">
        <v>22.91</v>
      </c>
      <c r="AY81" s="55">
        <v>15.38</v>
      </c>
      <c r="AZ81" s="55">
        <v>12.92</v>
      </c>
      <c r="BA81" s="55">
        <v>12.89</v>
      </c>
      <c r="BB81" s="55">
        <v>9.81</v>
      </c>
      <c r="BC81" s="55">
        <v>110.64</v>
      </c>
      <c r="BD81" s="55">
        <v>52.71</v>
      </c>
      <c r="BE81" s="55">
        <v>84.97</v>
      </c>
      <c r="BF81" s="55">
        <v>130.76</v>
      </c>
      <c r="BG81" s="55">
        <v>30.61</v>
      </c>
      <c r="BH81" s="55">
        <v>50.4</v>
      </c>
      <c r="BI81" s="55">
        <v>134.47</v>
      </c>
      <c r="BJ81" s="55">
        <v>69.52</v>
      </c>
      <c r="BK81" s="55">
        <v>51.91</v>
      </c>
      <c r="BL81" s="55">
        <v>56.66</v>
      </c>
      <c r="BM81" s="55">
        <v>52.83</v>
      </c>
      <c r="BN81" s="55">
        <v>45.7</v>
      </c>
      <c r="BO81" s="55">
        <v>110.94</v>
      </c>
      <c r="BP81" s="55">
        <v>149.16</v>
      </c>
      <c r="BQ81" s="55">
        <v>52.59</v>
      </c>
      <c r="BR81" s="55">
        <v>15.82</v>
      </c>
      <c r="BS81" s="55">
        <v>120.66</v>
      </c>
      <c r="BT81" s="55">
        <v>80.1</v>
      </c>
      <c r="BU81" s="55">
        <v>50.25</v>
      </c>
      <c r="BV81" s="55">
        <v>23.65</v>
      </c>
      <c r="BW81" s="55">
        <v>110.23</v>
      </c>
      <c r="BX81" s="55">
        <v>2082.78</v>
      </c>
      <c r="BY81" s="14">
        <v>0.019002514750922295</v>
      </c>
      <c r="CA81" s="37">
        <f t="shared" si="4"/>
        <v>-0.002353154132</v>
      </c>
      <c r="CB81" s="74"/>
      <c r="CC81" s="55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>
      <c r="A82" s="1">
        <v>71.0</v>
      </c>
      <c r="B82" s="53">
        <v>42475.0</v>
      </c>
      <c r="C82" s="55">
        <v>106.06</v>
      </c>
      <c r="D82" s="55">
        <v>190.56</v>
      </c>
      <c r="E82" s="55">
        <v>36.54</v>
      </c>
      <c r="F82" s="55">
        <v>35.11</v>
      </c>
      <c r="G82" s="55">
        <v>81.84</v>
      </c>
      <c r="H82" s="55">
        <v>63.54</v>
      </c>
      <c r="I82" s="55">
        <v>55.33</v>
      </c>
      <c r="J82" s="55">
        <v>112.26</v>
      </c>
      <c r="K82" s="55">
        <v>83.28</v>
      </c>
      <c r="L82" s="55">
        <v>87.43</v>
      </c>
      <c r="M82" s="55">
        <v>103.25</v>
      </c>
      <c r="N82" s="55">
        <v>110.37</v>
      </c>
      <c r="O82" s="55">
        <v>48.98</v>
      </c>
      <c r="P82" s="55">
        <v>119.56</v>
      </c>
      <c r="Q82" s="55">
        <v>54.58</v>
      </c>
      <c r="R82" s="55">
        <v>77.54</v>
      </c>
      <c r="S82" s="55">
        <v>89.42</v>
      </c>
      <c r="T82" s="55">
        <v>113.11</v>
      </c>
      <c r="U82" s="55">
        <v>24.4</v>
      </c>
      <c r="V82" s="55">
        <v>96.01</v>
      </c>
      <c r="W82" s="55">
        <v>36.17</v>
      </c>
      <c r="X82" s="55">
        <v>94.75</v>
      </c>
      <c r="Y82" s="55">
        <v>26.58</v>
      </c>
      <c r="Z82" s="55">
        <v>42.12</v>
      </c>
      <c r="AA82" s="55">
        <v>16.15</v>
      </c>
      <c r="AB82" s="55">
        <v>83.38</v>
      </c>
      <c r="AC82" s="55">
        <v>58.97</v>
      </c>
      <c r="AD82" s="55">
        <v>69.57</v>
      </c>
      <c r="AE82" s="55">
        <v>61.49</v>
      </c>
      <c r="AF82" s="55">
        <v>16.07</v>
      </c>
      <c r="AG82" s="55">
        <v>66.31</v>
      </c>
      <c r="AH82" s="55">
        <v>87.46</v>
      </c>
      <c r="AI82" s="55">
        <v>109.38</v>
      </c>
      <c r="AJ82" s="55">
        <v>100.43</v>
      </c>
      <c r="AK82" s="55">
        <v>34.56</v>
      </c>
      <c r="AL82" s="55">
        <v>97.8</v>
      </c>
      <c r="AM82" s="55">
        <v>60.24</v>
      </c>
      <c r="AN82" s="55">
        <v>38.76</v>
      </c>
      <c r="AO82" s="55">
        <v>22.74</v>
      </c>
      <c r="AP82" s="55">
        <v>120.12</v>
      </c>
      <c r="AQ82" s="55">
        <v>12.84</v>
      </c>
      <c r="AR82" s="55">
        <v>17.44</v>
      </c>
      <c r="AS82" s="55">
        <v>14.08</v>
      </c>
      <c r="AT82" s="55">
        <v>20.2</v>
      </c>
      <c r="AU82" s="55">
        <v>15.3</v>
      </c>
      <c r="AV82" s="55">
        <v>22.25</v>
      </c>
      <c r="AW82" s="55">
        <v>16.06</v>
      </c>
      <c r="AX82" s="55">
        <v>22.9</v>
      </c>
      <c r="AY82" s="55">
        <v>15.38</v>
      </c>
      <c r="AZ82" s="55">
        <v>12.92</v>
      </c>
      <c r="BA82" s="55">
        <v>12.89</v>
      </c>
      <c r="BB82" s="55">
        <v>9.81</v>
      </c>
      <c r="BC82" s="55">
        <v>110.95</v>
      </c>
      <c r="BD82" s="55">
        <v>53.04</v>
      </c>
      <c r="BE82" s="55">
        <v>85.03</v>
      </c>
      <c r="BF82" s="55">
        <v>131.88</v>
      </c>
      <c r="BG82" s="55">
        <v>30.65</v>
      </c>
      <c r="BH82" s="55">
        <v>50.44</v>
      </c>
      <c r="BI82" s="55">
        <v>135.36</v>
      </c>
      <c r="BJ82" s="55">
        <v>69.4</v>
      </c>
      <c r="BK82" s="55">
        <v>51.81</v>
      </c>
      <c r="BL82" s="55">
        <v>56.58</v>
      </c>
      <c r="BM82" s="55">
        <v>52.95</v>
      </c>
      <c r="BN82" s="55">
        <v>45.69</v>
      </c>
      <c r="BO82" s="55">
        <v>110.68</v>
      </c>
      <c r="BP82" s="55">
        <v>148.96</v>
      </c>
      <c r="BQ82" s="55">
        <v>52.77</v>
      </c>
      <c r="BR82" s="55">
        <v>15.93</v>
      </c>
      <c r="BS82" s="55">
        <v>121.32</v>
      </c>
      <c r="BT82" s="55">
        <v>80.2</v>
      </c>
      <c r="BU82" s="55">
        <v>50.33</v>
      </c>
      <c r="BV82" s="55">
        <v>23.69</v>
      </c>
      <c r="BW82" s="55">
        <v>110.56</v>
      </c>
      <c r="BX82" s="55">
        <v>2080.73</v>
      </c>
      <c r="BY82" s="14">
        <v>0.017999549888940036</v>
      </c>
      <c r="CA82" s="37">
        <f t="shared" si="4"/>
        <v>0.002993740361</v>
      </c>
      <c r="CB82" s="74"/>
      <c r="CC82" s="55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>
      <c r="A83" s="1">
        <v>72.0</v>
      </c>
      <c r="B83" s="53">
        <v>42478.0</v>
      </c>
      <c r="C83" s="55">
        <v>106.77</v>
      </c>
      <c r="D83" s="55">
        <v>191.94</v>
      </c>
      <c r="E83" s="55">
        <v>36.87</v>
      </c>
      <c r="F83" s="55">
        <v>35.23</v>
      </c>
      <c r="G83" s="55">
        <v>82.25</v>
      </c>
      <c r="H83" s="55">
        <v>64.59</v>
      </c>
      <c r="I83" s="55">
        <v>55.3</v>
      </c>
      <c r="J83" s="55">
        <v>112.31</v>
      </c>
      <c r="K83" s="55">
        <v>83.89</v>
      </c>
      <c r="L83" s="55">
        <v>88.0</v>
      </c>
      <c r="M83" s="55">
        <v>103.75</v>
      </c>
      <c r="N83" s="55">
        <v>110.39</v>
      </c>
      <c r="O83" s="55">
        <v>48.96</v>
      </c>
      <c r="P83" s="55">
        <v>119.69</v>
      </c>
      <c r="Q83" s="55">
        <v>54.5</v>
      </c>
      <c r="R83" s="55">
        <v>77.34</v>
      </c>
      <c r="S83" s="55">
        <v>90.01</v>
      </c>
      <c r="T83" s="55">
        <v>113.67</v>
      </c>
      <c r="U83" s="55">
        <v>24.42</v>
      </c>
      <c r="V83" s="55">
        <v>96.55</v>
      </c>
      <c r="W83" s="55">
        <v>36.46</v>
      </c>
      <c r="X83" s="55">
        <v>95.66</v>
      </c>
      <c r="Y83" s="55">
        <v>26.75</v>
      </c>
      <c r="Z83" s="55">
        <v>42.32</v>
      </c>
      <c r="AA83" s="55">
        <v>16.09</v>
      </c>
      <c r="AB83" s="55">
        <v>83.78</v>
      </c>
      <c r="AC83" s="55">
        <v>59.3</v>
      </c>
      <c r="AD83" s="55">
        <v>70.06</v>
      </c>
      <c r="AE83" s="55">
        <v>61.92</v>
      </c>
      <c r="AF83" s="55">
        <v>16.26</v>
      </c>
      <c r="AG83" s="55">
        <v>66.26</v>
      </c>
      <c r="AH83" s="55">
        <v>87.45</v>
      </c>
      <c r="AI83" s="55">
        <v>109.39</v>
      </c>
      <c r="AJ83" s="55">
        <v>100.34</v>
      </c>
      <c r="AK83" s="55">
        <v>34.8</v>
      </c>
      <c r="AL83" s="55">
        <v>97.85</v>
      </c>
      <c r="AM83" s="55">
        <v>60.13</v>
      </c>
      <c r="AN83" s="55">
        <v>38.76</v>
      </c>
      <c r="AO83" s="55">
        <v>22.87</v>
      </c>
      <c r="AP83" s="55">
        <v>120.18</v>
      </c>
      <c r="AQ83" s="55">
        <v>12.86</v>
      </c>
      <c r="AR83" s="55">
        <v>17.48</v>
      </c>
      <c r="AS83" s="55">
        <v>14.12</v>
      </c>
      <c r="AT83" s="55">
        <v>20.27</v>
      </c>
      <c r="AU83" s="55">
        <v>15.36</v>
      </c>
      <c r="AV83" s="55">
        <v>22.35</v>
      </c>
      <c r="AW83" s="55">
        <v>16.13</v>
      </c>
      <c r="AX83" s="55">
        <v>23.02</v>
      </c>
      <c r="AY83" s="55">
        <v>15.45</v>
      </c>
      <c r="AZ83" s="55">
        <v>12.98</v>
      </c>
      <c r="BA83" s="55">
        <v>12.95</v>
      </c>
      <c r="BB83" s="55">
        <v>9.86</v>
      </c>
      <c r="BC83" s="55">
        <v>110.94</v>
      </c>
      <c r="BD83" s="55">
        <v>53.34</v>
      </c>
      <c r="BE83" s="55">
        <v>85.02</v>
      </c>
      <c r="BF83" s="55">
        <v>131.31</v>
      </c>
      <c r="BG83" s="55">
        <v>30.66</v>
      </c>
      <c r="BH83" s="55">
        <v>50.44</v>
      </c>
      <c r="BI83" s="55">
        <v>135.8</v>
      </c>
      <c r="BJ83" s="55">
        <v>70.12</v>
      </c>
      <c r="BK83" s="55">
        <v>52.04</v>
      </c>
      <c r="BL83" s="55">
        <v>57.37</v>
      </c>
      <c r="BM83" s="55">
        <v>52.95</v>
      </c>
      <c r="BN83" s="55">
        <v>45.7</v>
      </c>
      <c r="BO83" s="55">
        <v>112.18</v>
      </c>
      <c r="BP83" s="55">
        <v>150.54</v>
      </c>
      <c r="BQ83" s="55">
        <v>52.84</v>
      </c>
      <c r="BR83" s="55">
        <v>15.88</v>
      </c>
      <c r="BS83" s="55">
        <v>121.65</v>
      </c>
      <c r="BT83" s="55">
        <v>80.2</v>
      </c>
      <c r="BU83" s="55">
        <v>50.33</v>
      </c>
      <c r="BV83" s="55">
        <v>23.69</v>
      </c>
      <c r="BW83" s="55">
        <v>110.45</v>
      </c>
      <c r="BX83" s="55">
        <v>2094.34</v>
      </c>
      <c r="BY83" s="14">
        <v>0.024658258070197725</v>
      </c>
      <c r="CA83" s="37">
        <f t="shared" si="4"/>
        <v>-0.000994934877</v>
      </c>
      <c r="CB83" s="74"/>
      <c r="CC83" s="55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>
      <c r="A84" s="1">
        <v>73.0</v>
      </c>
      <c r="B84" s="53">
        <v>42479.0</v>
      </c>
      <c r="C84" s="55">
        <v>107.07</v>
      </c>
      <c r="D84" s="55">
        <v>192.52</v>
      </c>
      <c r="E84" s="55">
        <v>37.51</v>
      </c>
      <c r="F84" s="55">
        <v>35.77</v>
      </c>
      <c r="G84" s="55">
        <v>82.56</v>
      </c>
      <c r="H84" s="55">
        <v>65.88</v>
      </c>
      <c r="I84" s="55">
        <v>55.42</v>
      </c>
      <c r="J84" s="55">
        <v>112.23</v>
      </c>
      <c r="K84" s="55">
        <v>84.55</v>
      </c>
      <c r="L84" s="55">
        <v>88.68</v>
      </c>
      <c r="M84" s="55">
        <v>104.31</v>
      </c>
      <c r="N84" s="55">
        <v>110.39</v>
      </c>
      <c r="O84" s="55">
        <v>48.98</v>
      </c>
      <c r="P84" s="55">
        <v>119.91</v>
      </c>
      <c r="Q84" s="55">
        <v>54.53</v>
      </c>
      <c r="R84" s="55">
        <v>77.78</v>
      </c>
      <c r="S84" s="55">
        <v>90.73</v>
      </c>
      <c r="T84" s="55">
        <v>114.13</v>
      </c>
      <c r="U84" s="55">
        <v>24.42</v>
      </c>
      <c r="V84" s="55">
        <v>97.25</v>
      </c>
      <c r="W84" s="55">
        <v>37.19</v>
      </c>
      <c r="X84" s="55">
        <v>97.16</v>
      </c>
      <c r="Y84" s="55">
        <v>27.17</v>
      </c>
      <c r="Z84" s="55">
        <v>42.97</v>
      </c>
      <c r="AA84" s="55">
        <v>16.5</v>
      </c>
      <c r="AB84" s="55">
        <v>83.82</v>
      </c>
      <c r="AC84" s="55">
        <v>59.45</v>
      </c>
      <c r="AD84" s="55">
        <v>70.45</v>
      </c>
      <c r="AE84" s="55">
        <v>62.91</v>
      </c>
      <c r="AF84" s="55">
        <v>16.81</v>
      </c>
      <c r="AG84" s="55">
        <v>66.17</v>
      </c>
      <c r="AH84" s="55">
        <v>87.49</v>
      </c>
      <c r="AI84" s="55">
        <v>109.34</v>
      </c>
      <c r="AJ84" s="55">
        <v>100.44</v>
      </c>
      <c r="AK84" s="55">
        <v>34.99</v>
      </c>
      <c r="AL84" s="55">
        <v>98.05</v>
      </c>
      <c r="AM84" s="55">
        <v>61.61</v>
      </c>
      <c r="AN84" s="55">
        <v>38.94</v>
      </c>
      <c r="AO84" s="55">
        <v>22.89</v>
      </c>
      <c r="AP84" s="55">
        <v>120.12</v>
      </c>
      <c r="AQ84" s="55">
        <v>12.9</v>
      </c>
      <c r="AR84" s="55">
        <v>17.54</v>
      </c>
      <c r="AS84" s="55">
        <v>14.18</v>
      </c>
      <c r="AT84" s="55">
        <v>20.36</v>
      </c>
      <c r="AU84" s="55">
        <v>15.43</v>
      </c>
      <c r="AV84" s="55">
        <v>22.46</v>
      </c>
      <c r="AW84" s="55">
        <v>16.22</v>
      </c>
      <c r="AX84" s="55">
        <v>23.14</v>
      </c>
      <c r="AY84" s="55">
        <v>15.54</v>
      </c>
      <c r="AZ84" s="55">
        <v>13.05</v>
      </c>
      <c r="BA84" s="55">
        <v>13.02</v>
      </c>
      <c r="BB84" s="55">
        <v>9.91</v>
      </c>
      <c r="BC84" s="55">
        <v>110.93</v>
      </c>
      <c r="BD84" s="55">
        <v>53.31</v>
      </c>
      <c r="BE84" s="55">
        <v>84.99</v>
      </c>
      <c r="BF84" s="55">
        <v>130.9</v>
      </c>
      <c r="BG84" s="55">
        <v>30.65</v>
      </c>
      <c r="BH84" s="55">
        <v>50.43</v>
      </c>
      <c r="BI84" s="55">
        <v>136.01</v>
      </c>
      <c r="BJ84" s="55">
        <v>68.96</v>
      </c>
      <c r="BK84" s="55">
        <v>52.58</v>
      </c>
      <c r="BL84" s="55">
        <v>56.27</v>
      </c>
      <c r="BM84" s="55">
        <v>52.93</v>
      </c>
      <c r="BN84" s="55">
        <v>45.7</v>
      </c>
      <c r="BO84" s="55">
        <v>110.21</v>
      </c>
      <c r="BP84" s="55">
        <v>150.08</v>
      </c>
      <c r="BQ84" s="55">
        <v>52.88</v>
      </c>
      <c r="BR84" s="55">
        <v>16.64</v>
      </c>
      <c r="BS84" s="55">
        <v>121.74</v>
      </c>
      <c r="BT84" s="55">
        <v>80.21</v>
      </c>
      <c r="BU84" s="55">
        <v>50.345</v>
      </c>
      <c r="BV84" s="55">
        <v>23.78</v>
      </c>
      <c r="BW84" s="55">
        <v>110.27</v>
      </c>
      <c r="BX84" s="55">
        <v>2100.8</v>
      </c>
      <c r="BY84" s="14">
        <v>0.027818820513322295</v>
      </c>
      <c r="CA84" s="37">
        <f t="shared" si="4"/>
        <v>-0.001629696695</v>
      </c>
      <c r="CB84" s="74"/>
      <c r="CC84" s="55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>
      <c r="A85" s="1">
        <v>74.0</v>
      </c>
      <c r="B85" s="53">
        <v>42480.0</v>
      </c>
      <c r="C85" s="55">
        <v>107.18</v>
      </c>
      <c r="D85" s="55">
        <v>192.68</v>
      </c>
      <c r="E85" s="55">
        <v>37.52</v>
      </c>
      <c r="F85" s="55">
        <v>35.54</v>
      </c>
      <c r="G85" s="55">
        <v>82.26</v>
      </c>
      <c r="H85" s="55">
        <v>66.47</v>
      </c>
      <c r="I85" s="55">
        <v>55.23</v>
      </c>
      <c r="J85" s="55">
        <v>112.11</v>
      </c>
      <c r="K85" s="55">
        <v>84.69</v>
      </c>
      <c r="L85" s="55">
        <v>88.66</v>
      </c>
      <c r="M85" s="55">
        <v>104.3</v>
      </c>
      <c r="N85" s="55">
        <v>110.39</v>
      </c>
      <c r="O85" s="55">
        <v>48.99</v>
      </c>
      <c r="P85" s="55">
        <v>119.58</v>
      </c>
      <c r="Q85" s="55">
        <v>54.57</v>
      </c>
      <c r="R85" s="55">
        <v>77.82</v>
      </c>
      <c r="S85" s="55">
        <v>91.01</v>
      </c>
      <c r="T85" s="55">
        <v>114.2</v>
      </c>
      <c r="U85" s="55">
        <v>24.41</v>
      </c>
      <c r="V85" s="55">
        <v>97.7</v>
      </c>
      <c r="W85" s="55">
        <v>37.33</v>
      </c>
      <c r="X85" s="55">
        <v>96.78</v>
      </c>
      <c r="Y85" s="55">
        <v>27.05</v>
      </c>
      <c r="Z85" s="55">
        <v>42.74</v>
      </c>
      <c r="AA85" s="55">
        <v>16.54</v>
      </c>
      <c r="AB85" s="55">
        <v>82.4</v>
      </c>
      <c r="AC85" s="55">
        <v>58.99</v>
      </c>
      <c r="AD85" s="55">
        <v>70.29</v>
      </c>
      <c r="AE85" s="55">
        <v>63.05</v>
      </c>
      <c r="AF85" s="55">
        <v>17.04</v>
      </c>
      <c r="AG85" s="55">
        <v>65.98</v>
      </c>
      <c r="AH85" s="55">
        <v>87.57</v>
      </c>
      <c r="AI85" s="55">
        <v>109.23</v>
      </c>
      <c r="AJ85" s="55">
        <v>100.39</v>
      </c>
      <c r="AK85" s="55">
        <v>35.06</v>
      </c>
      <c r="AL85" s="55">
        <v>97.57</v>
      </c>
      <c r="AM85" s="55">
        <v>61.54</v>
      </c>
      <c r="AN85" s="55">
        <v>38.98</v>
      </c>
      <c r="AO85" s="55">
        <v>22.92</v>
      </c>
      <c r="AP85" s="55">
        <v>120.09</v>
      </c>
      <c r="AQ85" s="55">
        <v>12.89</v>
      </c>
      <c r="AR85" s="55">
        <v>17.53</v>
      </c>
      <c r="AS85" s="55">
        <v>14.17</v>
      </c>
      <c r="AT85" s="55">
        <v>20.35</v>
      </c>
      <c r="AU85" s="55">
        <v>15.42</v>
      </c>
      <c r="AV85" s="55">
        <v>22.45</v>
      </c>
      <c r="AW85" s="55">
        <v>16.21</v>
      </c>
      <c r="AX85" s="55">
        <v>23.14</v>
      </c>
      <c r="AY85" s="55">
        <v>15.54</v>
      </c>
      <c r="AZ85" s="55">
        <v>13.05</v>
      </c>
      <c r="BA85" s="55">
        <v>13.02</v>
      </c>
      <c r="BB85" s="55">
        <v>9.91</v>
      </c>
      <c r="BC85" s="55">
        <v>110.66</v>
      </c>
      <c r="BD85" s="55">
        <v>52.71</v>
      </c>
      <c r="BE85" s="55">
        <v>84.93</v>
      </c>
      <c r="BF85" s="55">
        <v>129.46</v>
      </c>
      <c r="BG85" s="55">
        <v>30.65</v>
      </c>
      <c r="BH85" s="55">
        <v>50.45</v>
      </c>
      <c r="BI85" s="55">
        <v>134.37</v>
      </c>
      <c r="BJ85" s="55">
        <v>69.63</v>
      </c>
      <c r="BK85" s="55">
        <v>52.15</v>
      </c>
      <c r="BL85" s="55">
        <v>56.32</v>
      </c>
      <c r="BM85" s="55">
        <v>52.89</v>
      </c>
      <c r="BN85" s="55">
        <v>45.7</v>
      </c>
      <c r="BO85" s="55">
        <v>110.59</v>
      </c>
      <c r="BP85" s="55">
        <v>151.06</v>
      </c>
      <c r="BQ85" s="55">
        <v>52.78</v>
      </c>
      <c r="BR85" s="55">
        <v>16.6</v>
      </c>
      <c r="BS85" s="55">
        <v>120.88</v>
      </c>
      <c r="BT85" s="55">
        <v>80.16</v>
      </c>
      <c r="BU85" s="55">
        <v>50.36</v>
      </c>
      <c r="BV85" s="55">
        <v>23.91</v>
      </c>
      <c r="BW85" s="55">
        <v>109.71000000000001</v>
      </c>
      <c r="BX85" s="55">
        <v>2102.4</v>
      </c>
      <c r="BY85" s="14">
        <v>0.028601622356820622</v>
      </c>
      <c r="CA85" s="37">
        <f t="shared" si="4"/>
        <v>-0.00507844382</v>
      </c>
      <c r="CB85" s="74"/>
      <c r="CC85" s="55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>
      <c r="A86" s="1">
        <v>75.0</v>
      </c>
      <c r="B86" s="53">
        <v>42481.0</v>
      </c>
      <c r="C86" s="55">
        <v>106.65</v>
      </c>
      <c r="D86" s="55">
        <v>191.61</v>
      </c>
      <c r="E86" s="55">
        <v>37.3</v>
      </c>
      <c r="F86" s="55">
        <v>35.15</v>
      </c>
      <c r="G86" s="55">
        <v>81.52</v>
      </c>
      <c r="H86" s="55">
        <v>66.08</v>
      </c>
      <c r="I86" s="55">
        <v>55.14</v>
      </c>
      <c r="J86" s="55">
        <v>111.94</v>
      </c>
      <c r="K86" s="55">
        <v>84.11</v>
      </c>
      <c r="L86" s="55">
        <v>87.92</v>
      </c>
      <c r="M86" s="55">
        <v>103.3</v>
      </c>
      <c r="N86" s="55">
        <v>110.37</v>
      </c>
      <c r="O86" s="55">
        <v>48.94</v>
      </c>
      <c r="P86" s="55">
        <v>119.21</v>
      </c>
      <c r="Q86" s="55">
        <v>54.33</v>
      </c>
      <c r="R86" s="55">
        <v>77.3</v>
      </c>
      <c r="S86" s="55">
        <v>90.4</v>
      </c>
      <c r="T86" s="55">
        <v>113.39</v>
      </c>
      <c r="U86" s="55">
        <v>24.34</v>
      </c>
      <c r="V86" s="55">
        <v>97.16</v>
      </c>
      <c r="W86" s="55">
        <v>37.22</v>
      </c>
      <c r="X86" s="55">
        <v>96.05</v>
      </c>
      <c r="Y86" s="55">
        <v>26.87</v>
      </c>
      <c r="Z86" s="55">
        <v>42.3</v>
      </c>
      <c r="AA86" s="55">
        <v>16.31</v>
      </c>
      <c r="AB86" s="55">
        <v>80.93</v>
      </c>
      <c r="AC86" s="55">
        <v>58.22</v>
      </c>
      <c r="AD86" s="55">
        <v>69.76</v>
      </c>
      <c r="AE86" s="55">
        <v>62.33</v>
      </c>
      <c r="AF86" s="55">
        <v>17.47</v>
      </c>
      <c r="AG86" s="55">
        <v>65.8</v>
      </c>
      <c r="AH86" s="55">
        <v>87.27</v>
      </c>
      <c r="AI86" s="55">
        <v>108.99</v>
      </c>
      <c r="AJ86" s="55">
        <v>100.36</v>
      </c>
      <c r="AK86" s="55">
        <v>34.76</v>
      </c>
      <c r="AL86" s="55">
        <v>97.3</v>
      </c>
      <c r="AM86" s="55">
        <v>61.94</v>
      </c>
      <c r="AN86" s="55">
        <v>38.78</v>
      </c>
      <c r="AO86" s="55">
        <v>22.93</v>
      </c>
      <c r="AP86" s="55">
        <v>119.78</v>
      </c>
      <c r="AQ86" s="55">
        <v>12.87</v>
      </c>
      <c r="AR86" s="55">
        <v>17.48</v>
      </c>
      <c r="AS86" s="55">
        <v>14.13</v>
      </c>
      <c r="AT86" s="55">
        <v>20.29</v>
      </c>
      <c r="AU86" s="55">
        <v>15.38</v>
      </c>
      <c r="AV86" s="55">
        <v>22.38</v>
      </c>
      <c r="AW86" s="55">
        <v>16.16</v>
      </c>
      <c r="AX86" s="55">
        <v>23.06</v>
      </c>
      <c r="AY86" s="55">
        <v>15.48</v>
      </c>
      <c r="AZ86" s="55">
        <v>13.0</v>
      </c>
      <c r="BA86" s="55">
        <v>12.98</v>
      </c>
      <c r="BB86" s="55">
        <v>9.88</v>
      </c>
      <c r="BC86" s="55">
        <v>110.31</v>
      </c>
      <c r="BD86" s="55">
        <v>51.77</v>
      </c>
      <c r="BE86" s="55">
        <v>84.86</v>
      </c>
      <c r="BF86" s="55">
        <v>128.43</v>
      </c>
      <c r="BG86" s="55">
        <v>30.63</v>
      </c>
      <c r="BH86" s="55">
        <v>50.43</v>
      </c>
      <c r="BI86" s="55">
        <v>132.06</v>
      </c>
      <c r="BJ86" s="55">
        <v>70.08</v>
      </c>
      <c r="BK86" s="55">
        <v>51.84</v>
      </c>
      <c r="BL86" s="55">
        <v>57.4</v>
      </c>
      <c r="BM86" s="55">
        <v>52.73</v>
      </c>
      <c r="BN86" s="55">
        <v>45.69</v>
      </c>
      <c r="BO86" s="55">
        <v>112.98</v>
      </c>
      <c r="BP86" s="55">
        <v>151.66</v>
      </c>
      <c r="BQ86" s="55">
        <v>52.61</v>
      </c>
      <c r="BR86" s="55">
        <v>16.7</v>
      </c>
      <c r="BS86" s="55">
        <v>118.37</v>
      </c>
      <c r="BT86" s="55">
        <v>80.05</v>
      </c>
      <c r="BU86" s="55">
        <v>50.245</v>
      </c>
      <c r="BV86" s="55">
        <v>23.71</v>
      </c>
      <c r="BW86" s="55">
        <v>109.57000000000001</v>
      </c>
      <c r="BX86" s="55">
        <v>2091.48</v>
      </c>
      <c r="BY86" s="14">
        <v>0.02325899977494439</v>
      </c>
      <c r="CA86" s="37">
        <f t="shared" si="4"/>
        <v>-0.001276091514</v>
      </c>
      <c r="CB86" s="74"/>
      <c r="CC86" s="55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>
      <c r="A87" s="77">
        <v>76.0</v>
      </c>
      <c r="B87" s="53">
        <v>42482.0</v>
      </c>
      <c r="C87" s="55">
        <v>106.8</v>
      </c>
      <c r="D87" s="55">
        <v>191.66</v>
      </c>
      <c r="E87" s="55">
        <v>37.27</v>
      </c>
      <c r="F87" s="55">
        <v>35.02</v>
      </c>
      <c r="G87" s="55">
        <v>81.58</v>
      </c>
      <c r="H87" s="55">
        <v>67.04</v>
      </c>
      <c r="I87" s="55">
        <v>55.14</v>
      </c>
      <c r="J87" s="55">
        <v>111.85</v>
      </c>
      <c r="K87" s="55">
        <v>84.34</v>
      </c>
      <c r="L87" s="55">
        <v>88.47</v>
      </c>
      <c r="M87" s="55">
        <v>104.47</v>
      </c>
      <c r="N87" s="55">
        <v>110.38</v>
      </c>
      <c r="O87" s="55">
        <v>48.95</v>
      </c>
      <c r="P87" s="55">
        <v>119.34</v>
      </c>
      <c r="Q87" s="55">
        <v>54.27</v>
      </c>
      <c r="R87" s="55">
        <v>77.36</v>
      </c>
      <c r="S87" s="55">
        <v>90.93</v>
      </c>
      <c r="T87" s="55">
        <v>114.46</v>
      </c>
      <c r="U87" s="55">
        <v>24.36</v>
      </c>
      <c r="V87" s="55">
        <v>98.19</v>
      </c>
      <c r="W87" s="55">
        <v>37.26</v>
      </c>
      <c r="X87" s="55">
        <v>95.93</v>
      </c>
      <c r="Y87" s="55">
        <v>26.89</v>
      </c>
      <c r="Z87" s="55">
        <v>42.08</v>
      </c>
      <c r="AA87" s="55">
        <v>16.26</v>
      </c>
      <c r="AB87" s="55">
        <v>81.81</v>
      </c>
      <c r="AC87" s="55">
        <v>58.5</v>
      </c>
      <c r="AD87" s="55">
        <v>69.87</v>
      </c>
      <c r="AE87" s="55">
        <v>62.36</v>
      </c>
      <c r="AF87" s="55">
        <v>17.77</v>
      </c>
      <c r="AG87" s="55">
        <v>65.8</v>
      </c>
      <c r="AH87" s="55">
        <v>87.26</v>
      </c>
      <c r="AI87" s="55">
        <v>108.97</v>
      </c>
      <c r="AJ87" s="55">
        <v>100.38</v>
      </c>
      <c r="AK87" s="55">
        <v>34.86</v>
      </c>
      <c r="AL87" s="55">
        <v>96.46</v>
      </c>
      <c r="AM87" s="55">
        <v>61.27</v>
      </c>
      <c r="AN87" s="55">
        <v>38.85</v>
      </c>
      <c r="AO87" s="55">
        <v>22.99</v>
      </c>
      <c r="AP87" s="55">
        <v>119.75</v>
      </c>
      <c r="AQ87" s="55">
        <v>12.86</v>
      </c>
      <c r="AR87" s="55">
        <v>17.48</v>
      </c>
      <c r="AS87" s="55">
        <v>14.13</v>
      </c>
      <c r="AT87" s="55">
        <v>20.28</v>
      </c>
      <c r="AU87" s="55">
        <v>15.37</v>
      </c>
      <c r="AV87" s="55">
        <v>22.36</v>
      </c>
      <c r="AW87" s="55">
        <v>16.14</v>
      </c>
      <c r="AX87" s="55">
        <v>23.04</v>
      </c>
      <c r="AY87" s="55">
        <v>15.47</v>
      </c>
      <c r="AZ87" s="55">
        <v>12.99</v>
      </c>
      <c r="BA87" s="55">
        <v>12.96</v>
      </c>
      <c r="BB87" s="55">
        <v>9.87</v>
      </c>
      <c r="BC87" s="55">
        <v>110.32</v>
      </c>
      <c r="BD87" s="55">
        <v>51.96</v>
      </c>
      <c r="BE87" s="55">
        <v>84.86</v>
      </c>
      <c r="BF87" s="55">
        <v>128.1</v>
      </c>
      <c r="BG87" s="55">
        <v>30.65</v>
      </c>
      <c r="BH87" s="55">
        <v>50.43</v>
      </c>
      <c r="BI87" s="55">
        <v>132.73</v>
      </c>
      <c r="BJ87" s="55">
        <v>69.36</v>
      </c>
      <c r="BK87" s="55">
        <v>51.67</v>
      </c>
      <c r="BL87" s="55">
        <v>57.86</v>
      </c>
      <c r="BM87" s="55">
        <v>52.72</v>
      </c>
      <c r="BN87" s="55">
        <v>45.7</v>
      </c>
      <c r="BO87" s="55">
        <v>113.02</v>
      </c>
      <c r="BP87" s="55">
        <v>152.59</v>
      </c>
      <c r="BQ87" s="55">
        <v>52.63</v>
      </c>
      <c r="BR87" s="55">
        <v>16.64</v>
      </c>
      <c r="BS87" s="55">
        <v>118.76</v>
      </c>
      <c r="BT87" s="55">
        <v>80.02</v>
      </c>
      <c r="BU87" s="55">
        <v>50.26</v>
      </c>
      <c r="BV87" s="55">
        <v>23.72</v>
      </c>
      <c r="BW87" s="55">
        <v>109.41</v>
      </c>
      <c r="BX87" s="55">
        <v>2091.58</v>
      </c>
      <c r="BY87" s="14">
        <v>0.02330792489016309</v>
      </c>
      <c r="CA87" s="37">
        <f t="shared" si="4"/>
        <v>-0.001460253719</v>
      </c>
      <c r="CB87" s="74"/>
      <c r="CC87" s="55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>
      <c r="A88" s="78">
        <v>80.0</v>
      </c>
      <c r="B88" s="53">
        <v>42485.0</v>
      </c>
      <c r="C88" s="55">
        <v>106.54</v>
      </c>
      <c r="D88" s="55">
        <v>191.35</v>
      </c>
      <c r="E88" s="55">
        <v>37.11</v>
      </c>
      <c r="F88" s="55">
        <v>34.74</v>
      </c>
      <c r="G88" s="55">
        <v>81.59</v>
      </c>
      <c r="H88" s="55">
        <v>66.29</v>
      </c>
      <c r="I88" s="55">
        <v>55.07</v>
      </c>
      <c r="J88" s="55">
        <v>111.81</v>
      </c>
      <c r="K88" s="55">
        <v>84.08</v>
      </c>
      <c r="L88" s="55">
        <v>88.02</v>
      </c>
      <c r="M88" s="55">
        <v>103.75</v>
      </c>
      <c r="N88" s="55">
        <v>110.36</v>
      </c>
      <c r="O88" s="55">
        <v>48.93</v>
      </c>
      <c r="P88" s="55">
        <v>119.06</v>
      </c>
      <c r="Q88" s="55">
        <v>54.22</v>
      </c>
      <c r="R88" s="55">
        <v>77.16</v>
      </c>
      <c r="S88" s="55">
        <v>90.5</v>
      </c>
      <c r="T88" s="55">
        <v>113.85</v>
      </c>
      <c r="U88" s="55">
        <v>24.33</v>
      </c>
      <c r="V88" s="55">
        <v>97.24</v>
      </c>
      <c r="W88" s="55">
        <v>36.93</v>
      </c>
      <c r="X88" s="55">
        <v>95.68</v>
      </c>
      <c r="Y88" s="55">
        <v>26.92</v>
      </c>
      <c r="Z88" s="55">
        <v>41.85</v>
      </c>
      <c r="AA88" s="55">
        <v>16.04</v>
      </c>
      <c r="AB88" s="55">
        <v>82.49</v>
      </c>
      <c r="AC88" s="55">
        <v>58.76</v>
      </c>
      <c r="AD88" s="55">
        <v>69.8</v>
      </c>
      <c r="AE88" s="55">
        <v>62.17</v>
      </c>
      <c r="AF88" s="55">
        <v>17.52</v>
      </c>
      <c r="AG88" s="55">
        <v>65.69</v>
      </c>
      <c r="AH88" s="55">
        <v>87.1</v>
      </c>
      <c r="AI88" s="55">
        <v>108.98</v>
      </c>
      <c r="AJ88" s="55">
        <v>100.33</v>
      </c>
      <c r="AK88" s="55">
        <v>34.74</v>
      </c>
      <c r="AL88" s="55">
        <v>96.48</v>
      </c>
      <c r="AM88" s="55">
        <v>61.53</v>
      </c>
      <c r="AN88" s="55">
        <v>38.75</v>
      </c>
      <c r="AO88" s="55">
        <v>23.0</v>
      </c>
      <c r="AP88" s="55">
        <v>119.66</v>
      </c>
      <c r="AQ88" s="55">
        <v>12.84</v>
      </c>
      <c r="AR88" s="55">
        <v>17.45</v>
      </c>
      <c r="AS88" s="55">
        <v>14.09</v>
      </c>
      <c r="AT88" s="55">
        <v>20.22</v>
      </c>
      <c r="AU88" s="55">
        <v>15.32</v>
      </c>
      <c r="AV88" s="55">
        <v>22.28</v>
      </c>
      <c r="AW88" s="55">
        <v>16.08</v>
      </c>
      <c r="AX88" s="55">
        <v>22.94</v>
      </c>
      <c r="AY88" s="55">
        <v>15.4</v>
      </c>
      <c r="AZ88" s="55">
        <v>12.94</v>
      </c>
      <c r="BA88" s="55">
        <v>12.91</v>
      </c>
      <c r="BB88" s="55">
        <v>9.82</v>
      </c>
      <c r="BC88" s="55">
        <v>110.2</v>
      </c>
      <c r="BD88" s="55">
        <v>52.32</v>
      </c>
      <c r="BE88" s="55">
        <v>84.84</v>
      </c>
      <c r="BF88" s="55">
        <v>127.57</v>
      </c>
      <c r="BG88" s="55">
        <v>30.61</v>
      </c>
      <c r="BH88" s="55">
        <v>50.43</v>
      </c>
      <c r="BI88" s="55">
        <v>133.52</v>
      </c>
      <c r="BJ88" s="55">
        <v>69.06</v>
      </c>
      <c r="BK88" s="55">
        <v>51.53</v>
      </c>
      <c r="BL88" s="55">
        <v>57.6</v>
      </c>
      <c r="BM88" s="55">
        <v>52.67</v>
      </c>
      <c r="BN88" s="55">
        <v>45.69</v>
      </c>
      <c r="BO88" s="55">
        <v>112.61</v>
      </c>
      <c r="BP88" s="55">
        <v>151.27</v>
      </c>
      <c r="BQ88" s="55">
        <v>52.56</v>
      </c>
      <c r="BR88" s="55">
        <v>16.65</v>
      </c>
      <c r="BS88" s="55">
        <v>119.63</v>
      </c>
      <c r="BT88" s="55">
        <v>79.98</v>
      </c>
      <c r="BU88" s="55">
        <v>50.25</v>
      </c>
      <c r="BV88" s="55">
        <v>23.69</v>
      </c>
      <c r="BW88" s="55">
        <v>109.29</v>
      </c>
      <c r="BX88" s="55">
        <v>2087.79</v>
      </c>
      <c r="BY88" s="14">
        <v>0.021453663023376368</v>
      </c>
      <c r="CA88" s="37">
        <f t="shared" si="4"/>
        <v>-0.001096791884</v>
      </c>
      <c r="CB88" s="74"/>
      <c r="CC88" s="55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>
      <c r="A89" s="78">
        <v>78.0</v>
      </c>
      <c r="B89" s="53">
        <v>42486.0</v>
      </c>
      <c r="C89" s="55">
        <v>106.83</v>
      </c>
      <c r="D89" s="55">
        <v>191.63</v>
      </c>
      <c r="E89" s="55">
        <v>37.25</v>
      </c>
      <c r="F89" s="55">
        <v>35.15</v>
      </c>
      <c r="G89" s="55">
        <v>81.83</v>
      </c>
      <c r="H89" s="55">
        <v>67.35</v>
      </c>
      <c r="I89" s="55">
        <v>55.06</v>
      </c>
      <c r="J89" s="55">
        <v>111.8</v>
      </c>
      <c r="K89" s="55">
        <v>84.42</v>
      </c>
      <c r="L89" s="55">
        <v>88.71</v>
      </c>
      <c r="M89" s="55">
        <v>104.96</v>
      </c>
      <c r="N89" s="55">
        <v>110.36</v>
      </c>
      <c r="O89" s="55">
        <v>48.93</v>
      </c>
      <c r="P89" s="55">
        <v>119.01</v>
      </c>
      <c r="Q89" s="55">
        <v>54.15</v>
      </c>
      <c r="R89" s="55">
        <v>77.14</v>
      </c>
      <c r="S89" s="55">
        <v>91.07</v>
      </c>
      <c r="T89" s="55">
        <v>114.86</v>
      </c>
      <c r="U89" s="55">
        <v>24.34</v>
      </c>
      <c r="V89" s="55">
        <v>98.63</v>
      </c>
      <c r="W89" s="55">
        <v>37.12</v>
      </c>
      <c r="X89" s="55">
        <v>96.06</v>
      </c>
      <c r="Y89" s="55">
        <v>26.95</v>
      </c>
      <c r="Z89" s="55">
        <v>42.23</v>
      </c>
      <c r="AA89" s="55">
        <v>16.28</v>
      </c>
      <c r="AB89" s="55">
        <v>82.81</v>
      </c>
      <c r="AC89" s="55">
        <v>59.09</v>
      </c>
      <c r="AD89" s="55">
        <v>69.99</v>
      </c>
      <c r="AE89" s="55">
        <v>62.45</v>
      </c>
      <c r="AF89" s="55">
        <v>17.79</v>
      </c>
      <c r="AG89" s="55">
        <v>65.61</v>
      </c>
      <c r="AH89" s="55">
        <v>86.95</v>
      </c>
      <c r="AI89" s="55">
        <v>108.95</v>
      </c>
      <c r="AJ89" s="55">
        <v>100.3</v>
      </c>
      <c r="AK89" s="55">
        <v>34.88</v>
      </c>
      <c r="AL89" s="55">
        <v>96.63</v>
      </c>
      <c r="AM89" s="55">
        <v>61.73</v>
      </c>
      <c r="AN89" s="55">
        <v>38.86</v>
      </c>
      <c r="AO89" s="55">
        <v>23.03</v>
      </c>
      <c r="AP89" s="55">
        <v>119.61</v>
      </c>
      <c r="AQ89" s="55">
        <v>12.86</v>
      </c>
      <c r="AR89" s="55">
        <v>17.47</v>
      </c>
      <c r="AS89" s="55">
        <v>14.12</v>
      </c>
      <c r="AT89" s="55">
        <v>20.27</v>
      </c>
      <c r="AU89" s="55">
        <v>15.36</v>
      </c>
      <c r="AV89" s="55">
        <v>22.34</v>
      </c>
      <c r="AW89" s="55">
        <v>16.13</v>
      </c>
      <c r="AX89" s="55">
        <v>23.02</v>
      </c>
      <c r="AY89" s="55">
        <v>15.45</v>
      </c>
      <c r="AZ89" s="55">
        <v>12.98</v>
      </c>
      <c r="BA89" s="55">
        <v>12.95</v>
      </c>
      <c r="BB89" s="55">
        <v>9.86</v>
      </c>
      <c r="BC89" s="55">
        <v>110.15</v>
      </c>
      <c r="BD89" s="55">
        <v>52.11</v>
      </c>
      <c r="BE89" s="55">
        <v>84.82</v>
      </c>
      <c r="BF89" s="55">
        <v>126.99</v>
      </c>
      <c r="BG89" s="55">
        <v>30.6</v>
      </c>
      <c r="BH89" s="55">
        <v>50.43</v>
      </c>
      <c r="BI89" s="55">
        <v>133.29</v>
      </c>
      <c r="BJ89" s="55">
        <v>68.93</v>
      </c>
      <c r="BK89" s="55">
        <v>51.8</v>
      </c>
      <c r="BL89" s="55">
        <v>56.05</v>
      </c>
      <c r="BM89" s="55">
        <v>52.61</v>
      </c>
      <c r="BN89" s="55">
        <v>45.7</v>
      </c>
      <c r="BO89" s="55">
        <v>111.3</v>
      </c>
      <c r="BP89" s="55">
        <v>151.15</v>
      </c>
      <c r="BQ89" s="55">
        <v>52.47</v>
      </c>
      <c r="BR89" s="55">
        <v>16.78</v>
      </c>
      <c r="BS89" s="55">
        <v>119.44</v>
      </c>
      <c r="BT89" s="55">
        <v>79.92</v>
      </c>
      <c r="BU89" s="55">
        <v>50.245</v>
      </c>
      <c r="BV89" s="55">
        <v>23.73</v>
      </c>
      <c r="BW89" s="55">
        <v>109.06</v>
      </c>
      <c r="BX89" s="55">
        <v>2091.7</v>
      </c>
      <c r="BY89" s="14">
        <v>0.023366635028425398</v>
      </c>
      <c r="CA89" s="37">
        <f t="shared" si="4"/>
        <v>-0.002104492634</v>
      </c>
      <c r="CB89" s="74"/>
      <c r="CC89" s="55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>
      <c r="A90" s="1">
        <v>77.0</v>
      </c>
      <c r="B90" s="53">
        <v>42487.0</v>
      </c>
      <c r="C90" s="55">
        <v>107.09</v>
      </c>
      <c r="D90" s="55">
        <v>192.03</v>
      </c>
      <c r="E90" s="55">
        <v>37.31</v>
      </c>
      <c r="F90" s="55">
        <v>35.36</v>
      </c>
      <c r="G90" s="55">
        <v>82.18</v>
      </c>
      <c r="H90" s="55">
        <v>68.63</v>
      </c>
      <c r="I90" s="55">
        <v>55.34</v>
      </c>
      <c r="J90" s="55">
        <v>111.84</v>
      </c>
      <c r="K90" s="55">
        <v>84.93</v>
      </c>
      <c r="L90" s="55">
        <v>89.45</v>
      </c>
      <c r="M90" s="55">
        <v>105.58</v>
      </c>
      <c r="N90" s="55">
        <v>110.4</v>
      </c>
      <c r="O90" s="55">
        <v>49.0</v>
      </c>
      <c r="P90" s="55">
        <v>119.77</v>
      </c>
      <c r="Q90" s="55">
        <v>54.21</v>
      </c>
      <c r="R90" s="55">
        <v>77.41</v>
      </c>
      <c r="S90" s="55">
        <v>91.63</v>
      </c>
      <c r="T90" s="55">
        <v>115.5</v>
      </c>
      <c r="U90" s="55">
        <v>24.37</v>
      </c>
      <c r="V90" s="55">
        <v>99.34</v>
      </c>
      <c r="W90" s="55">
        <v>37.24</v>
      </c>
      <c r="X90" s="55">
        <v>96.64</v>
      </c>
      <c r="Y90" s="55">
        <v>27.14</v>
      </c>
      <c r="Z90" s="55">
        <v>42.45</v>
      </c>
      <c r="AA90" s="55">
        <v>16.46</v>
      </c>
      <c r="AB90" s="55">
        <v>82.76</v>
      </c>
      <c r="AC90" s="55">
        <v>59.15</v>
      </c>
      <c r="AD90" s="55">
        <v>70.4</v>
      </c>
      <c r="AE90" s="55">
        <v>62.9</v>
      </c>
      <c r="AF90" s="55">
        <v>18.27</v>
      </c>
      <c r="AG90" s="55">
        <v>65.86</v>
      </c>
      <c r="AH90" s="55">
        <v>87.35</v>
      </c>
      <c r="AI90" s="55">
        <v>109.02</v>
      </c>
      <c r="AJ90" s="55">
        <v>100.45</v>
      </c>
      <c r="AK90" s="55">
        <v>35.07</v>
      </c>
      <c r="AL90" s="55">
        <v>96.83</v>
      </c>
      <c r="AM90" s="55">
        <v>61.99</v>
      </c>
      <c r="AN90" s="55">
        <v>38.97</v>
      </c>
      <c r="AO90" s="55">
        <v>23.07</v>
      </c>
      <c r="AP90" s="55">
        <v>119.8</v>
      </c>
      <c r="AQ90" s="55">
        <v>12.89</v>
      </c>
      <c r="AR90" s="55">
        <v>17.52</v>
      </c>
      <c r="AS90" s="55">
        <v>14.15</v>
      </c>
      <c r="AT90" s="55">
        <v>20.31</v>
      </c>
      <c r="AU90" s="55">
        <v>15.39</v>
      </c>
      <c r="AV90" s="55">
        <v>22.4</v>
      </c>
      <c r="AW90" s="55">
        <v>16.17</v>
      </c>
      <c r="AX90" s="55">
        <v>23.07</v>
      </c>
      <c r="AY90" s="55">
        <v>15.49</v>
      </c>
      <c r="AZ90" s="55">
        <v>13.01</v>
      </c>
      <c r="BA90" s="55">
        <v>12.98</v>
      </c>
      <c r="BB90" s="55">
        <v>9.88</v>
      </c>
      <c r="BC90" s="55">
        <v>110.48</v>
      </c>
      <c r="BD90" s="55">
        <v>52.36</v>
      </c>
      <c r="BE90" s="55">
        <v>84.88</v>
      </c>
      <c r="BF90" s="55">
        <v>128.26</v>
      </c>
      <c r="BG90" s="55">
        <v>30.61</v>
      </c>
      <c r="BH90" s="55">
        <v>50.43</v>
      </c>
      <c r="BI90" s="55">
        <v>133.85</v>
      </c>
      <c r="BJ90" s="55">
        <v>68.75</v>
      </c>
      <c r="BK90" s="55">
        <v>51.98</v>
      </c>
      <c r="BL90" s="55">
        <v>55.44</v>
      </c>
      <c r="BM90" s="55">
        <v>52.75</v>
      </c>
      <c r="BN90" s="55">
        <v>45.7</v>
      </c>
      <c r="BO90" s="55">
        <v>110.17</v>
      </c>
      <c r="BP90" s="55">
        <v>151.27</v>
      </c>
      <c r="BQ90" s="55">
        <v>52.63</v>
      </c>
      <c r="BR90" s="55">
        <v>16.88</v>
      </c>
      <c r="BS90" s="55">
        <v>120.23</v>
      </c>
      <c r="BT90" s="55">
        <v>79.98</v>
      </c>
      <c r="BU90" s="55">
        <v>50.295</v>
      </c>
      <c r="BV90" s="55">
        <v>23.84</v>
      </c>
      <c r="BW90" s="55">
        <v>109.66000000000001</v>
      </c>
      <c r="BX90" s="55">
        <v>2095.15</v>
      </c>
      <c r="BY90" s="14">
        <v>0.025054551503468803</v>
      </c>
      <c r="CA90" s="37">
        <f t="shared" si="4"/>
        <v>0.005501558775</v>
      </c>
      <c r="CB90" s="74"/>
      <c r="CC90" s="55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>
      <c r="A91" s="1">
        <v>78.0</v>
      </c>
      <c r="B91" s="53">
        <v>42488.0</v>
      </c>
      <c r="C91" s="55">
        <v>106.13</v>
      </c>
      <c r="D91" s="55">
        <v>190.3</v>
      </c>
      <c r="E91" s="55">
        <v>36.83</v>
      </c>
      <c r="F91" s="55">
        <v>35.0</v>
      </c>
      <c r="G91" s="55">
        <v>81.41</v>
      </c>
      <c r="H91" s="55">
        <v>67.61</v>
      </c>
      <c r="I91" s="55">
        <v>55.62</v>
      </c>
      <c r="J91" s="55">
        <v>111.97</v>
      </c>
      <c r="K91" s="55">
        <v>84.12</v>
      </c>
      <c r="L91" s="55">
        <v>88.39</v>
      </c>
      <c r="M91" s="55">
        <v>104.54</v>
      </c>
      <c r="N91" s="55">
        <v>110.39</v>
      </c>
      <c r="O91" s="55">
        <v>49.06</v>
      </c>
      <c r="P91" s="55">
        <v>119.88</v>
      </c>
      <c r="Q91" s="55">
        <v>54.2</v>
      </c>
      <c r="R91" s="55">
        <v>77.69</v>
      </c>
      <c r="S91" s="55">
        <v>90.68</v>
      </c>
      <c r="T91" s="55">
        <v>114.21</v>
      </c>
      <c r="U91" s="55">
        <v>24.41</v>
      </c>
      <c r="V91" s="55">
        <v>98.15</v>
      </c>
      <c r="W91" s="55">
        <v>36.8</v>
      </c>
      <c r="X91" s="55">
        <v>96.05</v>
      </c>
      <c r="Y91" s="55">
        <v>26.83</v>
      </c>
      <c r="Z91" s="55">
        <v>42.07</v>
      </c>
      <c r="AA91" s="55">
        <v>16.38</v>
      </c>
      <c r="AB91" s="55">
        <v>82.59</v>
      </c>
      <c r="AC91" s="55">
        <v>58.76</v>
      </c>
      <c r="AD91" s="55">
        <v>69.9</v>
      </c>
      <c r="AE91" s="55">
        <v>62.64</v>
      </c>
      <c r="AF91" s="55">
        <v>17.92</v>
      </c>
      <c r="AG91" s="55">
        <v>66.04</v>
      </c>
      <c r="AH91" s="55">
        <v>87.43</v>
      </c>
      <c r="AI91" s="55">
        <v>109.22</v>
      </c>
      <c r="AJ91" s="55">
        <v>100.66</v>
      </c>
      <c r="AK91" s="55">
        <v>35.06</v>
      </c>
      <c r="AL91" s="55">
        <v>97.95</v>
      </c>
      <c r="AM91" s="55">
        <v>63.32</v>
      </c>
      <c r="AN91" s="55">
        <v>38.94</v>
      </c>
      <c r="AO91" s="55">
        <v>23.03</v>
      </c>
      <c r="AP91" s="55">
        <v>119.97</v>
      </c>
      <c r="AQ91" s="55">
        <v>12.87</v>
      </c>
      <c r="AR91" s="55">
        <v>17.47</v>
      </c>
      <c r="AS91" s="55">
        <v>14.11</v>
      </c>
      <c r="AT91" s="55">
        <v>20.22</v>
      </c>
      <c r="AU91" s="55">
        <v>15.3</v>
      </c>
      <c r="AV91" s="55">
        <v>22.25</v>
      </c>
      <c r="AW91" s="55">
        <v>16.05</v>
      </c>
      <c r="AX91" s="55">
        <v>22.88</v>
      </c>
      <c r="AY91" s="55">
        <v>15.36</v>
      </c>
      <c r="AZ91" s="55">
        <v>12.9</v>
      </c>
      <c r="BA91" s="55">
        <v>12.87</v>
      </c>
      <c r="BB91" s="55">
        <v>9.8</v>
      </c>
      <c r="BC91" s="55">
        <v>110.69</v>
      </c>
      <c r="BD91" s="55">
        <v>52.41</v>
      </c>
      <c r="BE91" s="55">
        <v>84.93</v>
      </c>
      <c r="BF91" s="55">
        <v>128.79</v>
      </c>
      <c r="BG91" s="55">
        <v>30.64</v>
      </c>
      <c r="BH91" s="55">
        <v>50.43</v>
      </c>
      <c r="BI91" s="55">
        <v>133.99</v>
      </c>
      <c r="BJ91" s="55">
        <v>68.81</v>
      </c>
      <c r="BK91" s="55">
        <v>51.61</v>
      </c>
      <c r="BL91" s="55">
        <v>55.16</v>
      </c>
      <c r="BM91" s="55">
        <v>52.84</v>
      </c>
      <c r="BN91" s="55">
        <v>45.7</v>
      </c>
      <c r="BO91" s="55">
        <v>109.17</v>
      </c>
      <c r="BP91" s="55">
        <v>150.14</v>
      </c>
      <c r="BQ91" s="55">
        <v>52.73</v>
      </c>
      <c r="BR91" s="55">
        <v>17.26</v>
      </c>
      <c r="BS91" s="55">
        <v>120.48</v>
      </c>
      <c r="BT91" s="55">
        <v>80.06</v>
      </c>
      <c r="BU91" s="55">
        <v>50.355</v>
      </c>
      <c r="BV91" s="55">
        <v>23.95</v>
      </c>
      <c r="BW91" s="55">
        <v>110.04</v>
      </c>
      <c r="BX91" s="55">
        <v>2075.81</v>
      </c>
      <c r="BY91" s="14">
        <v>0.015592434220182527</v>
      </c>
      <c r="CA91" s="37">
        <f t="shared" si="4"/>
        <v>0.003465256247</v>
      </c>
      <c r="CB91" s="74"/>
      <c r="CC91" s="55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>
      <c r="A92" s="1">
        <v>79.0</v>
      </c>
      <c r="B92" s="53">
        <v>42489.0</v>
      </c>
      <c r="C92" s="55">
        <v>105.51</v>
      </c>
      <c r="D92" s="55">
        <v>189.22</v>
      </c>
      <c r="E92" s="55">
        <v>36.71</v>
      </c>
      <c r="F92" s="55">
        <v>34.93</v>
      </c>
      <c r="G92" s="55">
        <v>80.98</v>
      </c>
      <c r="H92" s="55">
        <v>67.5</v>
      </c>
      <c r="I92" s="55">
        <v>55.66</v>
      </c>
      <c r="J92" s="55">
        <v>112.01</v>
      </c>
      <c r="K92" s="55">
        <v>83.64</v>
      </c>
      <c r="L92" s="55">
        <v>87.98</v>
      </c>
      <c r="M92" s="55">
        <v>104.02</v>
      </c>
      <c r="N92" s="55">
        <v>110.38</v>
      </c>
      <c r="O92" s="55">
        <v>49.04</v>
      </c>
      <c r="P92" s="55">
        <v>120.01</v>
      </c>
      <c r="Q92" s="55">
        <v>54.28</v>
      </c>
      <c r="R92" s="55">
        <v>77.67</v>
      </c>
      <c r="S92" s="55">
        <v>90.18</v>
      </c>
      <c r="T92" s="55">
        <v>113.46</v>
      </c>
      <c r="U92" s="55">
        <v>24.42</v>
      </c>
      <c r="V92" s="55">
        <v>97.47</v>
      </c>
      <c r="W92" s="55">
        <v>36.63</v>
      </c>
      <c r="X92" s="55">
        <v>96.2</v>
      </c>
      <c r="Y92" s="55">
        <v>26.76</v>
      </c>
      <c r="Z92" s="55">
        <v>41.9</v>
      </c>
      <c r="AA92" s="55">
        <v>16.36</v>
      </c>
      <c r="AB92" s="55">
        <v>81.83</v>
      </c>
      <c r="AC92" s="55">
        <v>58.22</v>
      </c>
      <c r="AD92" s="55">
        <v>69.54</v>
      </c>
      <c r="AE92" s="55">
        <v>62.68</v>
      </c>
      <c r="AF92" s="55">
        <v>18.07</v>
      </c>
      <c r="AG92" s="55">
        <v>66.02</v>
      </c>
      <c r="AH92" s="55">
        <v>87.33</v>
      </c>
      <c r="AI92" s="55">
        <v>109.22</v>
      </c>
      <c r="AJ92" s="55">
        <v>100.68</v>
      </c>
      <c r="AK92" s="55">
        <v>35.12</v>
      </c>
      <c r="AL92" s="55">
        <v>98.8</v>
      </c>
      <c r="AM92" s="55">
        <v>64.37</v>
      </c>
      <c r="AN92" s="55">
        <v>39.0</v>
      </c>
      <c r="AO92" s="55">
        <v>23.09</v>
      </c>
      <c r="AP92" s="55">
        <v>119.98</v>
      </c>
      <c r="AQ92" s="55">
        <v>12.85</v>
      </c>
      <c r="AR92" s="55">
        <v>17.45</v>
      </c>
      <c r="AS92" s="55">
        <v>14.09</v>
      </c>
      <c r="AT92" s="55">
        <v>20.18</v>
      </c>
      <c r="AU92" s="55">
        <v>15.27</v>
      </c>
      <c r="AV92" s="55">
        <v>22.2</v>
      </c>
      <c r="AW92" s="55">
        <v>16.01</v>
      </c>
      <c r="AX92" s="55">
        <v>22.82</v>
      </c>
      <c r="AY92" s="55">
        <v>15.32</v>
      </c>
      <c r="AZ92" s="55">
        <v>12.87</v>
      </c>
      <c r="BA92" s="55">
        <v>12.84</v>
      </c>
      <c r="BB92" s="55">
        <v>9.77</v>
      </c>
      <c r="BC92" s="55">
        <v>110.68</v>
      </c>
      <c r="BD92" s="55">
        <v>52.3</v>
      </c>
      <c r="BE92" s="55">
        <v>84.96</v>
      </c>
      <c r="BF92" s="55">
        <v>129.12</v>
      </c>
      <c r="BG92" s="55">
        <v>30.66</v>
      </c>
      <c r="BH92" s="55">
        <v>50.49</v>
      </c>
      <c r="BI92" s="55">
        <v>133.87</v>
      </c>
      <c r="BJ92" s="55">
        <v>69.46</v>
      </c>
      <c r="BK92" s="55">
        <v>51.46</v>
      </c>
      <c r="BL92" s="55">
        <v>53.93</v>
      </c>
      <c r="BM92" s="55">
        <v>52.85</v>
      </c>
      <c r="BN92" s="55">
        <v>45.71</v>
      </c>
      <c r="BO92" s="55">
        <v>106.27</v>
      </c>
      <c r="BP92" s="55">
        <v>148.14</v>
      </c>
      <c r="BQ92" s="55">
        <v>52.8</v>
      </c>
      <c r="BR92" s="55">
        <v>17.49</v>
      </c>
      <c r="BS92" s="55">
        <v>120.63</v>
      </c>
      <c r="BT92" s="55">
        <v>80.05</v>
      </c>
      <c r="BU92" s="55">
        <v>50.38</v>
      </c>
      <c r="BV92" s="55">
        <v>23.98</v>
      </c>
      <c r="BW92" s="55">
        <v>110.0</v>
      </c>
      <c r="BX92" s="55">
        <v>2065.3</v>
      </c>
      <c r="BY92" s="14">
        <v>0.010450404610703012</v>
      </c>
      <c r="CA92" s="37">
        <f t="shared" si="4"/>
        <v>-0.0003635041803</v>
      </c>
      <c r="CB92" s="74"/>
      <c r="CC92" s="55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>
      <c r="A93" s="1">
        <v>80.0</v>
      </c>
      <c r="B93" s="53">
        <v>42492.0</v>
      </c>
      <c r="C93" s="55">
        <v>106.33</v>
      </c>
      <c r="D93" s="55">
        <v>190.73</v>
      </c>
      <c r="E93" s="55">
        <v>37.02</v>
      </c>
      <c r="F93" s="55">
        <v>34.84</v>
      </c>
      <c r="G93" s="55">
        <v>81.72</v>
      </c>
      <c r="H93" s="55">
        <v>67.43</v>
      </c>
      <c r="I93" s="55">
        <v>55.39</v>
      </c>
      <c r="J93" s="55">
        <v>111.97</v>
      </c>
      <c r="K93" s="55">
        <v>84.18</v>
      </c>
      <c r="L93" s="55">
        <v>88.53</v>
      </c>
      <c r="M93" s="55">
        <v>104.66</v>
      </c>
      <c r="N93" s="55">
        <v>110.37</v>
      </c>
      <c r="O93" s="55">
        <v>49.03</v>
      </c>
      <c r="P93" s="55">
        <v>119.85</v>
      </c>
      <c r="Q93" s="55">
        <v>54.35</v>
      </c>
      <c r="R93" s="55">
        <v>77.64</v>
      </c>
      <c r="S93" s="55">
        <v>90.62</v>
      </c>
      <c r="T93" s="55">
        <v>114.32</v>
      </c>
      <c r="U93" s="55">
        <v>24.38</v>
      </c>
      <c r="V93" s="55">
        <v>97.95</v>
      </c>
      <c r="W93" s="55">
        <v>36.88</v>
      </c>
      <c r="X93" s="55">
        <v>96.8</v>
      </c>
      <c r="Y93" s="55">
        <v>26.96</v>
      </c>
      <c r="Z93" s="55">
        <v>41.8</v>
      </c>
      <c r="AA93" s="55">
        <v>16.26</v>
      </c>
      <c r="AB93" s="55">
        <v>83.1</v>
      </c>
      <c r="AC93" s="55">
        <v>59.18</v>
      </c>
      <c r="AD93" s="55">
        <v>69.96</v>
      </c>
      <c r="AE93" s="55">
        <v>62.75</v>
      </c>
      <c r="AF93" s="55">
        <v>17.8</v>
      </c>
      <c r="AG93" s="55">
        <v>65.92</v>
      </c>
      <c r="AH93" s="55">
        <v>87.49</v>
      </c>
      <c r="AI93" s="55">
        <v>109.2</v>
      </c>
      <c r="AJ93" s="55">
        <v>100.55</v>
      </c>
      <c r="AK93" s="55">
        <v>35.15</v>
      </c>
      <c r="AL93" s="55">
        <v>99.16</v>
      </c>
      <c r="AM93" s="55">
        <v>63.93</v>
      </c>
      <c r="AN93" s="55">
        <v>39.04</v>
      </c>
      <c r="AO93" s="55">
        <v>23.1</v>
      </c>
      <c r="AP93" s="55">
        <v>119.87</v>
      </c>
      <c r="AQ93" s="55">
        <v>12.88</v>
      </c>
      <c r="AR93" s="55">
        <v>17.5</v>
      </c>
      <c r="AS93" s="55">
        <v>14.13</v>
      </c>
      <c r="AT93" s="55">
        <v>20.27</v>
      </c>
      <c r="AU93" s="55">
        <v>15.34</v>
      </c>
      <c r="AV93" s="55">
        <v>22.32</v>
      </c>
      <c r="AW93" s="55">
        <v>16.1</v>
      </c>
      <c r="AX93" s="55">
        <v>22.96</v>
      </c>
      <c r="AY93" s="55">
        <v>15.42</v>
      </c>
      <c r="AZ93" s="55">
        <v>12.95</v>
      </c>
      <c r="BA93" s="55">
        <v>12.92</v>
      </c>
      <c r="BB93" s="55">
        <v>9.83</v>
      </c>
      <c r="BC93" s="55">
        <v>110.61</v>
      </c>
      <c r="BD93" s="55">
        <v>52.9</v>
      </c>
      <c r="BE93" s="55">
        <v>84.93</v>
      </c>
      <c r="BF93" s="55">
        <v>127.82</v>
      </c>
      <c r="BG93" s="55">
        <v>30.65</v>
      </c>
      <c r="BH93" s="55">
        <v>50.44</v>
      </c>
      <c r="BI93" s="55">
        <v>135.25</v>
      </c>
      <c r="BJ93" s="55">
        <v>70.17</v>
      </c>
      <c r="BK93" s="55">
        <v>51.56</v>
      </c>
      <c r="BL93" s="55">
        <v>55.0</v>
      </c>
      <c r="BM93" s="55">
        <v>52.74</v>
      </c>
      <c r="BN93" s="55">
        <v>45.7</v>
      </c>
      <c r="BO93" s="55">
        <v>107.29</v>
      </c>
      <c r="BP93" s="55">
        <v>149.15</v>
      </c>
      <c r="BQ93" s="55">
        <v>52.69</v>
      </c>
      <c r="BR93" s="55">
        <v>17.16</v>
      </c>
      <c r="BS93" s="55">
        <v>121.91</v>
      </c>
      <c r="BT93" s="55">
        <v>80.04</v>
      </c>
      <c r="BU93" s="55">
        <v>50.315</v>
      </c>
      <c r="BV93" s="55">
        <v>24.02</v>
      </c>
      <c r="BW93" s="55">
        <v>109.52</v>
      </c>
      <c r="BX93" s="55">
        <v>2081.43</v>
      </c>
      <c r="BY93" s="14">
        <v>0.0183420256954705</v>
      </c>
      <c r="CA93" s="37">
        <f t="shared" si="4"/>
        <v>-0.004363636364</v>
      </c>
      <c r="CB93" s="74"/>
      <c r="CC93" s="55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>
      <c r="A94" s="78">
        <v>83.0</v>
      </c>
      <c r="B94" s="53">
        <v>42493.0</v>
      </c>
      <c r="C94" s="55">
        <v>105.26</v>
      </c>
      <c r="D94" s="55">
        <v>189.1</v>
      </c>
      <c r="E94" s="55">
        <v>36.4</v>
      </c>
      <c r="F94" s="55">
        <v>33.87</v>
      </c>
      <c r="G94" s="55">
        <v>81.26</v>
      </c>
      <c r="H94" s="55">
        <v>65.84</v>
      </c>
      <c r="I94" s="55">
        <v>55.51</v>
      </c>
      <c r="J94" s="55">
        <v>112.29</v>
      </c>
      <c r="K94" s="55">
        <v>83.33</v>
      </c>
      <c r="L94" s="55">
        <v>87.59</v>
      </c>
      <c r="M94" s="55">
        <v>103.11</v>
      </c>
      <c r="N94" s="55">
        <v>110.38</v>
      </c>
      <c r="O94" s="55">
        <v>49.09</v>
      </c>
      <c r="P94" s="55">
        <v>120.06</v>
      </c>
      <c r="Q94" s="55">
        <v>54.47</v>
      </c>
      <c r="R94" s="55">
        <v>77.48</v>
      </c>
      <c r="S94" s="55">
        <v>89.45</v>
      </c>
      <c r="T94" s="55">
        <v>112.58</v>
      </c>
      <c r="U94" s="55">
        <v>24.46</v>
      </c>
      <c r="V94" s="55">
        <v>96.01</v>
      </c>
      <c r="W94" s="55">
        <v>36.1</v>
      </c>
      <c r="X94" s="55">
        <v>94.96</v>
      </c>
      <c r="Y94" s="55">
        <v>26.62</v>
      </c>
      <c r="Z94" s="55">
        <v>40.72</v>
      </c>
      <c r="AA94" s="55">
        <v>15.68</v>
      </c>
      <c r="AB94" s="55">
        <v>83.23</v>
      </c>
      <c r="AC94" s="55">
        <v>58.85</v>
      </c>
      <c r="AD94" s="55">
        <v>69.38</v>
      </c>
      <c r="AE94" s="55">
        <v>61.65</v>
      </c>
      <c r="AF94" s="55">
        <v>17.43</v>
      </c>
      <c r="AG94" s="55">
        <v>66.14</v>
      </c>
      <c r="AH94" s="55">
        <v>87.88</v>
      </c>
      <c r="AI94" s="55">
        <v>109.26</v>
      </c>
      <c r="AJ94" s="55">
        <v>100.63</v>
      </c>
      <c r="AK94" s="55">
        <v>34.88</v>
      </c>
      <c r="AL94" s="55">
        <v>99.18</v>
      </c>
      <c r="AM94" s="55">
        <v>63.55</v>
      </c>
      <c r="AN94" s="55">
        <v>38.93</v>
      </c>
      <c r="AO94" s="55">
        <v>22.99</v>
      </c>
      <c r="AP94" s="55">
        <v>120.21</v>
      </c>
      <c r="AQ94" s="55">
        <v>12.83</v>
      </c>
      <c r="AR94" s="55">
        <v>17.41</v>
      </c>
      <c r="AS94" s="55">
        <v>14.04</v>
      </c>
      <c r="AT94" s="55">
        <v>20.11</v>
      </c>
      <c r="AU94" s="55">
        <v>15.21</v>
      </c>
      <c r="AV94" s="55">
        <v>22.1</v>
      </c>
      <c r="AW94" s="55">
        <v>15.93</v>
      </c>
      <c r="AX94" s="55">
        <v>22.7</v>
      </c>
      <c r="AY94" s="55">
        <v>15.24</v>
      </c>
      <c r="AZ94" s="55">
        <v>12.8</v>
      </c>
      <c r="BA94" s="55">
        <v>12.77</v>
      </c>
      <c r="BB94" s="55">
        <v>9.72</v>
      </c>
      <c r="BC94" s="55">
        <v>110.81</v>
      </c>
      <c r="BD94" s="55">
        <v>52.8</v>
      </c>
      <c r="BE94" s="55">
        <v>85.02</v>
      </c>
      <c r="BF94" s="55">
        <v>129.43</v>
      </c>
      <c r="BG94" s="55">
        <v>30.62</v>
      </c>
      <c r="BH94" s="55">
        <v>50.44</v>
      </c>
      <c r="BI94" s="55">
        <v>134.93</v>
      </c>
      <c r="BJ94" s="55">
        <v>69.08</v>
      </c>
      <c r="BK94" s="55">
        <v>50.49</v>
      </c>
      <c r="BL94" s="55">
        <v>52.94</v>
      </c>
      <c r="BM94" s="55">
        <v>52.86</v>
      </c>
      <c r="BN94" s="55">
        <v>45.71</v>
      </c>
      <c r="BO94" s="55">
        <v>105.37</v>
      </c>
      <c r="BP94" s="55">
        <v>148.67</v>
      </c>
      <c r="BQ94" s="55">
        <v>52.75</v>
      </c>
      <c r="BR94" s="55">
        <v>17.1</v>
      </c>
      <c r="BS94" s="55">
        <v>121.41</v>
      </c>
      <c r="BT94" s="55">
        <v>80.15</v>
      </c>
      <c r="BU94" s="55">
        <v>50.385</v>
      </c>
      <c r="BV94" s="55">
        <v>23.94</v>
      </c>
      <c r="BW94" s="55">
        <v>110.17</v>
      </c>
      <c r="BX94" s="55">
        <v>2063.37</v>
      </c>
      <c r="BY94" s="14">
        <v>0.00950614988698284</v>
      </c>
      <c r="CA94" s="37">
        <f t="shared" si="4"/>
        <v>0.005934989043</v>
      </c>
      <c r="CB94" s="74"/>
      <c r="CC94" s="55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>
      <c r="A95" s="1">
        <v>84.0</v>
      </c>
      <c r="B95" s="53">
        <v>42494.0</v>
      </c>
      <c r="C95" s="55">
        <v>104.64</v>
      </c>
      <c r="D95" s="55">
        <v>187.99</v>
      </c>
      <c r="E95" s="55">
        <v>35.96</v>
      </c>
      <c r="F95" s="55">
        <v>33.39</v>
      </c>
      <c r="G95" s="55">
        <v>81.11</v>
      </c>
      <c r="H95" s="55">
        <v>64.89</v>
      </c>
      <c r="I95" s="55">
        <v>55.56</v>
      </c>
      <c r="J95" s="55">
        <v>112.31</v>
      </c>
      <c r="K95" s="55">
        <v>82.74</v>
      </c>
      <c r="L95" s="55">
        <v>86.95</v>
      </c>
      <c r="M95" s="55">
        <v>102.61</v>
      </c>
      <c r="N95" s="55">
        <v>110.38</v>
      </c>
      <c r="O95" s="55">
        <v>49.1</v>
      </c>
      <c r="P95" s="55">
        <v>119.86</v>
      </c>
      <c r="Q95" s="55">
        <v>54.46</v>
      </c>
      <c r="R95" s="55">
        <v>77.31</v>
      </c>
      <c r="S95" s="55">
        <v>88.77</v>
      </c>
      <c r="T95" s="55">
        <v>111.95</v>
      </c>
      <c r="U95" s="55">
        <v>24.46</v>
      </c>
      <c r="V95" s="55">
        <v>95.5</v>
      </c>
      <c r="W95" s="55">
        <v>35.55</v>
      </c>
      <c r="X95" s="55">
        <v>94.19</v>
      </c>
      <c r="Y95" s="55">
        <v>26.39</v>
      </c>
      <c r="Z95" s="55">
        <v>40.13</v>
      </c>
      <c r="AA95" s="55">
        <v>15.41</v>
      </c>
      <c r="AB95" s="55">
        <v>84.42</v>
      </c>
      <c r="AC95" s="55">
        <v>59.19</v>
      </c>
      <c r="AD95" s="55">
        <v>69.05</v>
      </c>
      <c r="AE95" s="55">
        <v>60.72</v>
      </c>
      <c r="AF95" s="55">
        <v>17.46</v>
      </c>
      <c r="AG95" s="55">
        <v>66.25</v>
      </c>
      <c r="AH95" s="55">
        <v>87.83</v>
      </c>
      <c r="AI95" s="55">
        <v>109.36</v>
      </c>
      <c r="AJ95" s="55">
        <v>100.62</v>
      </c>
      <c r="AK95" s="55">
        <v>34.7</v>
      </c>
      <c r="AL95" s="55">
        <v>98.95</v>
      </c>
      <c r="AM95" s="55">
        <v>63.23</v>
      </c>
      <c r="AN95" s="55">
        <v>38.97</v>
      </c>
      <c r="AO95" s="55">
        <v>22.98</v>
      </c>
      <c r="AP95" s="55">
        <v>120.24</v>
      </c>
      <c r="AQ95" s="55">
        <v>12.79</v>
      </c>
      <c r="AR95" s="55">
        <v>17.35</v>
      </c>
      <c r="AS95" s="55">
        <v>13.99</v>
      </c>
      <c r="AT95" s="55">
        <v>20.01</v>
      </c>
      <c r="AU95" s="55">
        <v>15.12</v>
      </c>
      <c r="AV95" s="55">
        <v>21.96</v>
      </c>
      <c r="AW95" s="55">
        <v>15.82</v>
      </c>
      <c r="AX95" s="55">
        <v>22.53</v>
      </c>
      <c r="AY95" s="55">
        <v>15.12</v>
      </c>
      <c r="AZ95" s="55">
        <v>12.7</v>
      </c>
      <c r="BA95" s="55">
        <v>12.68</v>
      </c>
      <c r="BB95" s="55">
        <v>9.65</v>
      </c>
      <c r="BC95" s="55">
        <v>110.86</v>
      </c>
      <c r="BD95" s="55">
        <v>52.96</v>
      </c>
      <c r="BE95" s="55">
        <v>85.01</v>
      </c>
      <c r="BF95" s="55">
        <v>130.14</v>
      </c>
      <c r="BG95" s="55">
        <v>30.63</v>
      </c>
      <c r="BH95" s="55">
        <v>50.47</v>
      </c>
      <c r="BI95" s="55">
        <v>135.26</v>
      </c>
      <c r="BJ95" s="55">
        <v>68.89</v>
      </c>
      <c r="BK95" s="55">
        <v>50.12</v>
      </c>
      <c r="BL95" s="55">
        <v>50.74</v>
      </c>
      <c r="BM95" s="55">
        <v>52.96</v>
      </c>
      <c r="BN95" s="55">
        <v>45.7</v>
      </c>
      <c r="BO95" s="55">
        <v>102.91</v>
      </c>
      <c r="BP95" s="55">
        <v>147.02</v>
      </c>
      <c r="BQ95" s="55">
        <v>52.89</v>
      </c>
      <c r="BR95" s="55">
        <v>17.0</v>
      </c>
      <c r="BS95" s="55">
        <v>121.6</v>
      </c>
      <c r="BT95" s="55">
        <v>80.13</v>
      </c>
      <c r="BU95" s="55">
        <v>50.4</v>
      </c>
      <c r="BV95" s="55">
        <v>23.81</v>
      </c>
      <c r="BW95" s="55">
        <v>110.37</v>
      </c>
      <c r="BX95" s="55">
        <v>2051.12</v>
      </c>
      <c r="BY95" s="14">
        <v>0.0035128232726986397</v>
      </c>
      <c r="CA95" s="37">
        <f t="shared" si="4"/>
        <v>0.001815376237</v>
      </c>
      <c r="CB95" s="74"/>
      <c r="CC95" s="55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>
      <c r="A96" s="78">
        <v>85.0</v>
      </c>
      <c r="B96" s="53">
        <v>42495.0</v>
      </c>
      <c r="C96" s="55">
        <v>104.6</v>
      </c>
      <c r="D96" s="55">
        <v>187.97</v>
      </c>
      <c r="E96" s="55">
        <v>35.93</v>
      </c>
      <c r="F96" s="55">
        <v>33.39</v>
      </c>
      <c r="G96" s="55">
        <v>81.06</v>
      </c>
      <c r="H96" s="55">
        <v>65.42</v>
      </c>
      <c r="I96" s="55">
        <v>55.69</v>
      </c>
      <c r="J96" s="55">
        <v>112.38</v>
      </c>
      <c r="K96" s="55">
        <v>82.74</v>
      </c>
      <c r="L96" s="55">
        <v>86.71</v>
      </c>
      <c r="M96" s="55">
        <v>102.48</v>
      </c>
      <c r="N96" s="55">
        <v>110.4</v>
      </c>
      <c r="O96" s="55">
        <v>49.1</v>
      </c>
      <c r="P96" s="55">
        <v>120.1</v>
      </c>
      <c r="Q96" s="55">
        <v>54.55</v>
      </c>
      <c r="R96" s="55">
        <v>77.47</v>
      </c>
      <c r="S96" s="55">
        <v>88.7</v>
      </c>
      <c r="T96" s="55">
        <v>111.67</v>
      </c>
      <c r="U96" s="55">
        <v>24.48</v>
      </c>
      <c r="V96" s="55">
        <v>95.05</v>
      </c>
      <c r="W96" s="55">
        <v>35.46</v>
      </c>
      <c r="X96" s="55">
        <v>94.1</v>
      </c>
      <c r="Y96" s="55">
        <v>26.31</v>
      </c>
      <c r="Z96" s="55">
        <v>40.12</v>
      </c>
      <c r="AA96" s="55">
        <v>15.33</v>
      </c>
      <c r="AB96" s="55">
        <v>84.66</v>
      </c>
      <c r="AC96" s="55">
        <v>59.27</v>
      </c>
      <c r="AD96" s="55">
        <v>69.01</v>
      </c>
      <c r="AE96" s="55">
        <v>60.69</v>
      </c>
      <c r="AF96" s="55">
        <v>17.56</v>
      </c>
      <c r="AG96" s="55">
        <v>66.34</v>
      </c>
      <c r="AH96" s="55">
        <v>87.92</v>
      </c>
      <c r="AI96" s="55">
        <v>109.4</v>
      </c>
      <c r="AJ96" s="55">
        <v>100.69</v>
      </c>
      <c r="AK96" s="55">
        <v>34.71</v>
      </c>
      <c r="AL96" s="55">
        <v>98.53</v>
      </c>
      <c r="AM96" s="55">
        <v>63.17</v>
      </c>
      <c r="AN96" s="55">
        <v>38.88</v>
      </c>
      <c r="AO96" s="55">
        <v>22.97</v>
      </c>
      <c r="AP96" s="55">
        <v>120.32</v>
      </c>
      <c r="AQ96" s="55">
        <v>12.79</v>
      </c>
      <c r="AR96" s="55">
        <v>17.35</v>
      </c>
      <c r="AS96" s="55">
        <v>13.99</v>
      </c>
      <c r="AT96" s="55">
        <v>20.01</v>
      </c>
      <c r="AU96" s="55">
        <v>15.12</v>
      </c>
      <c r="AV96" s="55">
        <v>21.95</v>
      </c>
      <c r="AW96" s="55">
        <v>15.81</v>
      </c>
      <c r="AX96" s="55">
        <v>22.52</v>
      </c>
      <c r="AY96" s="55">
        <v>15.11</v>
      </c>
      <c r="AZ96" s="55">
        <v>12.7</v>
      </c>
      <c r="BA96" s="55">
        <v>12.67</v>
      </c>
      <c r="BB96" s="55">
        <v>9.64</v>
      </c>
      <c r="BC96" s="55">
        <v>111.14</v>
      </c>
      <c r="BD96" s="55">
        <v>52.97</v>
      </c>
      <c r="BE96" s="55">
        <v>85.04</v>
      </c>
      <c r="BF96" s="55">
        <v>131.01</v>
      </c>
      <c r="BG96" s="55">
        <v>30.67</v>
      </c>
      <c r="BH96" s="55">
        <v>50.46</v>
      </c>
      <c r="BI96" s="55">
        <v>135.36</v>
      </c>
      <c r="BJ96" s="55">
        <v>68.56</v>
      </c>
      <c r="BK96" s="55">
        <v>49.96</v>
      </c>
      <c r="BL96" s="55">
        <v>50.46</v>
      </c>
      <c r="BM96" s="55">
        <v>53.0</v>
      </c>
      <c r="BN96" s="55">
        <v>45.7</v>
      </c>
      <c r="BO96" s="55">
        <v>103.75</v>
      </c>
      <c r="BP96" s="55">
        <v>147.77</v>
      </c>
      <c r="BQ96" s="55">
        <v>53.03</v>
      </c>
      <c r="BR96" s="55">
        <v>16.92</v>
      </c>
      <c r="BS96" s="55">
        <v>121.86</v>
      </c>
      <c r="BT96" s="55">
        <v>80.16</v>
      </c>
      <c r="BU96" s="55">
        <v>50.415</v>
      </c>
      <c r="BV96" s="55">
        <v>23.81</v>
      </c>
      <c r="BW96" s="55">
        <v>110.67</v>
      </c>
      <c r="BX96" s="55">
        <v>2050.63</v>
      </c>
      <c r="BY96" s="14">
        <v>0.0032730902081274937</v>
      </c>
      <c r="CA96" s="37">
        <f t="shared" si="4"/>
        <v>0.002718129927</v>
      </c>
      <c r="CB96" s="74"/>
      <c r="CC96" s="55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>
      <c r="A97" s="1">
        <v>86.0</v>
      </c>
      <c r="B97" s="53">
        <v>42496.0</v>
      </c>
      <c r="C97" s="55">
        <v>104.98</v>
      </c>
      <c r="D97" s="55">
        <v>188.65</v>
      </c>
      <c r="E97" s="55">
        <v>36.01</v>
      </c>
      <c r="F97" s="55">
        <v>33.47</v>
      </c>
      <c r="G97" s="55">
        <v>81.32</v>
      </c>
      <c r="H97" s="55">
        <v>65.27</v>
      </c>
      <c r="I97" s="55">
        <v>55.5</v>
      </c>
      <c r="J97" s="55">
        <v>112.35</v>
      </c>
      <c r="K97" s="55">
        <v>82.96</v>
      </c>
      <c r="L97" s="55">
        <v>86.91</v>
      </c>
      <c r="M97" s="55">
        <v>103.17</v>
      </c>
      <c r="N97" s="55">
        <v>110.41</v>
      </c>
      <c r="O97" s="55">
        <v>49.05</v>
      </c>
      <c r="P97" s="55">
        <v>119.84</v>
      </c>
      <c r="Q97" s="55">
        <v>54.6</v>
      </c>
      <c r="R97" s="55">
        <v>77.54</v>
      </c>
      <c r="S97" s="55">
        <v>88.93</v>
      </c>
      <c r="T97" s="55">
        <v>112.22</v>
      </c>
      <c r="U97" s="55">
        <v>24.47</v>
      </c>
      <c r="V97" s="55">
        <v>95.81</v>
      </c>
      <c r="W97" s="55">
        <v>35.5</v>
      </c>
      <c r="X97" s="55">
        <v>94.54</v>
      </c>
      <c r="Y97" s="55">
        <v>26.47</v>
      </c>
      <c r="Z97" s="55">
        <v>40.19</v>
      </c>
      <c r="AA97" s="55">
        <v>15.37</v>
      </c>
      <c r="AB97" s="55">
        <v>85.59</v>
      </c>
      <c r="AC97" s="55">
        <v>59.62</v>
      </c>
      <c r="AD97" s="55">
        <v>69.28</v>
      </c>
      <c r="AE97" s="55">
        <v>60.74</v>
      </c>
      <c r="AF97" s="55">
        <v>17.66</v>
      </c>
      <c r="AG97" s="55">
        <v>66.31</v>
      </c>
      <c r="AH97" s="55">
        <v>87.77</v>
      </c>
      <c r="AI97" s="55">
        <v>109.47</v>
      </c>
      <c r="AJ97" s="55">
        <v>100.65</v>
      </c>
      <c r="AK97" s="55">
        <v>34.7</v>
      </c>
      <c r="AL97" s="55">
        <v>98.51</v>
      </c>
      <c r="AM97" s="55">
        <v>63.76</v>
      </c>
      <c r="AN97" s="55">
        <v>38.98</v>
      </c>
      <c r="AO97" s="55">
        <v>22.95</v>
      </c>
      <c r="AP97" s="55">
        <v>120.33</v>
      </c>
      <c r="AQ97" s="55">
        <v>12.8</v>
      </c>
      <c r="AR97" s="55">
        <v>17.37</v>
      </c>
      <c r="AS97" s="55">
        <v>14.0</v>
      </c>
      <c r="AT97" s="55">
        <v>20.03</v>
      </c>
      <c r="AU97" s="55">
        <v>15.14</v>
      </c>
      <c r="AV97" s="55">
        <v>21.98</v>
      </c>
      <c r="AW97" s="55">
        <v>15.84</v>
      </c>
      <c r="AX97" s="55">
        <v>22.56</v>
      </c>
      <c r="AY97" s="55">
        <v>15.14</v>
      </c>
      <c r="AZ97" s="55">
        <v>12.72</v>
      </c>
      <c r="BA97" s="55">
        <v>12.69</v>
      </c>
      <c r="BB97" s="55">
        <v>9.66</v>
      </c>
      <c r="BC97" s="55">
        <v>110.97</v>
      </c>
      <c r="BD97" s="55">
        <v>53.24</v>
      </c>
      <c r="BE97" s="55">
        <v>85.02</v>
      </c>
      <c r="BF97" s="55">
        <v>130.45</v>
      </c>
      <c r="BG97" s="55">
        <v>30.64</v>
      </c>
      <c r="BH97" s="55">
        <v>50.48</v>
      </c>
      <c r="BI97" s="55">
        <v>135.99</v>
      </c>
      <c r="BJ97" s="55">
        <v>69.19</v>
      </c>
      <c r="BK97" s="55">
        <v>49.96</v>
      </c>
      <c r="BL97" s="55">
        <v>50.36</v>
      </c>
      <c r="BM97" s="55">
        <v>53.0</v>
      </c>
      <c r="BN97" s="55">
        <v>45.71</v>
      </c>
      <c r="BO97" s="55">
        <v>103.22</v>
      </c>
      <c r="BP97" s="55">
        <v>146.4</v>
      </c>
      <c r="BQ97" s="55">
        <v>52.84</v>
      </c>
      <c r="BR97" s="55">
        <v>17.21</v>
      </c>
      <c r="BS97" s="55">
        <v>122.32</v>
      </c>
      <c r="BT97" s="55">
        <v>80.21</v>
      </c>
      <c r="BU97" s="55">
        <v>50.39</v>
      </c>
      <c r="BV97" s="55">
        <v>23.87</v>
      </c>
      <c r="BW97" s="55">
        <v>110.41</v>
      </c>
      <c r="BX97" s="55">
        <v>2057.14</v>
      </c>
      <c r="BY97" s="14">
        <v>0.006458115208861193</v>
      </c>
      <c r="CA97" s="37">
        <f t="shared" si="4"/>
        <v>-0.002349326828</v>
      </c>
      <c r="CB97" s="74"/>
      <c r="CC97" s="55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>
      <c r="A98" s="78">
        <v>87.0</v>
      </c>
      <c r="B98" s="53">
        <v>42499.0</v>
      </c>
      <c r="C98" s="55">
        <v>105.09</v>
      </c>
      <c r="D98" s="55">
        <v>188.85</v>
      </c>
      <c r="E98" s="55">
        <v>35.89</v>
      </c>
      <c r="F98" s="55">
        <v>32.96</v>
      </c>
      <c r="G98" s="55">
        <v>81.54</v>
      </c>
      <c r="H98" s="55">
        <v>64.32</v>
      </c>
      <c r="I98" s="55">
        <v>55.54</v>
      </c>
      <c r="J98" s="55">
        <v>112.46</v>
      </c>
      <c r="K98" s="55">
        <v>82.82</v>
      </c>
      <c r="L98" s="55">
        <v>86.75</v>
      </c>
      <c r="M98" s="55">
        <v>102.89</v>
      </c>
      <c r="N98" s="55">
        <v>110.41</v>
      </c>
      <c r="O98" s="55">
        <v>49.1</v>
      </c>
      <c r="P98" s="55">
        <v>119.72</v>
      </c>
      <c r="Q98" s="55">
        <v>54.6</v>
      </c>
      <c r="R98" s="55">
        <v>77.49</v>
      </c>
      <c r="S98" s="55">
        <v>88.55</v>
      </c>
      <c r="T98" s="55">
        <v>112.38</v>
      </c>
      <c r="U98" s="55">
        <v>24.5</v>
      </c>
      <c r="V98" s="55">
        <v>95.3</v>
      </c>
      <c r="W98" s="55">
        <v>35.16</v>
      </c>
      <c r="X98" s="55">
        <v>93.62</v>
      </c>
      <c r="Y98" s="55">
        <v>26.3</v>
      </c>
      <c r="Z98" s="55">
        <v>39.63</v>
      </c>
      <c r="AA98" s="55">
        <v>15.06</v>
      </c>
      <c r="AB98" s="55">
        <v>86.53</v>
      </c>
      <c r="AC98" s="55">
        <v>59.97</v>
      </c>
      <c r="AD98" s="55">
        <v>69.26</v>
      </c>
      <c r="AE98" s="55">
        <v>60.32</v>
      </c>
      <c r="AF98" s="55">
        <v>17.29</v>
      </c>
      <c r="AG98" s="55">
        <v>66.42</v>
      </c>
      <c r="AH98" s="55">
        <v>87.79</v>
      </c>
      <c r="AI98" s="55">
        <v>109.55</v>
      </c>
      <c r="AJ98" s="55">
        <v>100.67</v>
      </c>
      <c r="AK98" s="55">
        <v>34.68</v>
      </c>
      <c r="AL98" s="55">
        <v>98.03</v>
      </c>
      <c r="AM98" s="55">
        <v>62.13</v>
      </c>
      <c r="AN98" s="55">
        <v>39.09</v>
      </c>
      <c r="AO98" s="55">
        <v>22.93</v>
      </c>
      <c r="AP98" s="55">
        <v>120.45</v>
      </c>
      <c r="AQ98" s="55">
        <v>12.8</v>
      </c>
      <c r="AR98" s="55">
        <v>17.37</v>
      </c>
      <c r="AS98" s="55">
        <v>14.0</v>
      </c>
      <c r="AT98" s="55">
        <v>20.03</v>
      </c>
      <c r="AU98" s="55">
        <v>15.14</v>
      </c>
      <c r="AV98" s="55">
        <v>21.98</v>
      </c>
      <c r="AW98" s="55">
        <v>15.84</v>
      </c>
      <c r="AX98" s="55">
        <v>22.56</v>
      </c>
      <c r="AY98" s="55">
        <v>15.14</v>
      </c>
      <c r="AZ98" s="55">
        <v>12.72</v>
      </c>
      <c r="BA98" s="55">
        <v>12.69</v>
      </c>
      <c r="BB98" s="55">
        <v>9.66</v>
      </c>
      <c r="BC98" s="55">
        <v>111.04</v>
      </c>
      <c r="BD98" s="55">
        <v>53.53</v>
      </c>
      <c r="BE98" s="55">
        <v>85.06</v>
      </c>
      <c r="BF98" s="55">
        <v>130.86</v>
      </c>
      <c r="BG98" s="55">
        <v>30.68</v>
      </c>
      <c r="BH98" s="55">
        <v>50.51</v>
      </c>
      <c r="BI98" s="55">
        <v>136.81</v>
      </c>
      <c r="BJ98" s="55">
        <v>69.34</v>
      </c>
      <c r="BK98" s="55">
        <v>49.52</v>
      </c>
      <c r="BL98" s="55">
        <v>52.22</v>
      </c>
      <c r="BM98" s="55">
        <v>53.04</v>
      </c>
      <c r="BN98" s="55">
        <v>45.71</v>
      </c>
      <c r="BO98" s="55">
        <v>105.55</v>
      </c>
      <c r="BP98" s="55">
        <v>147.96</v>
      </c>
      <c r="BQ98" s="55">
        <v>52.83</v>
      </c>
      <c r="BR98" s="55">
        <v>16.62</v>
      </c>
      <c r="BS98" s="55">
        <v>123.32</v>
      </c>
      <c r="BT98" s="55">
        <v>80.26</v>
      </c>
      <c r="BU98" s="55">
        <v>50.44</v>
      </c>
      <c r="BV98" s="55">
        <v>23.76</v>
      </c>
      <c r="BW98" s="55">
        <v>110.62</v>
      </c>
      <c r="BX98" s="55">
        <v>2058.69</v>
      </c>
      <c r="BY98" s="14">
        <v>0.007216454494750391</v>
      </c>
      <c r="CA98" s="37">
        <f t="shared" si="4"/>
        <v>0.00190200163</v>
      </c>
      <c r="CB98" s="74"/>
      <c r="CC98" s="55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>
      <c r="A99" s="1">
        <v>88.0</v>
      </c>
      <c r="B99" s="53">
        <v>42500.0</v>
      </c>
      <c r="C99" s="55">
        <v>106.34</v>
      </c>
      <c r="D99" s="55">
        <v>191.19</v>
      </c>
      <c r="E99" s="55">
        <v>36.42</v>
      </c>
      <c r="F99" s="55">
        <v>33.62</v>
      </c>
      <c r="G99" s="55">
        <v>82.38</v>
      </c>
      <c r="H99" s="55">
        <v>65.45</v>
      </c>
      <c r="I99" s="55">
        <v>55.7</v>
      </c>
      <c r="J99" s="55">
        <v>112.48</v>
      </c>
      <c r="K99" s="55">
        <v>83.85</v>
      </c>
      <c r="L99" s="55">
        <v>87.95</v>
      </c>
      <c r="M99" s="55">
        <v>104.17</v>
      </c>
      <c r="N99" s="55">
        <v>110.4</v>
      </c>
      <c r="O99" s="55">
        <v>49.14</v>
      </c>
      <c r="P99" s="55">
        <v>119.92</v>
      </c>
      <c r="Q99" s="55">
        <v>54.58</v>
      </c>
      <c r="R99" s="55">
        <v>77.67</v>
      </c>
      <c r="S99" s="55">
        <v>89.82</v>
      </c>
      <c r="T99" s="55">
        <v>113.56</v>
      </c>
      <c r="U99" s="55">
        <v>24.49</v>
      </c>
      <c r="V99" s="55">
        <v>96.56</v>
      </c>
      <c r="W99" s="55">
        <v>35.87</v>
      </c>
      <c r="X99" s="55">
        <v>95.04</v>
      </c>
      <c r="Y99" s="55">
        <v>26.63</v>
      </c>
      <c r="Z99" s="55">
        <v>40.42</v>
      </c>
      <c r="AA99" s="55">
        <v>15.48</v>
      </c>
      <c r="AB99" s="55">
        <v>86.52</v>
      </c>
      <c r="AC99" s="55">
        <v>60.39</v>
      </c>
      <c r="AD99" s="55">
        <v>70.06</v>
      </c>
      <c r="AE99" s="55">
        <v>61.05</v>
      </c>
      <c r="AF99" s="55">
        <v>17.44</v>
      </c>
      <c r="AG99" s="55">
        <v>66.37</v>
      </c>
      <c r="AH99" s="55">
        <v>87.85</v>
      </c>
      <c r="AI99" s="55">
        <v>109.53</v>
      </c>
      <c r="AJ99" s="55">
        <v>100.76</v>
      </c>
      <c r="AK99" s="55">
        <v>34.95</v>
      </c>
      <c r="AL99" s="55">
        <v>97.75</v>
      </c>
      <c r="AM99" s="55">
        <v>62.56</v>
      </c>
      <c r="AN99" s="55">
        <v>39.18</v>
      </c>
      <c r="AO99" s="55">
        <v>22.95</v>
      </c>
      <c r="AP99" s="55">
        <v>120.3</v>
      </c>
      <c r="AQ99" s="55">
        <v>12.86</v>
      </c>
      <c r="AR99" s="55">
        <v>17.47</v>
      </c>
      <c r="AS99" s="55">
        <v>14.1</v>
      </c>
      <c r="AT99" s="55">
        <v>20.2</v>
      </c>
      <c r="AU99" s="55">
        <v>15.28</v>
      </c>
      <c r="AV99" s="55">
        <v>22.21</v>
      </c>
      <c r="AW99" s="55">
        <v>16.01</v>
      </c>
      <c r="AX99" s="55">
        <v>22.83</v>
      </c>
      <c r="AY99" s="55">
        <v>15.32</v>
      </c>
      <c r="AZ99" s="55">
        <v>12.87</v>
      </c>
      <c r="BA99" s="55">
        <v>12.84</v>
      </c>
      <c r="BB99" s="55">
        <v>9.78</v>
      </c>
      <c r="BC99" s="55">
        <v>111.09</v>
      </c>
      <c r="BD99" s="55">
        <v>54.06</v>
      </c>
      <c r="BE99" s="55">
        <v>85.08</v>
      </c>
      <c r="BF99" s="55">
        <v>130.87</v>
      </c>
      <c r="BG99" s="55">
        <v>30.71</v>
      </c>
      <c r="BH99" s="55">
        <v>50.5</v>
      </c>
      <c r="BI99" s="55">
        <v>138.14</v>
      </c>
      <c r="BJ99" s="55">
        <v>70.76</v>
      </c>
      <c r="BK99" s="55">
        <v>50.17</v>
      </c>
      <c r="BL99" s="55">
        <v>52.42</v>
      </c>
      <c r="BM99" s="55">
        <v>53.03</v>
      </c>
      <c r="BN99" s="55">
        <v>45.71</v>
      </c>
      <c r="BO99" s="55">
        <v>106.46</v>
      </c>
      <c r="BP99" s="55">
        <v>149.03</v>
      </c>
      <c r="BQ99" s="55">
        <v>52.82</v>
      </c>
      <c r="BR99" s="55">
        <v>16.76</v>
      </c>
      <c r="BS99" s="55">
        <v>124.64</v>
      </c>
      <c r="BT99" s="55">
        <v>80.36</v>
      </c>
      <c r="BU99" s="55">
        <v>50.465</v>
      </c>
      <c r="BV99" s="55">
        <v>23.83</v>
      </c>
      <c r="BW99" s="55">
        <v>110.60000000000001</v>
      </c>
      <c r="BX99" s="55">
        <v>2084.39</v>
      </c>
      <c r="BY99" s="14">
        <v>0.019790209105942314</v>
      </c>
      <c r="CA99" s="37">
        <f t="shared" si="4"/>
        <v>-0.0001807991322</v>
      </c>
      <c r="CB99" s="74"/>
      <c r="CC99" s="55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>
      <c r="A100" s="78">
        <v>89.0</v>
      </c>
      <c r="B100" s="53">
        <v>42501.0</v>
      </c>
      <c r="C100" s="55">
        <v>105.37</v>
      </c>
      <c r="D100" s="55">
        <v>189.4</v>
      </c>
      <c r="E100" s="55">
        <v>36.16</v>
      </c>
      <c r="F100" s="55">
        <v>33.52</v>
      </c>
      <c r="G100" s="55">
        <v>81.6</v>
      </c>
      <c r="H100" s="55">
        <v>65.65</v>
      </c>
      <c r="I100" s="55">
        <v>55.73</v>
      </c>
      <c r="J100" s="55">
        <v>112.57</v>
      </c>
      <c r="K100" s="55">
        <v>83.34</v>
      </c>
      <c r="L100" s="55">
        <v>87.21</v>
      </c>
      <c r="M100" s="55">
        <v>103.16</v>
      </c>
      <c r="N100" s="55">
        <v>110.4</v>
      </c>
      <c r="O100" s="55">
        <v>49.16</v>
      </c>
      <c r="P100" s="55">
        <v>120.05</v>
      </c>
      <c r="Q100" s="55">
        <v>54.64</v>
      </c>
      <c r="R100" s="55">
        <v>77.69</v>
      </c>
      <c r="S100" s="55">
        <v>89.13</v>
      </c>
      <c r="T100" s="55">
        <v>112.43</v>
      </c>
      <c r="U100" s="55">
        <v>24.57</v>
      </c>
      <c r="V100" s="55">
        <v>95.57</v>
      </c>
      <c r="W100" s="55">
        <v>35.57</v>
      </c>
      <c r="X100" s="55">
        <v>95.01</v>
      </c>
      <c r="Y100" s="55">
        <v>26.62</v>
      </c>
      <c r="Z100" s="55">
        <v>40.33</v>
      </c>
      <c r="AA100" s="55">
        <v>15.46</v>
      </c>
      <c r="AB100" s="55">
        <v>84.67</v>
      </c>
      <c r="AC100" s="55">
        <v>59.36</v>
      </c>
      <c r="AD100" s="55">
        <v>69.67</v>
      </c>
      <c r="AE100" s="55">
        <v>60.92</v>
      </c>
      <c r="AF100" s="55">
        <v>17.71</v>
      </c>
      <c r="AG100" s="55">
        <v>66.42</v>
      </c>
      <c r="AH100" s="55">
        <v>87.9</v>
      </c>
      <c r="AI100" s="55">
        <v>109.6</v>
      </c>
      <c r="AJ100" s="55">
        <v>100.75</v>
      </c>
      <c r="AK100" s="55">
        <v>34.94</v>
      </c>
      <c r="AL100" s="55">
        <v>98.51</v>
      </c>
      <c r="AM100" s="55">
        <v>63.36</v>
      </c>
      <c r="AN100" s="55">
        <v>39.2</v>
      </c>
      <c r="AO100" s="55">
        <v>22.93</v>
      </c>
      <c r="AP100" s="55">
        <v>120.52</v>
      </c>
      <c r="AQ100" s="55">
        <v>12.83</v>
      </c>
      <c r="AR100" s="55">
        <v>17.42</v>
      </c>
      <c r="AS100" s="55">
        <v>14.04</v>
      </c>
      <c r="AT100" s="55">
        <v>20.1</v>
      </c>
      <c r="AU100" s="55">
        <v>15.2</v>
      </c>
      <c r="AV100" s="55">
        <v>22.07</v>
      </c>
      <c r="AW100" s="55">
        <v>15.91</v>
      </c>
      <c r="AX100" s="55">
        <v>22.67</v>
      </c>
      <c r="AY100" s="55">
        <v>15.21</v>
      </c>
      <c r="AZ100" s="55">
        <v>12.78</v>
      </c>
      <c r="BA100" s="55">
        <v>12.75</v>
      </c>
      <c r="BB100" s="55">
        <v>9.71</v>
      </c>
      <c r="BC100" s="55">
        <v>111.09</v>
      </c>
      <c r="BD100" s="55">
        <v>53.63</v>
      </c>
      <c r="BE100" s="55">
        <v>85.05</v>
      </c>
      <c r="BF100" s="55">
        <v>131.61</v>
      </c>
      <c r="BG100" s="55">
        <v>30.7</v>
      </c>
      <c r="BH100" s="55">
        <v>50.5</v>
      </c>
      <c r="BI100" s="55">
        <v>137.09</v>
      </c>
      <c r="BJ100" s="55">
        <v>70.34</v>
      </c>
      <c r="BK100" s="55">
        <v>50.11</v>
      </c>
      <c r="BL100" s="55">
        <v>50.61</v>
      </c>
      <c r="BM100" s="55">
        <v>53.06</v>
      </c>
      <c r="BN100" s="55">
        <v>45.69</v>
      </c>
      <c r="BO100" s="55">
        <v>103.42</v>
      </c>
      <c r="BP100" s="55">
        <v>147.31</v>
      </c>
      <c r="BQ100" s="55">
        <v>52.94</v>
      </c>
      <c r="BR100" s="55">
        <v>17.04</v>
      </c>
      <c r="BS100" s="55">
        <v>123.81</v>
      </c>
      <c r="BT100" s="55">
        <v>80.28</v>
      </c>
      <c r="BU100" s="55">
        <v>50.49</v>
      </c>
      <c r="BV100" s="55">
        <v>23.8</v>
      </c>
      <c r="BW100" s="55">
        <v>110.77</v>
      </c>
      <c r="BX100" s="55">
        <v>2064.46</v>
      </c>
      <c r="BY100" s="14">
        <v>0.010039433642866191</v>
      </c>
      <c r="CA100" s="37">
        <f t="shared" si="4"/>
        <v>0.001537070524</v>
      </c>
      <c r="CB100" s="74"/>
      <c r="CC100" s="55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>
      <c r="A101" s="1">
        <v>90.0</v>
      </c>
      <c r="B101" s="53">
        <v>42502.0</v>
      </c>
      <c r="C101" s="55">
        <v>105.33</v>
      </c>
      <c r="D101" s="55">
        <v>189.51</v>
      </c>
      <c r="E101" s="55">
        <v>36.13</v>
      </c>
      <c r="F101" s="55">
        <v>33.46</v>
      </c>
      <c r="G101" s="55">
        <v>81.99</v>
      </c>
      <c r="H101" s="55">
        <v>65.83</v>
      </c>
      <c r="I101" s="55">
        <v>55.66</v>
      </c>
      <c r="J101" s="55">
        <v>112.67</v>
      </c>
      <c r="K101" s="55">
        <v>83.38</v>
      </c>
      <c r="L101" s="55">
        <v>87.04</v>
      </c>
      <c r="M101" s="55">
        <v>102.82</v>
      </c>
      <c r="N101" s="55">
        <v>110.38</v>
      </c>
      <c r="O101" s="55">
        <v>49.14</v>
      </c>
      <c r="P101" s="55">
        <v>119.8</v>
      </c>
      <c r="Q101" s="55">
        <v>54.63</v>
      </c>
      <c r="R101" s="55">
        <v>77.93</v>
      </c>
      <c r="S101" s="55">
        <v>88.99</v>
      </c>
      <c r="T101" s="55">
        <v>111.9</v>
      </c>
      <c r="U101" s="55">
        <v>24.55</v>
      </c>
      <c r="V101" s="55">
        <v>94.86</v>
      </c>
      <c r="W101" s="55">
        <v>35.63</v>
      </c>
      <c r="X101" s="55">
        <v>94.84</v>
      </c>
      <c r="Y101" s="55">
        <v>26.68</v>
      </c>
      <c r="Z101" s="55">
        <v>40.21</v>
      </c>
      <c r="AA101" s="55">
        <v>15.48</v>
      </c>
      <c r="AB101" s="55">
        <v>85.16</v>
      </c>
      <c r="AC101" s="55">
        <v>59.54</v>
      </c>
      <c r="AD101" s="55">
        <v>69.82</v>
      </c>
      <c r="AE101" s="55">
        <v>60.82</v>
      </c>
      <c r="AF101" s="55">
        <v>17.84</v>
      </c>
      <c r="AG101" s="55">
        <v>66.27</v>
      </c>
      <c r="AH101" s="55">
        <v>87.81</v>
      </c>
      <c r="AI101" s="55">
        <v>109.52</v>
      </c>
      <c r="AJ101" s="55">
        <v>100.74</v>
      </c>
      <c r="AK101" s="55">
        <v>34.94</v>
      </c>
      <c r="AL101" s="55">
        <v>97.97</v>
      </c>
      <c r="AM101" s="55">
        <v>62.53</v>
      </c>
      <c r="AN101" s="55">
        <v>39.15</v>
      </c>
      <c r="AO101" s="55">
        <v>22.92</v>
      </c>
      <c r="AP101" s="55">
        <v>120.54</v>
      </c>
      <c r="AQ101" s="55">
        <v>12.82</v>
      </c>
      <c r="AR101" s="55">
        <v>17.4</v>
      </c>
      <c r="AS101" s="55">
        <v>14.03</v>
      </c>
      <c r="AT101" s="55">
        <v>20.08</v>
      </c>
      <c r="AU101" s="55">
        <v>15.18</v>
      </c>
      <c r="AV101" s="55">
        <v>22.04</v>
      </c>
      <c r="AW101" s="55">
        <v>15.88</v>
      </c>
      <c r="AX101" s="55">
        <v>22.63</v>
      </c>
      <c r="AY101" s="55">
        <v>15.19</v>
      </c>
      <c r="AZ101" s="55">
        <v>12.76</v>
      </c>
      <c r="BA101" s="55">
        <v>12.73</v>
      </c>
      <c r="BB101" s="55">
        <v>9.69</v>
      </c>
      <c r="BC101" s="55">
        <v>110.99</v>
      </c>
      <c r="BD101" s="55">
        <v>53.92</v>
      </c>
      <c r="BE101" s="55">
        <v>85.0</v>
      </c>
      <c r="BF101" s="55">
        <v>131.01</v>
      </c>
      <c r="BG101" s="55">
        <v>30.69</v>
      </c>
      <c r="BH101" s="55">
        <v>50.5</v>
      </c>
      <c r="BI101" s="55">
        <v>137.85</v>
      </c>
      <c r="BJ101" s="55">
        <v>70.05</v>
      </c>
      <c r="BK101" s="55">
        <v>50.07</v>
      </c>
      <c r="BL101" s="55">
        <v>49.55</v>
      </c>
      <c r="BM101" s="55">
        <v>53.03</v>
      </c>
      <c r="BN101" s="55">
        <v>45.69</v>
      </c>
      <c r="BO101" s="55">
        <v>102.08</v>
      </c>
      <c r="BP101" s="55">
        <v>146.25</v>
      </c>
      <c r="BQ101" s="55">
        <v>52.73</v>
      </c>
      <c r="BR101" s="55">
        <v>16.73</v>
      </c>
      <c r="BS101" s="55">
        <v>124.44</v>
      </c>
      <c r="BT101" s="55">
        <v>80.17</v>
      </c>
      <c r="BU101" s="55">
        <v>50.455</v>
      </c>
      <c r="BV101" s="55">
        <v>23.75</v>
      </c>
      <c r="BW101" s="55">
        <v>110.47</v>
      </c>
      <c r="BX101" s="55">
        <v>2064.11</v>
      </c>
      <c r="BY101" s="14">
        <v>0.00986819573960096</v>
      </c>
      <c r="CA101" s="37">
        <f t="shared" si="4"/>
        <v>-0.002708314526</v>
      </c>
      <c r="CB101" s="74"/>
      <c r="CC101" s="55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>
      <c r="A102" s="78">
        <v>91.0</v>
      </c>
      <c r="B102" s="53">
        <v>42503.0</v>
      </c>
      <c r="C102" s="55">
        <v>104.42</v>
      </c>
      <c r="D102" s="55">
        <v>187.76</v>
      </c>
      <c r="E102" s="55">
        <v>35.73</v>
      </c>
      <c r="F102" s="55">
        <v>32.86</v>
      </c>
      <c r="G102" s="55">
        <v>81.17</v>
      </c>
      <c r="H102" s="55">
        <v>64.99</v>
      </c>
      <c r="I102" s="55">
        <v>55.82</v>
      </c>
      <c r="J102" s="55">
        <v>112.78</v>
      </c>
      <c r="K102" s="55">
        <v>82.53</v>
      </c>
      <c r="L102" s="55">
        <v>86.51</v>
      </c>
      <c r="M102" s="55">
        <v>101.82</v>
      </c>
      <c r="N102" s="55">
        <v>110.38</v>
      </c>
      <c r="O102" s="55">
        <v>49.14</v>
      </c>
      <c r="P102" s="55">
        <v>120.02</v>
      </c>
      <c r="Q102" s="55">
        <v>54.61</v>
      </c>
      <c r="R102" s="55">
        <v>77.99</v>
      </c>
      <c r="S102" s="55">
        <v>88.03</v>
      </c>
      <c r="T102" s="55">
        <v>111.09</v>
      </c>
      <c r="U102" s="55">
        <v>24.59</v>
      </c>
      <c r="V102" s="55">
        <v>94.09</v>
      </c>
      <c r="W102" s="55">
        <v>35.21</v>
      </c>
      <c r="X102" s="55">
        <v>93.59</v>
      </c>
      <c r="Y102" s="55">
        <v>26.42</v>
      </c>
      <c r="Z102" s="55">
        <v>39.52</v>
      </c>
      <c r="AA102" s="55">
        <v>15.13</v>
      </c>
      <c r="AB102" s="55">
        <v>84.4</v>
      </c>
      <c r="AC102" s="55">
        <v>59.08</v>
      </c>
      <c r="AD102" s="55">
        <v>69.11</v>
      </c>
      <c r="AE102" s="55">
        <v>59.95</v>
      </c>
      <c r="AF102" s="55">
        <v>17.83</v>
      </c>
      <c r="AG102" s="55">
        <v>66.36</v>
      </c>
      <c r="AH102" s="55">
        <v>87.99</v>
      </c>
      <c r="AI102" s="55">
        <v>109.55</v>
      </c>
      <c r="AJ102" s="55">
        <v>100.79</v>
      </c>
      <c r="AK102" s="55">
        <v>34.8</v>
      </c>
      <c r="AL102" s="55">
        <v>97.78</v>
      </c>
      <c r="AM102" s="55">
        <v>62.69</v>
      </c>
      <c r="AN102" s="55">
        <v>39.23</v>
      </c>
      <c r="AO102" s="55">
        <v>22.92</v>
      </c>
      <c r="AP102" s="55">
        <v>120.61</v>
      </c>
      <c r="AQ102" s="55">
        <v>12.79</v>
      </c>
      <c r="AR102" s="55">
        <v>17.34</v>
      </c>
      <c r="AS102" s="55">
        <v>13.97</v>
      </c>
      <c r="AT102" s="55">
        <v>19.98</v>
      </c>
      <c r="AU102" s="55">
        <v>15.1</v>
      </c>
      <c r="AV102" s="55">
        <v>21.91</v>
      </c>
      <c r="AW102" s="55">
        <v>15.78</v>
      </c>
      <c r="AX102" s="55">
        <v>22.47</v>
      </c>
      <c r="AY102" s="55">
        <v>15.08</v>
      </c>
      <c r="AZ102" s="55">
        <v>12.67</v>
      </c>
      <c r="BA102" s="55">
        <v>12.64</v>
      </c>
      <c r="BB102" s="55">
        <v>9.62</v>
      </c>
      <c r="BC102" s="55">
        <v>111.2</v>
      </c>
      <c r="BD102" s="55">
        <v>53.24</v>
      </c>
      <c r="BE102" s="55">
        <v>85.01</v>
      </c>
      <c r="BF102" s="55">
        <v>132.28</v>
      </c>
      <c r="BG102" s="55">
        <v>30.69</v>
      </c>
      <c r="BH102" s="55">
        <v>50.49</v>
      </c>
      <c r="BI102" s="55">
        <v>136.12</v>
      </c>
      <c r="BJ102" s="55">
        <v>69.74</v>
      </c>
      <c r="BK102" s="55">
        <v>49.59</v>
      </c>
      <c r="BL102" s="55">
        <v>50.44</v>
      </c>
      <c r="BM102" s="55">
        <v>53.08</v>
      </c>
      <c r="BN102" s="55">
        <v>45.69</v>
      </c>
      <c r="BO102" s="55">
        <v>102.83</v>
      </c>
      <c r="BP102" s="55">
        <v>146.1</v>
      </c>
      <c r="BQ102" s="55">
        <v>52.9</v>
      </c>
      <c r="BR102" s="55">
        <v>16.77</v>
      </c>
      <c r="BS102" s="55">
        <v>123.21</v>
      </c>
      <c r="BT102" s="55">
        <v>80.18</v>
      </c>
      <c r="BU102" s="55">
        <v>50.495</v>
      </c>
      <c r="BV102" s="55">
        <v>23.71</v>
      </c>
      <c r="BW102" s="55">
        <v>110.89</v>
      </c>
      <c r="BX102" s="55">
        <v>2046.61</v>
      </c>
      <c r="BY102" s="14">
        <v>0.0013063005763378488</v>
      </c>
      <c r="CA102" s="37">
        <f t="shared" si="4"/>
        <v>0.003801937178</v>
      </c>
      <c r="CB102" s="74"/>
      <c r="CC102" s="55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>
      <c r="A103" s="1">
        <v>92.0</v>
      </c>
      <c r="B103" s="53">
        <v>42506.0</v>
      </c>
      <c r="C103" s="55">
        <v>105.46</v>
      </c>
      <c r="D103" s="55">
        <v>189.63</v>
      </c>
      <c r="E103" s="55">
        <v>36.17</v>
      </c>
      <c r="F103" s="55">
        <v>33.24</v>
      </c>
      <c r="G103" s="55">
        <v>81.92</v>
      </c>
      <c r="H103" s="55">
        <v>66.09</v>
      </c>
      <c r="I103" s="55">
        <v>55.7</v>
      </c>
      <c r="J103" s="55">
        <v>112.61</v>
      </c>
      <c r="K103" s="55">
        <v>83.31</v>
      </c>
      <c r="L103" s="55">
        <v>87.36</v>
      </c>
      <c r="M103" s="55">
        <v>102.85</v>
      </c>
      <c r="N103" s="55">
        <v>110.39</v>
      </c>
      <c r="O103" s="55">
        <v>49.13</v>
      </c>
      <c r="P103" s="55">
        <v>119.62</v>
      </c>
      <c r="Q103" s="55">
        <v>54.61</v>
      </c>
      <c r="R103" s="55">
        <v>78.07</v>
      </c>
      <c r="S103" s="55">
        <v>88.99</v>
      </c>
      <c r="T103" s="55">
        <v>112.33</v>
      </c>
      <c r="U103" s="55">
        <v>24.52</v>
      </c>
      <c r="V103" s="55">
        <v>95.14</v>
      </c>
      <c r="W103" s="55">
        <v>35.73</v>
      </c>
      <c r="X103" s="55">
        <v>94.48</v>
      </c>
      <c r="Y103" s="55">
        <v>26.65</v>
      </c>
      <c r="Z103" s="55">
        <v>39.95</v>
      </c>
      <c r="AA103" s="55">
        <v>15.29</v>
      </c>
      <c r="AB103" s="55">
        <v>85.2</v>
      </c>
      <c r="AC103" s="55">
        <v>59.7</v>
      </c>
      <c r="AD103" s="55">
        <v>69.74</v>
      </c>
      <c r="AE103" s="55">
        <v>60.45</v>
      </c>
      <c r="AF103" s="55">
        <v>18.2</v>
      </c>
      <c r="AG103" s="55">
        <v>66.21</v>
      </c>
      <c r="AH103" s="55">
        <v>87.72</v>
      </c>
      <c r="AI103" s="55">
        <v>109.49</v>
      </c>
      <c r="AJ103" s="55">
        <v>100.75</v>
      </c>
      <c r="AK103" s="55">
        <v>35.01</v>
      </c>
      <c r="AL103" s="55">
        <v>97.75</v>
      </c>
      <c r="AM103" s="55">
        <v>62.8</v>
      </c>
      <c r="AN103" s="55">
        <v>39.35</v>
      </c>
      <c r="AO103" s="55">
        <v>22.95</v>
      </c>
      <c r="AP103" s="55">
        <v>120.52</v>
      </c>
      <c r="AQ103" s="55">
        <v>12.83</v>
      </c>
      <c r="AR103" s="55">
        <v>17.41</v>
      </c>
      <c r="AS103" s="55">
        <v>14.04</v>
      </c>
      <c r="AT103" s="55">
        <v>20.1</v>
      </c>
      <c r="AU103" s="55">
        <v>15.2</v>
      </c>
      <c r="AV103" s="55">
        <v>22.08</v>
      </c>
      <c r="AW103" s="55">
        <v>15.92</v>
      </c>
      <c r="AX103" s="55">
        <v>22.68</v>
      </c>
      <c r="AY103" s="55">
        <v>15.22</v>
      </c>
      <c r="AZ103" s="55">
        <v>12.79</v>
      </c>
      <c r="BA103" s="55">
        <v>12.76</v>
      </c>
      <c r="BB103" s="55">
        <v>9.71</v>
      </c>
      <c r="BC103" s="55">
        <v>111.01</v>
      </c>
      <c r="BD103" s="55">
        <v>53.58</v>
      </c>
      <c r="BE103" s="55">
        <v>84.97</v>
      </c>
      <c r="BF103" s="55">
        <v>131.14</v>
      </c>
      <c r="BG103" s="55">
        <v>30.65</v>
      </c>
      <c r="BH103" s="55">
        <v>50.49</v>
      </c>
      <c r="BI103" s="55">
        <v>136.83</v>
      </c>
      <c r="BJ103" s="55">
        <v>70.25</v>
      </c>
      <c r="BK103" s="55">
        <v>49.95</v>
      </c>
      <c r="BL103" s="55">
        <v>52.71</v>
      </c>
      <c r="BM103" s="55">
        <v>53.0</v>
      </c>
      <c r="BN103" s="55">
        <v>45.69</v>
      </c>
      <c r="BO103" s="55">
        <v>104.8</v>
      </c>
      <c r="BP103" s="55">
        <v>148.41</v>
      </c>
      <c r="BQ103" s="55">
        <v>52.83</v>
      </c>
      <c r="BR103" s="55">
        <v>16.81</v>
      </c>
      <c r="BS103" s="55">
        <v>123.68</v>
      </c>
      <c r="BT103" s="55">
        <v>80.23</v>
      </c>
      <c r="BU103" s="55">
        <v>50.44</v>
      </c>
      <c r="BV103" s="55">
        <v>23.79</v>
      </c>
      <c r="BW103" s="55">
        <v>110.49000000000001</v>
      </c>
      <c r="BX103" s="55">
        <v>2066.66</v>
      </c>
      <c r="BY103" s="14">
        <v>0.011115786177676279</v>
      </c>
      <c r="CA103" s="37">
        <f t="shared" si="4"/>
        <v>-0.003607178285</v>
      </c>
      <c r="CB103" s="74"/>
      <c r="CC103" s="55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>
      <c r="A104" s="78">
        <v>93.0</v>
      </c>
      <c r="B104" s="53">
        <v>42507.0</v>
      </c>
      <c r="C104" s="55">
        <v>104.51</v>
      </c>
      <c r="D104" s="55">
        <v>187.96</v>
      </c>
      <c r="E104" s="55">
        <v>35.96</v>
      </c>
      <c r="F104" s="55">
        <v>33.1</v>
      </c>
      <c r="G104" s="55">
        <v>80.9</v>
      </c>
      <c r="H104" s="55">
        <v>66.4</v>
      </c>
      <c r="I104" s="55">
        <v>55.73</v>
      </c>
      <c r="J104" s="55">
        <v>112.83</v>
      </c>
      <c r="K104" s="55">
        <v>82.64</v>
      </c>
      <c r="L104" s="55">
        <v>86.78</v>
      </c>
      <c r="M104" s="55">
        <v>101.74</v>
      </c>
      <c r="N104" s="55">
        <v>110.39</v>
      </c>
      <c r="O104" s="55">
        <v>49.14</v>
      </c>
      <c r="P104" s="55">
        <v>119.58</v>
      </c>
      <c r="Q104" s="55">
        <v>54.63</v>
      </c>
      <c r="R104" s="55">
        <v>78.01</v>
      </c>
      <c r="S104" s="55">
        <v>88.4</v>
      </c>
      <c r="T104" s="55">
        <v>111.14</v>
      </c>
      <c r="U104" s="55">
        <v>24.59</v>
      </c>
      <c r="V104" s="55">
        <v>93.97</v>
      </c>
      <c r="W104" s="55">
        <v>35.51</v>
      </c>
      <c r="X104" s="55">
        <v>94.5</v>
      </c>
      <c r="Y104" s="55">
        <v>26.55</v>
      </c>
      <c r="Z104" s="55">
        <v>39.79</v>
      </c>
      <c r="AA104" s="55">
        <v>15.18</v>
      </c>
      <c r="AB104" s="55">
        <v>83.62</v>
      </c>
      <c r="AC104" s="55">
        <v>58.91</v>
      </c>
      <c r="AD104" s="55">
        <v>69.02</v>
      </c>
      <c r="AE104" s="55">
        <v>60.23</v>
      </c>
      <c r="AF104" s="55">
        <v>18.5</v>
      </c>
      <c r="AG104" s="55">
        <v>66.16</v>
      </c>
      <c r="AH104" s="55">
        <v>87.56</v>
      </c>
      <c r="AI104" s="55">
        <v>109.46</v>
      </c>
      <c r="AJ104" s="55">
        <v>100.79</v>
      </c>
      <c r="AK104" s="55">
        <v>34.98</v>
      </c>
      <c r="AL104" s="55">
        <v>97.65</v>
      </c>
      <c r="AM104" s="55">
        <v>63.01</v>
      </c>
      <c r="AN104" s="55">
        <v>39.4</v>
      </c>
      <c r="AO104" s="55">
        <v>22.93</v>
      </c>
      <c r="AP104" s="55">
        <v>120.76</v>
      </c>
      <c r="AQ104" s="55">
        <v>12.8</v>
      </c>
      <c r="AR104" s="55">
        <v>17.36</v>
      </c>
      <c r="AS104" s="55">
        <v>13.99</v>
      </c>
      <c r="AT104" s="55">
        <v>20.02</v>
      </c>
      <c r="AU104" s="55">
        <v>15.13</v>
      </c>
      <c r="AV104" s="55">
        <v>21.96</v>
      </c>
      <c r="AW104" s="55">
        <v>15.82</v>
      </c>
      <c r="AX104" s="55">
        <v>22.54</v>
      </c>
      <c r="AY104" s="55">
        <v>15.13</v>
      </c>
      <c r="AZ104" s="55">
        <v>12.71</v>
      </c>
      <c r="BA104" s="55">
        <v>12.68</v>
      </c>
      <c r="BB104" s="55">
        <v>9.65</v>
      </c>
      <c r="BC104" s="55">
        <v>110.86</v>
      </c>
      <c r="BD104" s="55">
        <v>52.53</v>
      </c>
      <c r="BE104" s="55">
        <v>84.94</v>
      </c>
      <c r="BF104" s="55">
        <v>131.36</v>
      </c>
      <c r="BG104" s="55">
        <v>30.64</v>
      </c>
      <c r="BH104" s="55">
        <v>50.52</v>
      </c>
      <c r="BI104" s="55">
        <v>134.21</v>
      </c>
      <c r="BJ104" s="55">
        <v>69.53</v>
      </c>
      <c r="BK104" s="55">
        <v>49.73</v>
      </c>
      <c r="BL104" s="55">
        <v>52.3</v>
      </c>
      <c r="BM104" s="55">
        <v>52.94</v>
      </c>
      <c r="BN104" s="55">
        <v>45.69</v>
      </c>
      <c r="BO104" s="55">
        <v>103.65</v>
      </c>
      <c r="BP104" s="55">
        <v>146.84</v>
      </c>
      <c r="BQ104" s="55">
        <v>52.73</v>
      </c>
      <c r="BR104" s="55">
        <v>16.9</v>
      </c>
      <c r="BS104" s="55">
        <v>121.29</v>
      </c>
      <c r="BT104" s="55">
        <v>80.15</v>
      </c>
      <c r="BU104" s="55">
        <v>50.35</v>
      </c>
      <c r="BV104" s="55">
        <v>23.88</v>
      </c>
      <c r="BW104" s="55">
        <v>110.34</v>
      </c>
      <c r="BX104" s="55">
        <v>2047.21</v>
      </c>
      <c r="BY104" s="14">
        <v>0.0015998512676498322</v>
      </c>
      <c r="CA104" s="37">
        <f t="shared" si="4"/>
        <v>-0.001357588922</v>
      </c>
      <c r="CB104" s="74"/>
      <c r="CC104" s="55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>
      <c r="A105" s="1">
        <v>94.0</v>
      </c>
      <c r="B105" s="53">
        <v>42508.0</v>
      </c>
      <c r="C105" s="55">
        <v>104.5</v>
      </c>
      <c r="D105" s="55">
        <v>187.93</v>
      </c>
      <c r="E105" s="55">
        <v>35.93</v>
      </c>
      <c r="F105" s="55">
        <v>32.84</v>
      </c>
      <c r="G105" s="55">
        <v>80.63</v>
      </c>
      <c r="H105" s="55">
        <v>65.76</v>
      </c>
      <c r="I105" s="55">
        <v>55.32</v>
      </c>
      <c r="J105" s="55">
        <v>112.53</v>
      </c>
      <c r="K105" s="55">
        <v>82.71</v>
      </c>
      <c r="L105" s="55">
        <v>86.54</v>
      </c>
      <c r="M105" s="55">
        <v>101.68</v>
      </c>
      <c r="N105" s="55">
        <v>110.38</v>
      </c>
      <c r="O105" s="55">
        <v>49.01</v>
      </c>
      <c r="P105" s="55">
        <v>118.56</v>
      </c>
      <c r="Q105" s="55">
        <v>54.44</v>
      </c>
      <c r="R105" s="55">
        <v>77.52</v>
      </c>
      <c r="S105" s="55">
        <v>88.29</v>
      </c>
      <c r="T105" s="55">
        <v>111.06</v>
      </c>
      <c r="U105" s="55">
        <v>24.5</v>
      </c>
      <c r="V105" s="55">
        <v>93.83</v>
      </c>
      <c r="W105" s="55">
        <v>35.59</v>
      </c>
      <c r="X105" s="55">
        <v>93.93</v>
      </c>
      <c r="Y105" s="55">
        <v>26.44</v>
      </c>
      <c r="Z105" s="55">
        <v>39.48</v>
      </c>
      <c r="AA105" s="55">
        <v>14.97</v>
      </c>
      <c r="AB105" s="55">
        <v>82.31</v>
      </c>
      <c r="AC105" s="55">
        <v>58.38</v>
      </c>
      <c r="AD105" s="55">
        <v>68.89</v>
      </c>
      <c r="AE105" s="55">
        <v>59.86</v>
      </c>
      <c r="AF105" s="55">
        <v>18.06</v>
      </c>
      <c r="AG105" s="55">
        <v>65.79</v>
      </c>
      <c r="AH105" s="55">
        <v>86.95</v>
      </c>
      <c r="AI105" s="55">
        <v>109.24</v>
      </c>
      <c r="AJ105" s="55">
        <v>100.48</v>
      </c>
      <c r="AK105" s="55">
        <v>34.95</v>
      </c>
      <c r="AL105" s="55">
        <v>96.54</v>
      </c>
      <c r="AM105" s="55">
        <v>61.83</v>
      </c>
      <c r="AN105" s="55">
        <v>39.23</v>
      </c>
      <c r="AO105" s="55">
        <v>22.91</v>
      </c>
      <c r="AP105" s="55">
        <v>120.36</v>
      </c>
      <c r="AQ105" s="55">
        <v>12.8</v>
      </c>
      <c r="AR105" s="55">
        <v>17.36</v>
      </c>
      <c r="AS105" s="55">
        <v>13.99</v>
      </c>
      <c r="AT105" s="55">
        <v>20.02</v>
      </c>
      <c r="AU105" s="55">
        <v>15.13</v>
      </c>
      <c r="AV105" s="55">
        <v>21.96</v>
      </c>
      <c r="AW105" s="55">
        <v>15.82</v>
      </c>
      <c r="AX105" s="55">
        <v>22.54</v>
      </c>
      <c r="AY105" s="55">
        <v>15.13</v>
      </c>
      <c r="AZ105" s="55">
        <v>12.71</v>
      </c>
      <c r="BA105" s="55">
        <v>12.68</v>
      </c>
      <c r="BB105" s="55">
        <v>9.66</v>
      </c>
      <c r="BC105" s="55">
        <v>110.4</v>
      </c>
      <c r="BD105" s="55">
        <v>51.92</v>
      </c>
      <c r="BE105" s="55">
        <v>84.79</v>
      </c>
      <c r="BF105" s="55">
        <v>129.49</v>
      </c>
      <c r="BG105" s="55">
        <v>30.58</v>
      </c>
      <c r="BH105" s="55">
        <v>50.5</v>
      </c>
      <c r="BI105" s="55">
        <v>132.92</v>
      </c>
      <c r="BJ105" s="55">
        <v>69.97</v>
      </c>
      <c r="BK105" s="55">
        <v>49.59</v>
      </c>
      <c r="BL105" s="55">
        <v>53.24</v>
      </c>
      <c r="BM105" s="55">
        <v>52.74</v>
      </c>
      <c r="BN105" s="55">
        <v>45.7</v>
      </c>
      <c r="BO105" s="55">
        <v>104.64</v>
      </c>
      <c r="BP105" s="55">
        <v>147.55</v>
      </c>
      <c r="BQ105" s="55">
        <v>52.27</v>
      </c>
      <c r="BR105" s="55">
        <v>16.5</v>
      </c>
      <c r="BS105" s="55">
        <v>120.02</v>
      </c>
      <c r="BT105" s="55">
        <v>79.91</v>
      </c>
      <c r="BU105" s="55">
        <v>50.29</v>
      </c>
      <c r="BV105" s="55">
        <v>23.82</v>
      </c>
      <c r="BW105" s="55">
        <v>109.45</v>
      </c>
      <c r="BX105" s="55">
        <v>2047.63</v>
      </c>
      <c r="BY105" s="14">
        <v>0.0018053367515680208</v>
      </c>
      <c r="CA105" s="37">
        <f t="shared" si="4"/>
        <v>-0.008065977887</v>
      </c>
      <c r="CB105" s="74"/>
      <c r="CC105" s="55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>
      <c r="A106" s="78">
        <v>95.0</v>
      </c>
      <c r="B106" s="53">
        <v>42509.0</v>
      </c>
      <c r="C106" s="55">
        <v>104.09</v>
      </c>
      <c r="D106" s="55">
        <v>187.32</v>
      </c>
      <c r="E106" s="55">
        <v>35.69</v>
      </c>
      <c r="F106" s="55">
        <v>32.44</v>
      </c>
      <c r="G106" s="55">
        <v>80.46</v>
      </c>
      <c r="H106" s="55">
        <v>65.77</v>
      </c>
      <c r="I106" s="55">
        <v>55.27</v>
      </c>
      <c r="J106" s="55">
        <v>112.51</v>
      </c>
      <c r="K106" s="55">
        <v>82.5</v>
      </c>
      <c r="L106" s="55">
        <v>86.34</v>
      </c>
      <c r="M106" s="55">
        <v>101.14</v>
      </c>
      <c r="N106" s="55">
        <v>110.39</v>
      </c>
      <c r="O106" s="55">
        <v>49.0</v>
      </c>
      <c r="P106" s="55">
        <v>118.84</v>
      </c>
      <c r="Q106" s="55">
        <v>54.5</v>
      </c>
      <c r="R106" s="55">
        <v>77.31</v>
      </c>
      <c r="S106" s="55">
        <v>88.08</v>
      </c>
      <c r="T106" s="55">
        <v>110.47</v>
      </c>
      <c r="U106" s="55">
        <v>24.48</v>
      </c>
      <c r="V106" s="55">
        <v>92.99</v>
      </c>
      <c r="W106" s="55">
        <v>35.26</v>
      </c>
      <c r="X106" s="55">
        <v>93.56</v>
      </c>
      <c r="Y106" s="55">
        <v>26.27</v>
      </c>
      <c r="Z106" s="55">
        <v>39.16</v>
      </c>
      <c r="AA106" s="55">
        <v>14.74</v>
      </c>
      <c r="AB106" s="55">
        <v>81.39</v>
      </c>
      <c r="AC106" s="55">
        <v>57.9</v>
      </c>
      <c r="AD106" s="55">
        <v>68.76</v>
      </c>
      <c r="AE106" s="55">
        <v>59.58</v>
      </c>
      <c r="AF106" s="55">
        <v>18.37</v>
      </c>
      <c r="AG106" s="55">
        <v>65.84</v>
      </c>
      <c r="AH106" s="55">
        <v>86.9</v>
      </c>
      <c r="AI106" s="55">
        <v>109.19</v>
      </c>
      <c r="AJ106" s="55">
        <v>100.5</v>
      </c>
      <c r="AK106" s="55">
        <v>34.87</v>
      </c>
      <c r="AL106" s="55">
        <v>96.57</v>
      </c>
      <c r="AM106" s="55">
        <v>61.09</v>
      </c>
      <c r="AN106" s="55">
        <v>39.17</v>
      </c>
      <c r="AO106" s="55">
        <v>22.97</v>
      </c>
      <c r="AP106" s="55">
        <v>120.36</v>
      </c>
      <c r="AQ106" s="55">
        <v>12.73</v>
      </c>
      <c r="AR106" s="55">
        <v>17.27</v>
      </c>
      <c r="AS106" s="55">
        <v>13.91</v>
      </c>
      <c r="AT106" s="55">
        <v>19.91</v>
      </c>
      <c r="AU106" s="55">
        <v>15.04</v>
      </c>
      <c r="AV106" s="55">
        <v>21.84</v>
      </c>
      <c r="AW106" s="55">
        <v>15.74</v>
      </c>
      <c r="AX106" s="55">
        <v>22.42</v>
      </c>
      <c r="AY106" s="55">
        <v>15.05</v>
      </c>
      <c r="AZ106" s="55">
        <v>12.64</v>
      </c>
      <c r="BA106" s="55">
        <v>12.61</v>
      </c>
      <c r="BB106" s="55">
        <f>BB105</f>
        <v>9.66</v>
      </c>
      <c r="BC106" s="55">
        <v>110.47</v>
      </c>
      <c r="BD106" s="55">
        <v>52.43</v>
      </c>
      <c r="BE106" s="55">
        <v>84.81</v>
      </c>
      <c r="BF106" s="55">
        <v>130.05</v>
      </c>
      <c r="BG106" s="55">
        <v>30.6</v>
      </c>
      <c r="BH106" s="55">
        <v>50.51</v>
      </c>
      <c r="BI106" s="55">
        <v>133.92</v>
      </c>
      <c r="BJ106" s="55">
        <v>69.48</v>
      </c>
      <c r="BK106" s="55">
        <v>49.04</v>
      </c>
      <c r="BL106" s="55">
        <v>52.68</v>
      </c>
      <c r="BM106" s="55">
        <v>52.7</v>
      </c>
      <c r="BN106" s="55">
        <v>45.69</v>
      </c>
      <c r="BO106" s="55">
        <v>103.28</v>
      </c>
      <c r="BP106" s="55">
        <v>146.35</v>
      </c>
      <c r="BQ106" s="55">
        <v>52.32</v>
      </c>
      <c r="BR106" s="55">
        <v>16.15</v>
      </c>
      <c r="BS106" s="55">
        <v>120.93</v>
      </c>
      <c r="BT106" s="55">
        <v>79.95</v>
      </c>
      <c r="BU106" s="55">
        <v>50.155</v>
      </c>
      <c r="BV106" s="55">
        <v>23.73</v>
      </c>
      <c r="BW106" s="55">
        <v>109.56</v>
      </c>
      <c r="BX106" s="55">
        <v>2040.04</v>
      </c>
      <c r="BY106" s="14">
        <v>-0.001908079493527226</v>
      </c>
      <c r="CA106" s="37">
        <f t="shared" si="4"/>
        <v>0.001005025126</v>
      </c>
      <c r="CB106" s="74"/>
      <c r="CC106" s="55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>
      <c r="A107" s="1">
        <v>96.0</v>
      </c>
      <c r="B107" s="53">
        <v>42510.0</v>
      </c>
      <c r="C107" s="55">
        <v>104.89</v>
      </c>
      <c r="D107" s="55">
        <v>188.49</v>
      </c>
      <c r="E107" s="55">
        <v>36.02</v>
      </c>
      <c r="F107" s="55">
        <v>32.8</v>
      </c>
      <c r="G107" s="55">
        <v>80.65</v>
      </c>
      <c r="H107" s="55">
        <v>66.16</v>
      </c>
      <c r="I107" s="55">
        <v>55.24</v>
      </c>
      <c r="J107" s="55">
        <v>112.42</v>
      </c>
      <c r="K107" s="55">
        <v>82.93</v>
      </c>
      <c r="L107" s="55">
        <v>87.08</v>
      </c>
      <c r="M107" s="55">
        <v>102.41</v>
      </c>
      <c r="N107" s="55">
        <v>110.37</v>
      </c>
      <c r="O107" s="55">
        <v>49.03</v>
      </c>
      <c r="P107" s="55">
        <v>118.92</v>
      </c>
      <c r="Q107" s="55">
        <v>54.57</v>
      </c>
      <c r="R107" s="55">
        <v>77.38</v>
      </c>
      <c r="S107" s="55">
        <v>88.7</v>
      </c>
      <c r="T107" s="55">
        <v>111.95</v>
      </c>
      <c r="U107" s="55">
        <v>24.49</v>
      </c>
      <c r="V107" s="55">
        <v>94.44</v>
      </c>
      <c r="W107" s="55">
        <v>35.57</v>
      </c>
      <c r="X107" s="55">
        <v>94.31</v>
      </c>
      <c r="Y107" s="55">
        <v>26.47</v>
      </c>
      <c r="Z107" s="55">
        <v>39.52</v>
      </c>
      <c r="AA107" s="55">
        <v>14.87</v>
      </c>
      <c r="AB107" s="55">
        <v>82.04</v>
      </c>
      <c r="AC107" s="55">
        <v>58.23</v>
      </c>
      <c r="AD107" s="55">
        <v>69.09</v>
      </c>
      <c r="AE107" s="55">
        <v>60.2</v>
      </c>
      <c r="AF107" s="55">
        <v>18.7</v>
      </c>
      <c r="AG107" s="55">
        <v>65.81</v>
      </c>
      <c r="AH107" s="55">
        <v>87.03</v>
      </c>
      <c r="AI107" s="55">
        <v>109.26</v>
      </c>
      <c r="AJ107" s="55">
        <v>100.55</v>
      </c>
      <c r="AK107" s="55">
        <v>34.99</v>
      </c>
      <c r="AL107" s="55">
        <v>96.79</v>
      </c>
      <c r="AM107" s="55">
        <v>61.13</v>
      </c>
      <c r="AN107" s="55">
        <v>39.17</v>
      </c>
      <c r="AO107" s="55">
        <v>22.97</v>
      </c>
      <c r="AP107" s="55">
        <v>120.4</v>
      </c>
      <c r="AQ107" s="55">
        <v>12.73</v>
      </c>
      <c r="AR107" s="55">
        <v>17.27</v>
      </c>
      <c r="AS107" s="55">
        <v>13.91</v>
      </c>
      <c r="AT107" s="55">
        <v>19.91</v>
      </c>
      <c r="AU107" s="55">
        <v>15.04</v>
      </c>
      <c r="AV107" s="55">
        <v>21.84</v>
      </c>
      <c r="AW107" s="55">
        <v>15.74</v>
      </c>
      <c r="AX107" s="55">
        <v>22.42</v>
      </c>
      <c r="AY107" s="55">
        <v>15.05</v>
      </c>
      <c r="AZ107" s="55">
        <v>12.64</v>
      </c>
      <c r="BA107" s="55">
        <v>12.61</v>
      </c>
      <c r="BB107" s="55">
        <v>9.6</v>
      </c>
      <c r="BC107" s="55">
        <v>110.54</v>
      </c>
      <c r="BD107" s="55">
        <v>52.16</v>
      </c>
      <c r="BE107" s="55">
        <v>84.84</v>
      </c>
      <c r="BF107" s="55">
        <v>130.15</v>
      </c>
      <c r="BG107" s="55">
        <v>30.57</v>
      </c>
      <c r="BH107" s="55">
        <v>50.49</v>
      </c>
      <c r="BI107" s="55">
        <v>133.43</v>
      </c>
      <c r="BJ107" s="55">
        <v>70.25</v>
      </c>
      <c r="BK107" s="55">
        <v>49.3</v>
      </c>
      <c r="BL107" s="55">
        <v>54.08</v>
      </c>
      <c r="BM107" s="55">
        <v>52.75</v>
      </c>
      <c r="BN107" s="55">
        <v>45.7</v>
      </c>
      <c r="BO107" s="55">
        <v>105.1</v>
      </c>
      <c r="BP107" s="55">
        <v>147.72</v>
      </c>
      <c r="BQ107" s="55">
        <v>52.34</v>
      </c>
      <c r="BR107" s="55">
        <v>16.17</v>
      </c>
      <c r="BS107" s="55">
        <v>120.28</v>
      </c>
      <c r="BT107" s="55">
        <v>79.98</v>
      </c>
      <c r="BU107" s="55">
        <v>50.345</v>
      </c>
      <c r="BV107" s="55">
        <v>23.76</v>
      </c>
      <c r="BW107" s="55">
        <v>109.63</v>
      </c>
      <c r="BX107" s="55">
        <v>2052.32</v>
      </c>
      <c r="BY107" s="14">
        <v>0.0040999246553226065</v>
      </c>
      <c r="CA107" s="37">
        <f t="shared" si="4"/>
        <v>0.0006389193136</v>
      </c>
      <c r="CB107" s="74"/>
      <c r="CC107" s="55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>
      <c r="A108" s="78">
        <v>97.0</v>
      </c>
      <c r="B108" s="53">
        <v>42513.0</v>
      </c>
      <c r="C108" s="55">
        <v>104.76</v>
      </c>
      <c r="D108" s="55">
        <v>188.24</v>
      </c>
      <c r="E108" s="55">
        <v>35.9</v>
      </c>
      <c r="F108" s="55">
        <v>32.73</v>
      </c>
      <c r="G108" s="55">
        <v>80.5</v>
      </c>
      <c r="H108" s="55">
        <v>65.99</v>
      </c>
      <c r="I108" s="55">
        <v>55.26</v>
      </c>
      <c r="J108" s="55">
        <v>112.47</v>
      </c>
      <c r="K108" s="55">
        <v>82.71</v>
      </c>
      <c r="L108" s="55">
        <v>86.93</v>
      </c>
      <c r="M108" s="55">
        <v>102.22</v>
      </c>
      <c r="N108" s="55">
        <v>110.38</v>
      </c>
      <c r="O108" s="55">
        <v>49.0</v>
      </c>
      <c r="P108" s="55">
        <v>118.92</v>
      </c>
      <c r="Q108" s="55">
        <v>54.59</v>
      </c>
      <c r="R108" s="55">
        <v>77.4</v>
      </c>
      <c r="S108" s="55">
        <v>88.45</v>
      </c>
      <c r="T108" s="55">
        <v>111.82</v>
      </c>
      <c r="U108" s="55">
        <v>24.47</v>
      </c>
      <c r="V108" s="55">
        <v>94.38</v>
      </c>
      <c r="W108" s="55">
        <v>35.4</v>
      </c>
      <c r="X108" s="55">
        <v>94.58</v>
      </c>
      <c r="Y108" s="55">
        <v>26.49</v>
      </c>
      <c r="Z108" s="55">
        <v>39.43</v>
      </c>
      <c r="AA108" s="55">
        <v>14.74</v>
      </c>
      <c r="AB108" s="55">
        <v>82.05</v>
      </c>
      <c r="AC108" s="55">
        <v>58.25</v>
      </c>
      <c r="AD108" s="55">
        <v>68.94</v>
      </c>
      <c r="AE108" s="55">
        <v>60.19</v>
      </c>
      <c r="AF108" s="55">
        <v>18.66</v>
      </c>
      <c r="AG108" s="55">
        <v>65.88</v>
      </c>
      <c r="AH108" s="55">
        <v>87.1</v>
      </c>
      <c r="AI108" s="55">
        <v>109.29</v>
      </c>
      <c r="AJ108" s="55">
        <v>100.52</v>
      </c>
      <c r="AK108" s="55">
        <v>35.01</v>
      </c>
      <c r="AL108" s="55">
        <v>96.85</v>
      </c>
      <c r="AM108" s="55">
        <v>60.82</v>
      </c>
      <c r="AN108" s="55">
        <v>39.38</v>
      </c>
      <c r="AO108" s="55">
        <v>23.01</v>
      </c>
      <c r="AP108" s="55">
        <v>120.33</v>
      </c>
      <c r="AQ108" s="55">
        <v>12.76</v>
      </c>
      <c r="AR108" s="55">
        <v>17.32</v>
      </c>
      <c r="AS108" s="55">
        <v>13.96</v>
      </c>
      <c r="AT108" s="55">
        <v>19.99</v>
      </c>
      <c r="AU108" s="55">
        <v>15.11</v>
      </c>
      <c r="AV108" s="55">
        <v>21.94</v>
      </c>
      <c r="AW108" s="55">
        <v>15.81</v>
      </c>
      <c r="AX108" s="55">
        <v>22.53</v>
      </c>
      <c r="AY108" s="55">
        <v>15.12</v>
      </c>
      <c r="AZ108" s="55">
        <v>12.7</v>
      </c>
      <c r="BA108" s="55">
        <v>12.68</v>
      </c>
      <c r="BB108" s="55">
        <v>9.65</v>
      </c>
      <c r="BC108" s="55">
        <v>110.52</v>
      </c>
      <c r="BD108" s="55">
        <v>52.21</v>
      </c>
      <c r="BE108" s="55">
        <v>84.83</v>
      </c>
      <c r="BF108" s="55">
        <v>130.44</v>
      </c>
      <c r="BG108" s="55">
        <v>30.59</v>
      </c>
      <c r="BH108" s="55">
        <v>50.52</v>
      </c>
      <c r="BI108" s="55">
        <v>133.48</v>
      </c>
      <c r="BJ108" s="55">
        <v>70.32</v>
      </c>
      <c r="BK108" s="55">
        <v>49.18</v>
      </c>
      <c r="BL108" s="55">
        <v>54.81</v>
      </c>
      <c r="BM108" s="55">
        <v>52.76</v>
      </c>
      <c r="BN108" s="55">
        <v>45.71</v>
      </c>
      <c r="BO108" s="55">
        <v>105.52</v>
      </c>
      <c r="BP108" s="55">
        <v>146.97</v>
      </c>
      <c r="BQ108" s="55">
        <v>52.34</v>
      </c>
      <c r="BR108" s="55">
        <v>16.09</v>
      </c>
      <c r="BS108" s="55">
        <v>120.35</v>
      </c>
      <c r="BT108" s="55">
        <v>80.01</v>
      </c>
      <c r="BU108" s="55">
        <v>50.335</v>
      </c>
      <c r="BV108" s="55">
        <v>23.79</v>
      </c>
      <c r="BW108" s="55">
        <v>109.7</v>
      </c>
      <c r="BX108" s="55">
        <v>2048.04</v>
      </c>
      <c r="BY108" s="14">
        <v>0.002005929723964517</v>
      </c>
      <c r="CA108" s="37">
        <f t="shared" si="4"/>
        <v>0.0006385113564</v>
      </c>
      <c r="CB108" s="74"/>
      <c r="CC108" s="55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>
      <c r="A109" s="1">
        <v>98.0</v>
      </c>
      <c r="B109" s="53">
        <v>42514.0</v>
      </c>
      <c r="C109" s="55">
        <v>106.16</v>
      </c>
      <c r="D109" s="55">
        <v>190.63</v>
      </c>
      <c r="E109" s="55">
        <v>36.34</v>
      </c>
      <c r="F109" s="55">
        <v>33.12</v>
      </c>
      <c r="G109" s="55">
        <v>81.47</v>
      </c>
      <c r="H109" s="55">
        <v>66.32</v>
      </c>
      <c r="I109" s="55">
        <v>55.2</v>
      </c>
      <c r="J109" s="55">
        <v>112.34</v>
      </c>
      <c r="K109" s="55">
        <v>83.65</v>
      </c>
      <c r="L109" s="55">
        <v>87.99</v>
      </c>
      <c r="M109" s="55">
        <v>103.77</v>
      </c>
      <c r="N109" s="55">
        <v>110.37</v>
      </c>
      <c r="O109" s="55">
        <v>48.99</v>
      </c>
      <c r="P109" s="55">
        <v>118.72</v>
      </c>
      <c r="Q109" s="55">
        <v>54.56</v>
      </c>
      <c r="R109" s="55">
        <v>77.39</v>
      </c>
      <c r="S109" s="55">
        <v>89.58</v>
      </c>
      <c r="T109" s="55">
        <v>113.74</v>
      </c>
      <c r="U109" s="55">
        <v>24.45</v>
      </c>
      <c r="V109" s="55">
        <v>96.13</v>
      </c>
      <c r="W109" s="55">
        <v>35.97</v>
      </c>
      <c r="X109" s="55">
        <v>95.03</v>
      </c>
      <c r="Y109" s="55">
        <v>26.61</v>
      </c>
      <c r="Z109" s="55">
        <v>39.82</v>
      </c>
      <c r="AA109" s="55">
        <v>14.92</v>
      </c>
      <c r="AB109" s="55">
        <v>83.07</v>
      </c>
      <c r="AC109" s="55">
        <v>58.96</v>
      </c>
      <c r="AD109" s="55">
        <v>69.75</v>
      </c>
      <c r="AE109" s="55">
        <v>60.68</v>
      </c>
      <c r="AF109" s="55">
        <v>18.46</v>
      </c>
      <c r="AG109" s="55">
        <v>65.81</v>
      </c>
      <c r="AH109" s="55">
        <v>86.9</v>
      </c>
      <c r="AI109" s="55">
        <v>109.18</v>
      </c>
      <c r="AJ109" s="55">
        <v>100.47</v>
      </c>
      <c r="AK109" s="55">
        <v>35.22</v>
      </c>
      <c r="AL109" s="55">
        <v>96.46</v>
      </c>
      <c r="AM109" s="55">
        <v>59.86</v>
      </c>
      <c r="AN109" s="55">
        <v>39.4</v>
      </c>
      <c r="AO109" s="55">
        <v>23.03</v>
      </c>
      <c r="AP109" s="55">
        <v>120.21</v>
      </c>
      <c r="AQ109" s="55">
        <v>12.82</v>
      </c>
      <c r="AR109" s="55">
        <v>17.41</v>
      </c>
      <c r="AS109" s="55">
        <v>14.06</v>
      </c>
      <c r="AT109" s="55">
        <v>20.15</v>
      </c>
      <c r="AU109" s="55">
        <v>15.25</v>
      </c>
      <c r="AV109" s="55">
        <v>22.16</v>
      </c>
      <c r="AW109" s="55">
        <v>15.98</v>
      </c>
      <c r="AX109" s="55">
        <v>22.79</v>
      </c>
      <c r="AY109" s="55">
        <v>15.3</v>
      </c>
      <c r="AZ109" s="55">
        <v>12.85</v>
      </c>
      <c r="BA109" s="55">
        <v>12.82</v>
      </c>
      <c r="BB109" s="55">
        <v>9.76</v>
      </c>
      <c r="BC109" s="55">
        <v>110.46</v>
      </c>
      <c r="BD109" s="55">
        <v>52.65</v>
      </c>
      <c r="BE109" s="55">
        <v>84.77</v>
      </c>
      <c r="BF109" s="55">
        <v>129.86</v>
      </c>
      <c r="BG109" s="55">
        <v>30.59</v>
      </c>
      <c r="BH109" s="55">
        <v>50.52</v>
      </c>
      <c r="BI109" s="55">
        <v>134.71</v>
      </c>
      <c r="BJ109" s="55">
        <v>71.57</v>
      </c>
      <c r="BK109" s="55">
        <v>49.59</v>
      </c>
      <c r="BL109" s="55">
        <v>55.88</v>
      </c>
      <c r="BM109" s="55">
        <v>52.73</v>
      </c>
      <c r="BN109" s="55">
        <v>45.69</v>
      </c>
      <c r="BO109" s="55">
        <v>107.93</v>
      </c>
      <c r="BP109" s="55">
        <v>149.12</v>
      </c>
      <c r="BQ109" s="55">
        <v>52.37</v>
      </c>
      <c r="BR109" s="55">
        <v>15.89</v>
      </c>
      <c r="BS109" s="55">
        <v>121.6</v>
      </c>
      <c r="BT109" s="55">
        <v>79.94</v>
      </c>
      <c r="BU109" s="55">
        <v>50.295</v>
      </c>
      <c r="BV109" s="55">
        <v>23.79</v>
      </c>
      <c r="BW109" s="55">
        <v>109.52</v>
      </c>
      <c r="BX109" s="55">
        <v>2076.06</v>
      </c>
      <c r="BY109" s="14">
        <v>0.015714747008229057</v>
      </c>
      <c r="CA109" s="37">
        <f t="shared" si="4"/>
        <v>-0.001640838651</v>
      </c>
      <c r="CB109" s="74"/>
      <c r="CC109" s="55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>
      <c r="A110" s="78">
        <v>98.0</v>
      </c>
      <c r="B110" s="53">
        <v>42515.0</v>
      </c>
      <c r="C110" s="55">
        <v>106.46</v>
      </c>
      <c r="D110" s="55">
        <v>190.98</v>
      </c>
      <c r="E110" s="55">
        <v>36.2</v>
      </c>
      <c r="F110" s="55">
        <v>33.28</v>
      </c>
      <c r="G110" s="55">
        <v>81.27</v>
      </c>
      <c r="H110" s="55">
        <v>66.93</v>
      </c>
      <c r="I110" s="55">
        <v>55.25</v>
      </c>
      <c r="J110" s="55">
        <v>112.11</v>
      </c>
      <c r="K110" s="55">
        <v>83.91</v>
      </c>
      <c r="L110" s="55">
        <v>88.23</v>
      </c>
      <c r="M110" s="55">
        <v>104.34</v>
      </c>
      <c r="N110" s="55">
        <v>110.35</v>
      </c>
      <c r="O110" s="55">
        <v>49.02</v>
      </c>
      <c r="P110" s="55">
        <v>118.6</v>
      </c>
      <c r="Q110" s="55">
        <v>54.59</v>
      </c>
      <c r="R110" s="55">
        <v>77.26</v>
      </c>
      <c r="S110" s="55">
        <v>90.13</v>
      </c>
      <c r="T110" s="55">
        <v>114.22</v>
      </c>
      <c r="U110" s="55">
        <v>24.36</v>
      </c>
      <c r="V110" s="55">
        <v>96.75</v>
      </c>
      <c r="W110" s="55">
        <v>35.91</v>
      </c>
      <c r="X110" s="55">
        <v>95.12</v>
      </c>
      <c r="Y110" s="55">
        <v>26.55</v>
      </c>
      <c r="Z110" s="55">
        <v>39.84</v>
      </c>
      <c r="AA110" s="55">
        <v>15.02</v>
      </c>
      <c r="AB110" s="55">
        <v>82.33</v>
      </c>
      <c r="AC110" s="55">
        <v>58.57</v>
      </c>
      <c r="AD110" s="55">
        <v>69.73</v>
      </c>
      <c r="AE110" s="55">
        <v>59.97</v>
      </c>
      <c r="AF110" s="55">
        <v>18.28</v>
      </c>
      <c r="AG110" s="55">
        <v>65.76</v>
      </c>
      <c r="AH110" s="55">
        <v>86.69</v>
      </c>
      <c r="AI110" s="55">
        <v>109.02</v>
      </c>
      <c r="AJ110" s="55">
        <v>100.55</v>
      </c>
      <c r="AK110" s="55">
        <v>35.11</v>
      </c>
      <c r="AL110" s="55">
        <v>96.63</v>
      </c>
      <c r="AM110" s="55">
        <v>59.83</v>
      </c>
      <c r="AN110" s="55">
        <v>39.28</v>
      </c>
      <c r="AO110" s="55">
        <v>22.95</v>
      </c>
      <c r="AP110" s="55">
        <v>119.96</v>
      </c>
      <c r="AQ110" s="55">
        <v>12.87</v>
      </c>
      <c r="AR110" s="55">
        <v>17.48</v>
      </c>
      <c r="AS110" s="55">
        <v>14.12</v>
      </c>
      <c r="AT110" s="55">
        <v>20.25</v>
      </c>
      <c r="AU110" s="55">
        <v>15.33</v>
      </c>
      <c r="AV110" s="55">
        <v>22.3</v>
      </c>
      <c r="AW110" s="55">
        <v>16.09</v>
      </c>
      <c r="AX110" s="55">
        <v>22.95</v>
      </c>
      <c r="AY110" s="55">
        <v>15.41</v>
      </c>
      <c r="AZ110" s="55">
        <v>12.95</v>
      </c>
      <c r="BA110" s="55">
        <v>12.92</v>
      </c>
      <c r="BB110" s="55">
        <v>9.83</v>
      </c>
      <c r="BC110" s="55">
        <v>110.26</v>
      </c>
      <c r="BD110" s="55">
        <v>52.41</v>
      </c>
      <c r="BE110" s="55">
        <v>84.77</v>
      </c>
      <c r="BF110" s="55">
        <v>129.1</v>
      </c>
      <c r="BG110" s="55">
        <v>30.56</v>
      </c>
      <c r="BH110" s="55">
        <v>50.48</v>
      </c>
      <c r="BI110" s="55">
        <v>134.13</v>
      </c>
      <c r="BJ110" s="55">
        <v>71.72</v>
      </c>
      <c r="BK110" s="55">
        <v>49.35</v>
      </c>
      <c r="BL110" s="55">
        <v>56.74</v>
      </c>
      <c r="BM110" s="55">
        <v>52.63</v>
      </c>
      <c r="BN110" s="55">
        <v>45.7</v>
      </c>
      <c r="BO110" s="55">
        <v>109.31</v>
      </c>
      <c r="BP110" s="55">
        <v>149.69</v>
      </c>
      <c r="BQ110" s="55">
        <v>52.31</v>
      </c>
      <c r="BR110" s="55">
        <v>15.98</v>
      </c>
      <c r="BS110" s="55">
        <v>121.18</v>
      </c>
      <c r="BT110" s="55">
        <v>79.82</v>
      </c>
      <c r="BU110" s="55">
        <v>50.225</v>
      </c>
      <c r="BV110" s="55">
        <v>23.78</v>
      </c>
      <c r="BW110" s="55">
        <v>109.47</v>
      </c>
      <c r="BX110" s="55">
        <v>2090.54</v>
      </c>
      <c r="BY110" s="14">
        <f t="shared" ref="BY110:BY128" si="5">BX110/$BX$10-1</f>
        <v>0.02279910369</v>
      </c>
      <c r="CA110" s="37">
        <f t="shared" si="4"/>
        <v>-0.0004565376187</v>
      </c>
      <c r="CB110" s="74"/>
      <c r="CC110" s="55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>
      <c r="A111" s="4">
        <v>99.0</v>
      </c>
      <c r="B111" s="53">
        <v>42516.0</v>
      </c>
      <c r="C111" s="55">
        <v>106.44</v>
      </c>
      <c r="D111" s="55">
        <v>191.07</v>
      </c>
      <c r="E111" s="55">
        <v>36.28</v>
      </c>
      <c r="F111" s="55">
        <v>33.5</v>
      </c>
      <c r="G111" s="55">
        <v>81.32</v>
      </c>
      <c r="H111" s="55">
        <v>66.65</v>
      </c>
      <c r="I111" s="55">
        <v>55.4</v>
      </c>
      <c r="J111" s="55">
        <v>112.16</v>
      </c>
      <c r="K111" s="55">
        <v>83.81</v>
      </c>
      <c r="L111" s="55">
        <v>88.17</v>
      </c>
      <c r="M111" s="55">
        <v>104.19</v>
      </c>
      <c r="N111" s="55">
        <v>110.35</v>
      </c>
      <c r="O111" s="55">
        <v>49.06</v>
      </c>
      <c r="P111" s="55">
        <v>118.94</v>
      </c>
      <c r="Q111" s="55">
        <v>54.65</v>
      </c>
      <c r="R111" s="55">
        <v>77.19</v>
      </c>
      <c r="S111" s="55">
        <v>89.93</v>
      </c>
      <c r="T111" s="55">
        <v>114.09</v>
      </c>
      <c r="U111" s="55">
        <v>24.37</v>
      </c>
      <c r="V111" s="55">
        <v>96.47</v>
      </c>
      <c r="W111" s="55">
        <v>35.95</v>
      </c>
      <c r="X111" s="55">
        <v>95.12</v>
      </c>
      <c r="Y111" s="55">
        <v>26.67</v>
      </c>
      <c r="Z111" s="55">
        <v>40.07</v>
      </c>
      <c r="AA111" s="55">
        <v>15.12</v>
      </c>
      <c r="AB111" s="55">
        <v>82.49</v>
      </c>
      <c r="AC111" s="55">
        <v>58.55</v>
      </c>
      <c r="AD111" s="55">
        <v>69.73</v>
      </c>
      <c r="AE111" s="55">
        <v>60.3</v>
      </c>
      <c r="AF111" s="55">
        <v>18.03</v>
      </c>
      <c r="AG111" s="55">
        <v>65.84</v>
      </c>
      <c r="AH111" s="55">
        <v>87.02</v>
      </c>
      <c r="AI111" s="55">
        <v>109.13</v>
      </c>
      <c r="AJ111" s="55">
        <v>100.64</v>
      </c>
      <c r="AK111" s="55">
        <v>35.04</v>
      </c>
      <c r="AL111" s="55">
        <v>97.1</v>
      </c>
      <c r="AM111" s="55">
        <v>59.81</v>
      </c>
      <c r="AN111" s="55">
        <v>39.29</v>
      </c>
      <c r="AO111" s="55">
        <v>22.93</v>
      </c>
      <c r="AP111" s="55">
        <v>119.95</v>
      </c>
      <c r="AQ111" s="55">
        <v>12.88</v>
      </c>
      <c r="AR111" s="55">
        <v>17.5</v>
      </c>
      <c r="AS111" s="55">
        <v>14.13</v>
      </c>
      <c r="AT111" s="55">
        <v>20.27</v>
      </c>
      <c r="AU111" s="55">
        <v>15.34</v>
      </c>
      <c r="AV111" s="55">
        <v>22.31</v>
      </c>
      <c r="AW111" s="55">
        <v>16.1</v>
      </c>
      <c r="AX111" s="55">
        <v>22.96</v>
      </c>
      <c r="AY111" s="55">
        <v>15.41</v>
      </c>
      <c r="AZ111" s="55">
        <v>12.95</v>
      </c>
      <c r="BA111" s="55">
        <v>12.92</v>
      </c>
      <c r="BB111" s="55">
        <v>9.83</v>
      </c>
      <c r="BC111" s="55">
        <v>110.43</v>
      </c>
      <c r="BD111" s="55">
        <v>52.62</v>
      </c>
      <c r="BE111" s="55">
        <v>84.82</v>
      </c>
      <c r="BF111" s="55">
        <v>129.77</v>
      </c>
      <c r="BG111" s="55">
        <v>30.58</v>
      </c>
      <c r="BH111" s="55">
        <v>50.51</v>
      </c>
      <c r="BI111" s="55">
        <v>134.64</v>
      </c>
      <c r="BJ111" s="55">
        <v>72.07</v>
      </c>
      <c r="BK111" s="55">
        <v>49.54</v>
      </c>
      <c r="BL111" s="55">
        <v>56.17</v>
      </c>
      <c r="BM111" s="55">
        <v>52.69</v>
      </c>
      <c r="BN111" s="55">
        <v>45.7</v>
      </c>
      <c r="BO111" s="55">
        <v>108.35</v>
      </c>
      <c r="BP111" s="55">
        <v>149.82</v>
      </c>
      <c r="BQ111" s="55">
        <v>52.51</v>
      </c>
      <c r="BR111" s="55">
        <v>15.99</v>
      </c>
      <c r="BS111" s="55">
        <v>121.81</v>
      </c>
      <c r="BT111" s="55">
        <v>79.93</v>
      </c>
      <c r="BU111" s="55">
        <v>50.275</v>
      </c>
      <c r="BV111" s="55">
        <v>23.73</v>
      </c>
      <c r="BW111" s="55">
        <v>109.81</v>
      </c>
      <c r="BX111" s="55">
        <v>2090.1</v>
      </c>
      <c r="BY111" s="14">
        <f t="shared" si="5"/>
        <v>0.02258383318</v>
      </c>
      <c r="CA111" s="37">
        <f t="shared" si="4"/>
        <v>0.003105873755</v>
      </c>
      <c r="CB111" s="74"/>
      <c r="CC111" s="55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>
      <c r="A112" s="78">
        <v>99.0</v>
      </c>
      <c r="B112" s="53">
        <v>42517.0</v>
      </c>
      <c r="C112" s="55">
        <v>106.92</v>
      </c>
      <c r="D112" s="55">
        <v>191.81</v>
      </c>
      <c r="E112" s="55">
        <v>36.23</v>
      </c>
      <c r="F112" s="55">
        <v>33.49</v>
      </c>
      <c r="G112" s="55">
        <v>81.52</v>
      </c>
      <c r="H112" s="55">
        <v>66.69</v>
      </c>
      <c r="I112" s="55">
        <v>55.31</v>
      </c>
      <c r="J112" s="55">
        <v>112.03</v>
      </c>
      <c r="K112" s="55">
        <v>84.17</v>
      </c>
      <c r="L112" s="55">
        <v>88.61</v>
      </c>
      <c r="M112" s="55">
        <v>104.9</v>
      </c>
      <c r="N112" s="55">
        <v>110.33</v>
      </c>
      <c r="O112" s="55">
        <v>49.03</v>
      </c>
      <c r="P112" s="55">
        <v>118.85</v>
      </c>
      <c r="Q112" s="55">
        <v>54.69</v>
      </c>
      <c r="R112" s="55">
        <v>77.18</v>
      </c>
      <c r="S112" s="55">
        <v>90.31</v>
      </c>
      <c r="T112" s="55">
        <v>115.1</v>
      </c>
      <c r="U112" s="55">
        <v>24.35</v>
      </c>
      <c r="V112" s="55">
        <v>97.19</v>
      </c>
      <c r="W112" s="55">
        <v>35.8</v>
      </c>
      <c r="X112" s="55">
        <v>94.94</v>
      </c>
      <c r="Y112" s="55">
        <v>26.51</v>
      </c>
      <c r="Z112" s="55">
        <v>40.44</v>
      </c>
      <c r="AA112" s="55">
        <v>14.99</v>
      </c>
      <c r="AB112" s="55">
        <v>82.93</v>
      </c>
      <c r="AC112" s="55">
        <v>58.7</v>
      </c>
      <c r="AD112" s="55">
        <v>69.98</v>
      </c>
      <c r="AE112" s="55">
        <v>60.23</v>
      </c>
      <c r="AF112" s="55">
        <v>18.39</v>
      </c>
      <c r="AG112" s="55">
        <v>65.75</v>
      </c>
      <c r="AH112" s="55">
        <v>86.93</v>
      </c>
      <c r="AI112" s="55">
        <v>109.08</v>
      </c>
      <c r="AJ112" s="55">
        <v>100.62</v>
      </c>
      <c r="AK112" s="55">
        <v>35.08</v>
      </c>
      <c r="AL112" s="55">
        <v>96.46</v>
      </c>
      <c r="AM112" s="55">
        <v>59.22</v>
      </c>
      <c r="AN112" s="55">
        <v>39.33</v>
      </c>
      <c r="AO112" s="55">
        <v>22.95</v>
      </c>
      <c r="AP112" s="55">
        <v>119.98</v>
      </c>
      <c r="AQ112" s="55">
        <v>12.89</v>
      </c>
      <c r="AR112" s="55">
        <v>17.52</v>
      </c>
      <c r="AS112" s="55">
        <v>14.15</v>
      </c>
      <c r="AT112" s="55">
        <v>20.3</v>
      </c>
      <c r="AU112" s="55">
        <v>15.37</v>
      </c>
      <c r="AV112" s="55">
        <v>22.37</v>
      </c>
      <c r="AW112" s="55">
        <v>16.14</v>
      </c>
      <c r="AX112" s="55">
        <v>23.02</v>
      </c>
      <c r="AY112" s="55">
        <v>15.46</v>
      </c>
      <c r="AZ112" s="55">
        <v>12.98</v>
      </c>
      <c r="BA112" s="55">
        <v>12.96</v>
      </c>
      <c r="BB112" s="55">
        <v>9.86</v>
      </c>
      <c r="BC112" s="55">
        <v>110.41</v>
      </c>
      <c r="BD112" s="55">
        <v>52.68</v>
      </c>
      <c r="BE112" s="55">
        <v>84.77</v>
      </c>
      <c r="BF112" s="55">
        <v>129.58</v>
      </c>
      <c r="BG112" s="55">
        <v>30.57</v>
      </c>
      <c r="BH112" s="55">
        <v>50.53</v>
      </c>
      <c r="BI112" s="55">
        <v>134.79</v>
      </c>
      <c r="BJ112" s="55">
        <v>72.8</v>
      </c>
      <c r="BK112" s="55">
        <v>50.15</v>
      </c>
      <c r="BL112" s="55">
        <v>56.79</v>
      </c>
      <c r="BM112" s="55">
        <v>52.66</v>
      </c>
      <c r="BN112" s="55">
        <v>45.71</v>
      </c>
      <c r="BO112" s="55">
        <v>109.33</v>
      </c>
      <c r="BP112" s="55">
        <v>150.54</v>
      </c>
      <c r="BQ112" s="55">
        <v>52.47</v>
      </c>
      <c r="BR112" s="55">
        <v>15.87</v>
      </c>
      <c r="BS112" s="55">
        <v>121.96</v>
      </c>
      <c r="BT112" s="55">
        <v>79.78</v>
      </c>
      <c r="BU112" s="55">
        <v>50.23</v>
      </c>
      <c r="BV112" s="55">
        <v>23.64</v>
      </c>
      <c r="BW112" s="55">
        <v>109.60000000000001</v>
      </c>
      <c r="BX112" s="55">
        <v>2099.06</v>
      </c>
      <c r="BY112" s="14">
        <f t="shared" si="5"/>
        <v>0.02696752351</v>
      </c>
      <c r="CA112" s="37">
        <f t="shared" si="4"/>
        <v>-0.001912394135</v>
      </c>
      <c r="CB112" s="74"/>
      <c r="CC112" s="55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  <row r="113">
      <c r="A113" s="4">
        <v>100.0</v>
      </c>
      <c r="B113" s="53">
        <v>42521.0</v>
      </c>
      <c r="C113" s="55">
        <v>106.87</v>
      </c>
      <c r="D113" s="55">
        <v>191.58</v>
      </c>
      <c r="E113" s="55">
        <v>36.1</v>
      </c>
      <c r="F113" s="55">
        <v>33.58</v>
      </c>
      <c r="G113" s="55">
        <v>81.31</v>
      </c>
      <c r="H113" s="55">
        <v>66.43</v>
      </c>
      <c r="I113" s="55">
        <v>55.22</v>
      </c>
      <c r="J113" s="55">
        <v>112.11</v>
      </c>
      <c r="K113" s="55">
        <v>84.04</v>
      </c>
      <c r="L113" s="55">
        <v>88.8</v>
      </c>
      <c r="M113" s="55">
        <v>105.16</v>
      </c>
      <c r="N113" s="55">
        <v>110.34</v>
      </c>
      <c r="O113" s="55">
        <v>49.01</v>
      </c>
      <c r="P113" s="55">
        <v>119.06</v>
      </c>
      <c r="Q113" s="55">
        <v>54.64</v>
      </c>
      <c r="R113" s="55">
        <v>77.05</v>
      </c>
      <c r="S113" s="55">
        <v>90.25</v>
      </c>
      <c r="T113" s="55">
        <v>115.29</v>
      </c>
      <c r="U113" s="55">
        <v>24.35</v>
      </c>
      <c r="V113" s="55">
        <v>97.64</v>
      </c>
      <c r="W113" s="55">
        <v>35.67</v>
      </c>
      <c r="X113" s="55">
        <v>95.04</v>
      </c>
      <c r="Y113" s="55">
        <v>26.56</v>
      </c>
      <c r="Z113" s="55">
        <v>40.47</v>
      </c>
      <c r="AA113" s="55">
        <v>14.94</v>
      </c>
      <c r="AB113" s="55">
        <v>82.92</v>
      </c>
      <c r="AC113" s="55">
        <v>58.66</v>
      </c>
      <c r="AD113" s="55">
        <v>69.94</v>
      </c>
      <c r="AE113" s="55">
        <v>60.13</v>
      </c>
      <c r="AF113" s="55">
        <v>18.54</v>
      </c>
      <c r="AG113" s="55">
        <v>65.83</v>
      </c>
      <c r="AH113" s="55">
        <v>87.13</v>
      </c>
      <c r="AI113" s="55">
        <v>109.16</v>
      </c>
      <c r="AJ113" s="55">
        <v>100.58</v>
      </c>
      <c r="AK113" s="55">
        <v>35.04</v>
      </c>
      <c r="AL113" s="55">
        <v>96.51</v>
      </c>
      <c r="AM113" s="55">
        <v>59.28</v>
      </c>
      <c r="AN113" s="55">
        <v>39.42</v>
      </c>
      <c r="AO113" s="55">
        <v>22.97</v>
      </c>
      <c r="AP113" s="55">
        <v>119.99</v>
      </c>
      <c r="AQ113" s="55">
        <v>12.89</v>
      </c>
      <c r="AR113" s="55">
        <v>17.51</v>
      </c>
      <c r="AS113" s="55">
        <v>14.15</v>
      </c>
      <c r="AT113" s="55">
        <v>20.3</v>
      </c>
      <c r="AU113" s="55">
        <v>15.37</v>
      </c>
      <c r="AV113" s="55">
        <v>22.36</v>
      </c>
      <c r="AW113" s="55">
        <v>16.14</v>
      </c>
      <c r="AX113" s="55">
        <v>23.02</v>
      </c>
      <c r="AY113" s="55">
        <v>15.45</v>
      </c>
      <c r="AZ113" s="55">
        <v>12.98</v>
      </c>
      <c r="BA113" s="55">
        <v>12.95</v>
      </c>
      <c r="BB113" s="55">
        <v>9.86</v>
      </c>
      <c r="BC113" s="55">
        <v>110.48</v>
      </c>
      <c r="BD113" s="55">
        <v>52.35</v>
      </c>
      <c r="BE113" s="55">
        <v>84.81</v>
      </c>
      <c r="BF113" s="55">
        <v>129.89</v>
      </c>
      <c r="BG113" s="55">
        <v>30.59</v>
      </c>
      <c r="BH113" s="55">
        <v>50.49</v>
      </c>
      <c r="BI113" s="55">
        <v>134.25</v>
      </c>
      <c r="BJ113" s="55">
        <v>73.16</v>
      </c>
      <c r="BK113" s="55">
        <v>50.17</v>
      </c>
      <c r="BL113" s="55">
        <v>58.0</v>
      </c>
      <c r="BM113" s="55">
        <v>52.72</v>
      </c>
      <c r="BN113" s="55">
        <v>45.71</v>
      </c>
      <c r="BO113" s="55">
        <v>110.47</v>
      </c>
      <c r="BP113" s="55">
        <v>150.83</v>
      </c>
      <c r="BQ113" s="55">
        <v>52.44</v>
      </c>
      <c r="BR113" s="55">
        <v>15.67</v>
      </c>
      <c r="BS113" s="55">
        <v>121.39</v>
      </c>
      <c r="BT113" s="55">
        <v>79.86</v>
      </c>
      <c r="BU113" s="55">
        <v>50.275</v>
      </c>
      <c r="BV113" s="55">
        <v>23.64</v>
      </c>
      <c r="BW113" s="55">
        <v>109.73</v>
      </c>
      <c r="BX113" s="55">
        <v>2096.95</v>
      </c>
      <c r="BY113" s="14">
        <f t="shared" si="5"/>
        <v>0.02593520358</v>
      </c>
      <c r="CA113" s="37">
        <f t="shared" si="4"/>
        <v>0.001186131387</v>
      </c>
      <c r="CB113" s="74"/>
      <c r="CC113" s="55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</row>
    <row r="114">
      <c r="A114" s="78">
        <v>101.0</v>
      </c>
      <c r="B114" s="53">
        <v>42522.0</v>
      </c>
      <c r="C114" s="55">
        <v>107.16</v>
      </c>
      <c r="D114" s="55">
        <v>191.94</v>
      </c>
      <c r="E114" s="55">
        <v>36.08</v>
      </c>
      <c r="F114" s="55">
        <v>33.55</v>
      </c>
      <c r="G114" s="55">
        <v>81.59</v>
      </c>
      <c r="H114" s="55">
        <v>66.45</v>
      </c>
      <c r="I114" s="55">
        <v>55.23</v>
      </c>
      <c r="J114" s="55">
        <v>112.12</v>
      </c>
      <c r="K114" s="55">
        <v>84.24</v>
      </c>
      <c r="L114" s="55">
        <v>89.05</v>
      </c>
      <c r="M114" s="55">
        <v>105.68</v>
      </c>
      <c r="N114" s="55">
        <v>110.34</v>
      </c>
      <c r="O114" s="55">
        <v>49.0</v>
      </c>
      <c r="P114" s="55">
        <v>119.14</v>
      </c>
      <c r="Q114" s="55">
        <v>54.73</v>
      </c>
      <c r="R114" s="55">
        <v>77.26</v>
      </c>
      <c r="S114" s="55">
        <v>90.46</v>
      </c>
      <c r="T114" s="55">
        <v>115.98</v>
      </c>
      <c r="U114" s="55">
        <v>24.34</v>
      </c>
      <c r="V114" s="55">
        <v>98.16</v>
      </c>
      <c r="W114" s="55">
        <v>35.53</v>
      </c>
      <c r="X114" s="55">
        <v>95.09</v>
      </c>
      <c r="Y114" s="55">
        <v>26.55</v>
      </c>
      <c r="Z114" s="55">
        <v>40.48</v>
      </c>
      <c r="AA114" s="55">
        <v>15.0</v>
      </c>
      <c r="AB114" s="55">
        <v>82.99</v>
      </c>
      <c r="AC114" s="55">
        <v>58.6</v>
      </c>
      <c r="AD114" s="55">
        <v>70.05</v>
      </c>
      <c r="AE114" s="55">
        <v>60.18</v>
      </c>
      <c r="AF114" s="55">
        <v>18.86</v>
      </c>
      <c r="AG114" s="55">
        <v>65.83</v>
      </c>
      <c r="AH114" s="55">
        <v>87.23</v>
      </c>
      <c r="AI114" s="55">
        <v>109.15</v>
      </c>
      <c r="AJ114" s="55">
        <v>100.52</v>
      </c>
      <c r="AK114" s="55">
        <v>35.06</v>
      </c>
      <c r="AL114" s="55">
        <v>97.05</v>
      </c>
      <c r="AM114" s="55">
        <v>59.09</v>
      </c>
      <c r="AN114" s="55">
        <v>39.49</v>
      </c>
      <c r="AO114" s="55">
        <v>23.0</v>
      </c>
      <c r="AP114" s="55">
        <v>120.02</v>
      </c>
      <c r="AQ114" s="55">
        <v>12.89</v>
      </c>
      <c r="AR114" s="55">
        <v>17.51</v>
      </c>
      <c r="AS114" s="55">
        <v>14.15</v>
      </c>
      <c r="AT114" s="55">
        <v>20.3</v>
      </c>
      <c r="AU114" s="55">
        <v>15.37</v>
      </c>
      <c r="AV114" s="55">
        <v>22.36</v>
      </c>
      <c r="AW114" s="55">
        <v>16.14</v>
      </c>
      <c r="AX114" s="55">
        <v>23.02</v>
      </c>
      <c r="AY114" s="55">
        <v>15.45</v>
      </c>
      <c r="AZ114" s="55">
        <v>12.98</v>
      </c>
      <c r="BA114" s="55">
        <v>12.95</v>
      </c>
      <c r="BB114" s="55">
        <v>9.86</v>
      </c>
      <c r="BC114" s="55">
        <v>110.42</v>
      </c>
      <c r="BD114" s="55">
        <v>52.88</v>
      </c>
      <c r="BE114" s="55">
        <v>84.75</v>
      </c>
      <c r="BF114" s="55">
        <v>130.42</v>
      </c>
      <c r="BG114" s="55">
        <v>30.62</v>
      </c>
      <c r="BH114" s="55">
        <v>50.51</v>
      </c>
      <c r="BI114" s="55">
        <v>135.35</v>
      </c>
      <c r="BJ114" s="55">
        <v>73.5</v>
      </c>
      <c r="BK114" s="55">
        <v>50.14</v>
      </c>
      <c r="BL114" s="55">
        <v>58.12</v>
      </c>
      <c r="BM114" s="55">
        <v>52.74</v>
      </c>
      <c r="BN114" s="55">
        <v>45.71</v>
      </c>
      <c r="BO114" s="55">
        <v>110.74</v>
      </c>
      <c r="BP114" s="55">
        <v>151.88</v>
      </c>
      <c r="BQ114" s="55">
        <v>52.53</v>
      </c>
      <c r="BR114" s="55">
        <v>15.66</v>
      </c>
      <c r="BS114" s="55">
        <v>122.39</v>
      </c>
      <c r="BT114" s="55">
        <v>79.86</v>
      </c>
      <c r="BU114" s="55">
        <v>50.3</v>
      </c>
      <c r="BV114" s="55">
        <v>23.68</v>
      </c>
      <c r="BW114" s="55">
        <v>109.53</v>
      </c>
      <c r="BX114" s="55">
        <v>2099.33</v>
      </c>
      <c r="BY114" s="14">
        <f t="shared" si="5"/>
        <v>0.02709962132</v>
      </c>
      <c r="CA114" s="37">
        <f t="shared" si="4"/>
        <v>-0.001822655609</v>
      </c>
      <c r="CB114" s="74"/>
      <c r="CC114" s="55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</row>
    <row r="115">
      <c r="A115" s="4">
        <v>102.0</v>
      </c>
      <c r="B115" s="53">
        <v>42523.0</v>
      </c>
      <c r="C115" s="55">
        <v>107.51</v>
      </c>
      <c r="D115" s="55">
        <v>192.52</v>
      </c>
      <c r="E115" s="55">
        <v>36.09</v>
      </c>
      <c r="F115" s="55">
        <v>33.82</v>
      </c>
      <c r="G115" s="55">
        <v>81.79</v>
      </c>
      <c r="H115" s="55">
        <v>66.36</v>
      </c>
      <c r="I115" s="55">
        <v>55.39</v>
      </c>
      <c r="J115" s="55">
        <v>112.26</v>
      </c>
      <c r="K115" s="55">
        <v>84.47</v>
      </c>
      <c r="L115" s="55">
        <v>89.55</v>
      </c>
      <c r="M115" s="55">
        <v>106.3</v>
      </c>
      <c r="N115" s="55">
        <v>110.35</v>
      </c>
      <c r="O115" s="55">
        <v>49.03</v>
      </c>
      <c r="P115" s="55">
        <v>119.38</v>
      </c>
      <c r="Q115" s="55">
        <v>54.79</v>
      </c>
      <c r="R115" s="55">
        <v>77.51</v>
      </c>
      <c r="S115" s="55">
        <v>90.72</v>
      </c>
      <c r="T115" s="55">
        <v>116.76</v>
      </c>
      <c r="U115" s="55">
        <v>24.37</v>
      </c>
      <c r="V115" s="55">
        <v>98.77</v>
      </c>
      <c r="W115" s="55">
        <v>35.51</v>
      </c>
      <c r="X115" s="55">
        <v>95.41</v>
      </c>
      <c r="Y115" s="55">
        <v>26.59</v>
      </c>
      <c r="Z115" s="55">
        <v>40.79</v>
      </c>
      <c r="AA115" s="55">
        <v>15.15</v>
      </c>
      <c r="AB115" s="55">
        <v>83.42</v>
      </c>
      <c r="AC115" s="55">
        <v>58.57</v>
      </c>
      <c r="AD115" s="55">
        <v>70.27</v>
      </c>
      <c r="AE115" s="55">
        <v>60.32</v>
      </c>
      <c r="AF115" s="55">
        <v>19.05</v>
      </c>
      <c r="AG115" s="55">
        <v>65.89</v>
      </c>
      <c r="AH115" s="55">
        <v>87.32</v>
      </c>
      <c r="AI115" s="55">
        <v>109.23</v>
      </c>
      <c r="AJ115" s="55">
        <v>100.62</v>
      </c>
      <c r="AK115" s="55">
        <v>35.07</v>
      </c>
      <c r="AL115" s="55">
        <v>96.94</v>
      </c>
      <c r="AM115" s="55">
        <v>59.01</v>
      </c>
      <c r="AN115" s="55">
        <v>39.48</v>
      </c>
      <c r="AO115" s="55">
        <v>22.99</v>
      </c>
      <c r="AP115" s="55">
        <v>120.14</v>
      </c>
      <c r="AQ115" s="55">
        <v>12.92</v>
      </c>
      <c r="AR115" s="55">
        <v>17.56</v>
      </c>
      <c r="AS115" s="55">
        <v>14.19</v>
      </c>
      <c r="AT115" s="55">
        <v>20.36</v>
      </c>
      <c r="AU115" s="55">
        <v>15.43</v>
      </c>
      <c r="AV115" s="55">
        <v>22.45</v>
      </c>
      <c r="AW115" s="55">
        <v>16.2</v>
      </c>
      <c r="AX115" s="55">
        <v>23.12</v>
      </c>
      <c r="AY115" s="55">
        <v>15.52</v>
      </c>
      <c r="AZ115" s="55">
        <v>13.04</v>
      </c>
      <c r="BA115" s="55">
        <v>13.01</v>
      </c>
      <c r="BB115" s="55">
        <v>9.9</v>
      </c>
      <c r="BC115" s="55">
        <v>110.7</v>
      </c>
      <c r="BD115" s="55">
        <v>52.9</v>
      </c>
      <c r="BE115" s="55">
        <v>84.82</v>
      </c>
      <c r="BF115" s="55">
        <v>131.36</v>
      </c>
      <c r="BG115" s="55">
        <v>30.6</v>
      </c>
      <c r="BH115" s="55">
        <v>50.51</v>
      </c>
      <c r="BI115" s="55">
        <v>135.63</v>
      </c>
      <c r="BJ115" s="55">
        <v>73.95</v>
      </c>
      <c r="BK115" s="55">
        <v>50.39</v>
      </c>
      <c r="BL115" s="55">
        <v>59.79</v>
      </c>
      <c r="BM115" s="55">
        <v>52.83</v>
      </c>
      <c r="BN115" s="55">
        <v>45.7</v>
      </c>
      <c r="BO115" s="55">
        <v>112.47</v>
      </c>
      <c r="BP115" s="55">
        <v>153.55</v>
      </c>
      <c r="BQ115" s="55">
        <v>52.61</v>
      </c>
      <c r="BR115" s="55">
        <v>15.68</v>
      </c>
      <c r="BS115" s="55">
        <v>122.52</v>
      </c>
      <c r="BT115" s="55">
        <v>80.02</v>
      </c>
      <c r="BU115" s="55">
        <v>50.255</v>
      </c>
      <c r="BV115" s="55">
        <v>23.79</v>
      </c>
      <c r="BW115" s="55">
        <v>109.87</v>
      </c>
      <c r="BX115" s="55">
        <v>2105.26</v>
      </c>
      <c r="BY115" s="14">
        <f t="shared" si="5"/>
        <v>0.03000088065</v>
      </c>
      <c r="CA115" s="37">
        <f t="shared" si="4"/>
        <v>0.003104172373</v>
      </c>
      <c r="CB115" s="74"/>
      <c r="CC115" s="55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</row>
    <row r="116">
      <c r="A116" s="78">
        <v>103.0</v>
      </c>
      <c r="B116" s="53">
        <v>42524.0</v>
      </c>
      <c r="C116" s="55">
        <v>107.22</v>
      </c>
      <c r="D116" s="55">
        <v>191.96</v>
      </c>
      <c r="E116" s="55">
        <v>36.38</v>
      </c>
      <c r="F116" s="55">
        <v>34.34</v>
      </c>
      <c r="G116" s="55">
        <v>81.78</v>
      </c>
      <c r="H116" s="55">
        <v>66.1</v>
      </c>
      <c r="I116" s="55">
        <v>55.71</v>
      </c>
      <c r="J116" s="55">
        <v>112.4</v>
      </c>
      <c r="K116" s="55">
        <v>84.2</v>
      </c>
      <c r="L116" s="55">
        <v>89.34</v>
      </c>
      <c r="M116" s="55">
        <v>105.82</v>
      </c>
      <c r="N116" s="55">
        <v>110.35</v>
      </c>
      <c r="O116" s="55">
        <v>49.2</v>
      </c>
      <c r="P116" s="55">
        <v>120.34</v>
      </c>
      <c r="Q116" s="55">
        <v>54.99</v>
      </c>
      <c r="R116" s="55">
        <v>77.99</v>
      </c>
      <c r="S116" s="55">
        <v>90.46</v>
      </c>
      <c r="T116" s="55">
        <v>116.23</v>
      </c>
      <c r="U116" s="55">
        <v>24.43</v>
      </c>
      <c r="V116" s="55">
        <v>98.3</v>
      </c>
      <c r="W116" s="55">
        <v>35.76</v>
      </c>
      <c r="X116" s="55">
        <v>96.55</v>
      </c>
      <c r="Y116" s="55">
        <v>26.84</v>
      </c>
      <c r="Z116" s="55">
        <v>41.36</v>
      </c>
      <c r="AA116" s="55">
        <v>15.45</v>
      </c>
      <c r="AB116" s="55">
        <v>83.76</v>
      </c>
      <c r="AC116" s="55">
        <v>59.2</v>
      </c>
      <c r="AD116" s="55">
        <v>70.25</v>
      </c>
      <c r="AE116" s="55">
        <v>61.21</v>
      </c>
      <c r="AF116" s="55">
        <v>19.06</v>
      </c>
      <c r="AG116" s="55">
        <v>66.29</v>
      </c>
      <c r="AH116" s="55">
        <v>88.01</v>
      </c>
      <c r="AI116" s="55">
        <v>109.5</v>
      </c>
      <c r="AJ116" s="55">
        <v>100.94</v>
      </c>
      <c r="AK116" s="55">
        <v>35.13</v>
      </c>
      <c r="AL116" s="55">
        <v>99.0</v>
      </c>
      <c r="AM116" s="55">
        <v>60.53</v>
      </c>
      <c r="AN116" s="55">
        <v>39.68</v>
      </c>
      <c r="AO116" s="55">
        <v>23.0</v>
      </c>
      <c r="AP116" s="55">
        <v>120.33</v>
      </c>
      <c r="AQ116" s="55">
        <v>12.96</v>
      </c>
      <c r="AR116" s="55">
        <v>17.61</v>
      </c>
      <c r="AS116" s="55">
        <v>14.23</v>
      </c>
      <c r="AT116" s="55">
        <v>20.41</v>
      </c>
      <c r="AU116" s="55">
        <v>15.46</v>
      </c>
      <c r="AV116" s="55">
        <v>22.48</v>
      </c>
      <c r="AW116" s="55">
        <v>16.22</v>
      </c>
      <c r="AX116" s="55">
        <v>23.13</v>
      </c>
      <c r="AY116" s="55">
        <v>15.53</v>
      </c>
      <c r="AZ116" s="55">
        <v>13.05</v>
      </c>
      <c r="BA116" s="55">
        <v>13.02</v>
      </c>
      <c r="BB116" s="55">
        <v>9.91</v>
      </c>
      <c r="BC116" s="55">
        <v>111.3</v>
      </c>
      <c r="BD116" s="55">
        <v>53.24</v>
      </c>
      <c r="BE116" s="55">
        <v>84.96</v>
      </c>
      <c r="BF116" s="55">
        <v>133.23</v>
      </c>
      <c r="BG116" s="55">
        <v>30.66</v>
      </c>
      <c r="BH116" s="55">
        <v>50.52</v>
      </c>
      <c r="BI116" s="55">
        <v>136.35</v>
      </c>
      <c r="BJ116" s="55">
        <v>73.24</v>
      </c>
      <c r="BK116" s="55">
        <v>51.13</v>
      </c>
      <c r="BL116" s="55">
        <v>58.05</v>
      </c>
      <c r="BM116" s="55">
        <v>53.05</v>
      </c>
      <c r="BN116" s="55">
        <v>45.71</v>
      </c>
      <c r="BO116" s="55">
        <v>110.99</v>
      </c>
      <c r="BP116" s="55">
        <v>152.84</v>
      </c>
      <c r="BQ116" s="55">
        <v>52.96</v>
      </c>
      <c r="BR116" s="55">
        <v>16.09</v>
      </c>
      <c r="BS116" s="55">
        <v>123.16</v>
      </c>
      <c r="BT116" s="55">
        <v>80.25</v>
      </c>
      <c r="BU116" s="55">
        <v>50.415</v>
      </c>
      <c r="BV116" s="55">
        <v>23.92</v>
      </c>
      <c r="BW116" s="55">
        <v>110.89</v>
      </c>
      <c r="BX116" s="55">
        <v>2099.13</v>
      </c>
      <c r="BY116" s="14">
        <f t="shared" si="5"/>
        <v>0.02700177109</v>
      </c>
      <c r="CA116" s="37">
        <f t="shared" si="4"/>
        <v>0.009283698917</v>
      </c>
      <c r="CB116" s="74"/>
      <c r="CC116" s="55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</row>
    <row r="117">
      <c r="A117" s="4">
        <v>104.0</v>
      </c>
      <c r="B117" s="53">
        <v>42527.0</v>
      </c>
      <c r="C117" s="55">
        <v>107.77</v>
      </c>
      <c r="D117" s="55">
        <v>192.89</v>
      </c>
      <c r="E117" s="55">
        <v>36.63</v>
      </c>
      <c r="F117" s="55">
        <v>34.63</v>
      </c>
      <c r="G117" s="55">
        <v>82.0</v>
      </c>
      <c r="H117" s="55">
        <v>67.57</v>
      </c>
      <c r="I117" s="55">
        <v>55.74</v>
      </c>
      <c r="J117" s="55">
        <v>112.4</v>
      </c>
      <c r="K117" s="55">
        <v>84.78</v>
      </c>
      <c r="L117" s="55">
        <v>89.92</v>
      </c>
      <c r="M117" s="55">
        <v>107.0</v>
      </c>
      <c r="N117" s="55">
        <v>110.37</v>
      </c>
      <c r="O117" s="55">
        <v>49.24</v>
      </c>
      <c r="P117" s="55">
        <v>120.05</v>
      </c>
      <c r="Q117" s="55">
        <v>54.89</v>
      </c>
      <c r="R117" s="55">
        <v>78.18</v>
      </c>
      <c r="S117" s="55">
        <v>91.24</v>
      </c>
      <c r="T117" s="55">
        <v>117.4</v>
      </c>
      <c r="U117" s="55">
        <v>24.39</v>
      </c>
      <c r="V117" s="55">
        <v>99.75</v>
      </c>
      <c r="W117" s="55">
        <v>36.11</v>
      </c>
      <c r="X117" s="55">
        <v>97.05</v>
      </c>
      <c r="Y117" s="55">
        <v>27.01</v>
      </c>
      <c r="Z117" s="55">
        <v>41.69</v>
      </c>
      <c r="AA117" s="55">
        <v>15.6</v>
      </c>
      <c r="AB117" s="55">
        <v>83.11</v>
      </c>
      <c r="AC117" s="55">
        <v>59.32</v>
      </c>
      <c r="AD117" s="55">
        <v>70.6</v>
      </c>
      <c r="AE117" s="55">
        <v>61.88</v>
      </c>
      <c r="AF117" s="55">
        <v>19.4</v>
      </c>
      <c r="AG117" s="55">
        <v>66.22</v>
      </c>
      <c r="AH117" s="55">
        <v>87.84</v>
      </c>
      <c r="AI117" s="55">
        <v>109.45</v>
      </c>
      <c r="AJ117" s="55">
        <v>100.99</v>
      </c>
      <c r="AK117" s="55">
        <v>35.3</v>
      </c>
      <c r="AL117" s="55">
        <v>98.87</v>
      </c>
      <c r="AM117" s="55">
        <v>60.78</v>
      </c>
      <c r="AN117" s="55">
        <v>39.66</v>
      </c>
      <c r="AO117" s="55">
        <v>22.99</v>
      </c>
      <c r="AP117" s="55">
        <v>120.33</v>
      </c>
      <c r="AQ117" s="55">
        <v>12.99</v>
      </c>
      <c r="AR117" s="55">
        <v>17.66</v>
      </c>
      <c r="AS117" s="55">
        <v>14.27</v>
      </c>
      <c r="AT117" s="55">
        <v>20.48</v>
      </c>
      <c r="AU117" s="55">
        <v>15.52</v>
      </c>
      <c r="AV117" s="55">
        <v>22.58</v>
      </c>
      <c r="AW117" s="55">
        <v>16.3</v>
      </c>
      <c r="AX117" s="55">
        <v>23.25</v>
      </c>
      <c r="AY117" s="55">
        <v>15.61</v>
      </c>
      <c r="AZ117" s="55">
        <v>13.11</v>
      </c>
      <c r="BA117" s="55">
        <v>13.08</v>
      </c>
      <c r="BB117" s="55">
        <v>9.96</v>
      </c>
      <c r="BC117" s="55">
        <v>111.15</v>
      </c>
      <c r="BD117" s="55">
        <v>53.3</v>
      </c>
      <c r="BE117" s="55">
        <v>84.94</v>
      </c>
      <c r="BF117" s="55">
        <v>132.24</v>
      </c>
      <c r="BG117" s="55">
        <v>30.64</v>
      </c>
      <c r="BH117" s="55">
        <v>50.53</v>
      </c>
      <c r="BI117" s="55">
        <v>136.46</v>
      </c>
      <c r="BJ117" s="55">
        <v>73.58</v>
      </c>
      <c r="BK117" s="55">
        <v>51.53</v>
      </c>
      <c r="BL117" s="55">
        <v>59.62</v>
      </c>
      <c r="BM117" s="55">
        <v>53.04</v>
      </c>
      <c r="BN117" s="55">
        <v>45.72</v>
      </c>
      <c r="BO117" s="55">
        <v>112.12</v>
      </c>
      <c r="BP117" s="55">
        <v>153.66</v>
      </c>
      <c r="BQ117" s="55">
        <v>52.85</v>
      </c>
      <c r="BR117" s="55">
        <v>16.14</v>
      </c>
      <c r="BS117" s="55">
        <v>123.09</v>
      </c>
      <c r="BT117" s="55">
        <v>80.19</v>
      </c>
      <c r="BU117" s="55">
        <v>50.39</v>
      </c>
      <c r="BV117" s="55">
        <v>24.08</v>
      </c>
      <c r="BW117" s="55">
        <v>110.60000000000001</v>
      </c>
      <c r="BX117" s="55">
        <v>2109.41</v>
      </c>
      <c r="BY117" s="14">
        <f t="shared" si="5"/>
        <v>0.03203127293</v>
      </c>
      <c r="CA117" s="37">
        <f t="shared" si="4"/>
        <v>-0.002615204256</v>
      </c>
      <c r="CB117" s="74"/>
      <c r="CC117" s="55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</row>
    <row r="118">
      <c r="A118" s="78">
        <v>105.0</v>
      </c>
      <c r="B118" s="53">
        <v>42528.0</v>
      </c>
      <c r="C118" s="55">
        <v>107.98</v>
      </c>
      <c r="D118" s="55">
        <v>193.23</v>
      </c>
      <c r="E118" s="55">
        <v>36.9</v>
      </c>
      <c r="F118" s="55">
        <v>34.97</v>
      </c>
      <c r="G118" s="55">
        <v>82.14</v>
      </c>
      <c r="H118" s="55">
        <v>69.1</v>
      </c>
      <c r="I118" s="55">
        <v>55.93</v>
      </c>
      <c r="J118" s="55">
        <v>112.47</v>
      </c>
      <c r="K118" s="55">
        <v>85.02</v>
      </c>
      <c r="L118" s="55">
        <v>90.23</v>
      </c>
      <c r="M118" s="55">
        <v>107.43</v>
      </c>
      <c r="N118" s="55">
        <v>110.38</v>
      </c>
      <c r="O118" s="55">
        <v>49.31</v>
      </c>
      <c r="P118" s="55">
        <v>120.23</v>
      </c>
      <c r="Q118" s="55">
        <v>54.93</v>
      </c>
      <c r="R118" s="55">
        <v>78.48</v>
      </c>
      <c r="S118" s="55">
        <v>91.59</v>
      </c>
      <c r="T118" s="55">
        <v>117.73</v>
      </c>
      <c r="U118" s="55">
        <v>24.44</v>
      </c>
      <c r="V118" s="55">
        <v>100.16</v>
      </c>
      <c r="W118" s="55">
        <v>36.43</v>
      </c>
      <c r="X118" s="55">
        <v>97.91</v>
      </c>
      <c r="Y118" s="55">
        <v>27.23</v>
      </c>
      <c r="Z118" s="55">
        <v>42.08</v>
      </c>
      <c r="AA118" s="55">
        <v>15.81</v>
      </c>
      <c r="AB118" s="55">
        <v>83.62</v>
      </c>
      <c r="AC118" s="55">
        <v>59.5</v>
      </c>
      <c r="AD118" s="55">
        <v>70.81</v>
      </c>
      <c r="AE118" s="55">
        <v>62.34</v>
      </c>
      <c r="AF118" s="55">
        <v>19.63</v>
      </c>
      <c r="AG118" s="55">
        <v>66.26</v>
      </c>
      <c r="AH118" s="55">
        <v>88.01</v>
      </c>
      <c r="AI118" s="55">
        <v>109.49</v>
      </c>
      <c r="AJ118" s="55">
        <v>101.1</v>
      </c>
      <c r="AK118" s="55">
        <v>35.47</v>
      </c>
      <c r="AL118" s="55">
        <v>99.2</v>
      </c>
      <c r="AM118" s="55">
        <v>60.67</v>
      </c>
      <c r="AN118" s="55">
        <v>39.62</v>
      </c>
      <c r="AO118" s="55">
        <v>22.98</v>
      </c>
      <c r="AP118" s="55">
        <v>120.41</v>
      </c>
      <c r="AQ118" s="55">
        <v>13.03</v>
      </c>
      <c r="AR118" s="55">
        <v>17.71</v>
      </c>
      <c r="AS118" s="55">
        <v>14.31</v>
      </c>
      <c r="AT118" s="55">
        <v>20.55</v>
      </c>
      <c r="AU118" s="55">
        <v>15.57</v>
      </c>
      <c r="AV118" s="55">
        <v>22.66</v>
      </c>
      <c r="AW118" s="55">
        <v>16.36</v>
      </c>
      <c r="AX118" s="55">
        <v>23.34</v>
      </c>
      <c r="AY118" s="55">
        <v>15.67</v>
      </c>
      <c r="AZ118" s="55">
        <v>13.17</v>
      </c>
      <c r="BA118" s="55">
        <v>13.14</v>
      </c>
      <c r="BB118" s="55">
        <v>10.0</v>
      </c>
      <c r="BC118" s="55">
        <v>111.25</v>
      </c>
      <c r="BD118" s="55">
        <v>53.24</v>
      </c>
      <c r="BE118" s="55">
        <v>84.96</v>
      </c>
      <c r="BF118" s="55">
        <v>132.56</v>
      </c>
      <c r="BG118" s="55">
        <v>30.67</v>
      </c>
      <c r="BH118" s="55">
        <v>50.52</v>
      </c>
      <c r="BI118" s="55">
        <v>136.48</v>
      </c>
      <c r="BJ118" s="55">
        <v>73.45</v>
      </c>
      <c r="BK118" s="55">
        <v>52.04</v>
      </c>
      <c r="BL118" s="55">
        <v>58.57</v>
      </c>
      <c r="BM118" s="55">
        <v>53.08</v>
      </c>
      <c r="BN118" s="55">
        <v>45.72</v>
      </c>
      <c r="BO118" s="55">
        <v>109.51</v>
      </c>
      <c r="BP118" s="55">
        <v>152.6</v>
      </c>
      <c r="BQ118" s="55">
        <v>52.89</v>
      </c>
      <c r="BR118" s="55">
        <v>16.09</v>
      </c>
      <c r="BS118" s="55">
        <v>123.08</v>
      </c>
      <c r="BT118" s="55">
        <v>80.23</v>
      </c>
      <c r="BU118" s="55">
        <v>50.39</v>
      </c>
      <c r="BV118" s="55">
        <v>24.15</v>
      </c>
      <c r="BW118" s="55">
        <v>110.76</v>
      </c>
      <c r="BX118" s="55">
        <v>2112.13</v>
      </c>
      <c r="BY118" s="14">
        <f t="shared" si="5"/>
        <v>0.03336203607</v>
      </c>
      <c r="CA118" s="37">
        <f t="shared" si="4"/>
        <v>0.001446654611</v>
      </c>
      <c r="CB118" s="74"/>
      <c r="CC118" s="55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</row>
    <row r="119">
      <c r="A119" s="4">
        <v>106.0</v>
      </c>
      <c r="B119" s="53">
        <v>42529.0</v>
      </c>
      <c r="C119" s="55">
        <v>108.36</v>
      </c>
      <c r="D119" s="55">
        <v>193.87</v>
      </c>
      <c r="E119" s="55">
        <v>37.02</v>
      </c>
      <c r="F119" s="55">
        <v>35.26</v>
      </c>
      <c r="G119" s="55">
        <v>82.6</v>
      </c>
      <c r="H119" s="55">
        <v>68.94</v>
      </c>
      <c r="I119" s="55">
        <v>56.05</v>
      </c>
      <c r="J119" s="55">
        <v>112.59</v>
      </c>
      <c r="K119" s="55">
        <v>85.28</v>
      </c>
      <c r="L119" s="55">
        <v>90.59</v>
      </c>
      <c r="M119" s="55">
        <v>107.93</v>
      </c>
      <c r="N119" s="55">
        <v>110.38</v>
      </c>
      <c r="O119" s="55">
        <v>49.35</v>
      </c>
      <c r="P119" s="55">
        <v>120.63</v>
      </c>
      <c r="Q119" s="55">
        <v>54.9</v>
      </c>
      <c r="R119" s="55">
        <v>78.79</v>
      </c>
      <c r="S119" s="55">
        <v>91.88</v>
      </c>
      <c r="T119" s="55">
        <v>118.42</v>
      </c>
      <c r="U119" s="55">
        <v>24.44</v>
      </c>
      <c r="V119" s="55">
        <v>100.9</v>
      </c>
      <c r="W119" s="55">
        <v>36.62</v>
      </c>
      <c r="X119" s="55">
        <v>98.32</v>
      </c>
      <c r="Y119" s="55">
        <v>27.32</v>
      </c>
      <c r="Z119" s="55">
        <v>42.38</v>
      </c>
      <c r="AA119" s="55">
        <v>16.17</v>
      </c>
      <c r="AB119" s="55">
        <v>84.15</v>
      </c>
      <c r="AC119" s="55">
        <v>59.77</v>
      </c>
      <c r="AD119" s="55">
        <v>70.98</v>
      </c>
      <c r="AE119" s="55">
        <v>62.42</v>
      </c>
      <c r="AF119" s="55">
        <v>19.53</v>
      </c>
      <c r="AG119" s="55">
        <v>66.32</v>
      </c>
      <c r="AH119" s="55">
        <v>88.11</v>
      </c>
      <c r="AI119" s="55">
        <v>109.45</v>
      </c>
      <c r="AJ119" s="55">
        <v>101.17</v>
      </c>
      <c r="AK119" s="55">
        <v>35.63</v>
      </c>
      <c r="AL119" s="55">
        <v>99.51</v>
      </c>
      <c r="AM119" s="55">
        <v>61.94</v>
      </c>
      <c r="AN119" s="55">
        <v>39.62</v>
      </c>
      <c r="AO119" s="55">
        <v>23.02</v>
      </c>
      <c r="AP119" s="55">
        <v>120.64</v>
      </c>
      <c r="AQ119" s="55">
        <v>13.06</v>
      </c>
      <c r="AR119" s="55">
        <v>17.75</v>
      </c>
      <c r="AS119" s="55">
        <v>14.35</v>
      </c>
      <c r="AT119" s="55">
        <v>20.6</v>
      </c>
      <c r="AU119" s="55">
        <v>15.62</v>
      </c>
      <c r="AV119" s="55">
        <v>22.73</v>
      </c>
      <c r="AW119" s="55">
        <v>16.41</v>
      </c>
      <c r="AX119" s="55">
        <v>23.41</v>
      </c>
      <c r="AY119" s="55">
        <v>15.72</v>
      </c>
      <c r="AZ119" s="55">
        <v>13.2</v>
      </c>
      <c r="BA119" s="55">
        <v>13.18</v>
      </c>
      <c r="BB119" s="55">
        <v>10.03</v>
      </c>
      <c r="BC119" s="55">
        <v>111.29</v>
      </c>
      <c r="BD119" s="55">
        <v>53.56</v>
      </c>
      <c r="BE119" s="55">
        <v>84.98</v>
      </c>
      <c r="BF119" s="55">
        <v>133.27</v>
      </c>
      <c r="BG119" s="55">
        <v>30.68</v>
      </c>
      <c r="BH119" s="55">
        <v>50.53</v>
      </c>
      <c r="BI119" s="55">
        <v>137.14</v>
      </c>
      <c r="BJ119" s="55">
        <v>73.55</v>
      </c>
      <c r="BK119" s="55">
        <v>52.27</v>
      </c>
      <c r="BL119" s="55">
        <v>58.64</v>
      </c>
      <c r="BM119" s="55">
        <v>53.15</v>
      </c>
      <c r="BN119" s="55">
        <v>45.72</v>
      </c>
      <c r="BO119" s="55">
        <v>109.41</v>
      </c>
      <c r="BP119" s="55">
        <v>153.61</v>
      </c>
      <c r="BQ119" s="55">
        <v>52.97</v>
      </c>
      <c r="BR119" s="55">
        <v>16.7</v>
      </c>
      <c r="BS119" s="55">
        <v>123.74</v>
      </c>
      <c r="BT119" s="55">
        <v>80.3</v>
      </c>
      <c r="BU119" s="55">
        <v>50.475</v>
      </c>
      <c r="BV119" s="55">
        <v>24.21</v>
      </c>
      <c r="BW119" s="55">
        <v>110.89</v>
      </c>
      <c r="BX119" s="55">
        <v>2119.12</v>
      </c>
      <c r="BY119" s="14">
        <f t="shared" si="5"/>
        <v>0.03678190162</v>
      </c>
      <c r="CA119" s="37">
        <f t="shared" si="4"/>
        <v>0.00117370892</v>
      </c>
      <c r="CB119" s="74"/>
      <c r="CC119" s="55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</row>
    <row r="120">
      <c r="A120" s="78">
        <v>107.0</v>
      </c>
      <c r="B120" s="53">
        <v>42530.0</v>
      </c>
      <c r="C120" s="55">
        <v>108.14</v>
      </c>
      <c r="D120" s="55">
        <v>193.57</v>
      </c>
      <c r="E120" s="55">
        <v>36.56</v>
      </c>
      <c r="F120" s="55">
        <v>34.86</v>
      </c>
      <c r="G120" s="55">
        <v>82.71</v>
      </c>
      <c r="H120" s="55">
        <v>68.41</v>
      </c>
      <c r="I120" s="55">
        <v>56.08</v>
      </c>
      <c r="J120" s="55">
        <v>112.78</v>
      </c>
      <c r="K120" s="55">
        <v>85.1</v>
      </c>
      <c r="L120" s="55">
        <v>90.45</v>
      </c>
      <c r="M120" s="55">
        <v>107.44</v>
      </c>
      <c r="N120" s="55">
        <v>110.38</v>
      </c>
      <c r="O120" s="55">
        <v>49.34</v>
      </c>
      <c r="P120" s="55">
        <v>120.8</v>
      </c>
      <c r="Q120" s="55">
        <v>54.98</v>
      </c>
      <c r="R120" s="55">
        <v>78.53</v>
      </c>
      <c r="S120" s="55">
        <v>91.56</v>
      </c>
      <c r="T120" s="55">
        <v>117.86</v>
      </c>
      <c r="U120" s="55">
        <v>24.47</v>
      </c>
      <c r="V120" s="55">
        <v>100.15</v>
      </c>
      <c r="W120" s="55">
        <v>36.06</v>
      </c>
      <c r="X120" s="55">
        <v>97.46</v>
      </c>
      <c r="Y120" s="55">
        <v>27.11</v>
      </c>
      <c r="Z120" s="55">
        <v>41.91</v>
      </c>
      <c r="AA120" s="55">
        <v>15.9</v>
      </c>
      <c r="AB120" s="55">
        <v>84.34</v>
      </c>
      <c r="AC120" s="55">
        <v>59.78</v>
      </c>
      <c r="AD120" s="55">
        <v>70.9</v>
      </c>
      <c r="AE120" s="55">
        <v>61.81</v>
      </c>
      <c r="AF120" s="55">
        <v>19.41</v>
      </c>
      <c r="AG120" s="55">
        <v>66.38</v>
      </c>
      <c r="AH120" s="55">
        <v>88.19</v>
      </c>
      <c r="AI120" s="55">
        <v>109.58</v>
      </c>
      <c r="AJ120" s="55">
        <v>101.23</v>
      </c>
      <c r="AK120" s="55">
        <v>35.47</v>
      </c>
      <c r="AL120" s="55">
        <v>99.29</v>
      </c>
      <c r="AM120" s="55">
        <v>62.41</v>
      </c>
      <c r="AN120" s="55">
        <v>39.6</v>
      </c>
      <c r="AO120" s="55">
        <v>23.01</v>
      </c>
      <c r="AP120" s="55">
        <v>120.8</v>
      </c>
      <c r="AQ120" s="55">
        <v>13.04</v>
      </c>
      <c r="AR120" s="55">
        <v>17.72</v>
      </c>
      <c r="AS120" s="55">
        <v>14.32</v>
      </c>
      <c r="AT120" s="55">
        <v>20.54</v>
      </c>
      <c r="AU120" s="55">
        <v>15.56</v>
      </c>
      <c r="AV120" s="55">
        <v>22.64</v>
      </c>
      <c r="AW120" s="55">
        <v>16.34</v>
      </c>
      <c r="AX120" s="55">
        <v>23.3</v>
      </c>
      <c r="AY120" s="55">
        <v>15.64</v>
      </c>
      <c r="AZ120" s="55">
        <v>13.14</v>
      </c>
      <c r="BA120" s="55">
        <v>13.11</v>
      </c>
      <c r="BB120" s="55">
        <v>9.98</v>
      </c>
      <c r="BC120" s="55">
        <v>111.37</v>
      </c>
      <c r="BD120" s="55">
        <v>53.77</v>
      </c>
      <c r="BE120" s="55">
        <v>85.0</v>
      </c>
      <c r="BF120" s="55">
        <v>134.13</v>
      </c>
      <c r="BG120" s="55">
        <v>30.7</v>
      </c>
      <c r="BH120" s="55">
        <v>50.54</v>
      </c>
      <c r="BI120" s="55">
        <v>137.75</v>
      </c>
      <c r="BJ120" s="55">
        <v>73.41</v>
      </c>
      <c r="BK120" s="55">
        <v>51.64</v>
      </c>
      <c r="BL120" s="55">
        <v>56.92</v>
      </c>
      <c r="BM120" s="55">
        <v>53.2</v>
      </c>
      <c r="BN120" s="55">
        <v>45.7</v>
      </c>
      <c r="BO120" s="55">
        <v>107.58</v>
      </c>
      <c r="BP120" s="55">
        <v>153.32</v>
      </c>
      <c r="BQ120" s="55">
        <v>53.09</v>
      </c>
      <c r="BR120" s="55">
        <v>16.97</v>
      </c>
      <c r="BS120" s="55">
        <v>124.61</v>
      </c>
      <c r="BT120" s="55">
        <v>80.3</v>
      </c>
      <c r="BU120" s="55">
        <v>50.53</v>
      </c>
      <c r="BV120" s="55">
        <v>24.15</v>
      </c>
      <c r="BW120" s="55">
        <v>111.06</v>
      </c>
      <c r="BX120" s="55">
        <v>2115.48</v>
      </c>
      <c r="BY120" s="14">
        <f t="shared" si="5"/>
        <v>0.03500102743</v>
      </c>
      <c r="CA120" s="37">
        <f t="shared" si="4"/>
        <v>0.001533050771</v>
      </c>
      <c r="CB120" s="74"/>
      <c r="CC120" s="55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</row>
    <row r="121">
      <c r="A121" s="4">
        <v>108.0</v>
      </c>
      <c r="B121" s="53">
        <v>42531.0</v>
      </c>
      <c r="C121" s="55">
        <v>107.03</v>
      </c>
      <c r="D121" s="55">
        <v>191.71</v>
      </c>
      <c r="E121" s="55">
        <v>35.57</v>
      </c>
      <c r="F121" s="55">
        <v>33.97</v>
      </c>
      <c r="G121" s="55">
        <v>82.36</v>
      </c>
      <c r="H121" s="55">
        <v>66.93</v>
      </c>
      <c r="I121" s="55">
        <v>56.09</v>
      </c>
      <c r="J121" s="55">
        <v>112.97</v>
      </c>
      <c r="K121" s="55">
        <v>84.39</v>
      </c>
      <c r="L121" s="55">
        <v>89.23</v>
      </c>
      <c r="M121" s="55">
        <v>105.91</v>
      </c>
      <c r="N121" s="55">
        <v>110.39</v>
      </c>
      <c r="O121" s="55">
        <v>49.36</v>
      </c>
      <c r="P121" s="55">
        <v>120.94</v>
      </c>
      <c r="Q121" s="55">
        <v>55.03</v>
      </c>
      <c r="R121" s="55">
        <v>78.24</v>
      </c>
      <c r="S121" s="55">
        <v>90.44</v>
      </c>
      <c r="T121" s="55">
        <v>115.96</v>
      </c>
      <c r="U121" s="55">
        <v>24.53</v>
      </c>
      <c r="V121" s="55">
        <v>98.31</v>
      </c>
      <c r="W121" s="55">
        <v>34.97</v>
      </c>
      <c r="X121" s="55">
        <v>94.84</v>
      </c>
      <c r="Y121" s="55">
        <v>26.41</v>
      </c>
      <c r="Z121" s="55">
        <v>40.93</v>
      </c>
      <c r="AA121" s="55">
        <v>15.39</v>
      </c>
      <c r="AB121" s="55">
        <v>83.95</v>
      </c>
      <c r="AC121" s="55">
        <v>59.05</v>
      </c>
      <c r="AD121" s="55">
        <v>70.47</v>
      </c>
      <c r="AE121" s="55">
        <v>60.73</v>
      </c>
      <c r="AF121" s="55">
        <v>18.75</v>
      </c>
      <c r="AG121" s="55">
        <v>66.52</v>
      </c>
      <c r="AH121" s="55">
        <v>88.33</v>
      </c>
      <c r="AI121" s="55">
        <v>109.6</v>
      </c>
      <c r="AJ121" s="55">
        <v>101.23</v>
      </c>
      <c r="AK121" s="55">
        <v>35.28</v>
      </c>
      <c r="AL121" s="55">
        <v>98.87</v>
      </c>
      <c r="AM121" s="55">
        <v>62.46</v>
      </c>
      <c r="AN121" s="55">
        <v>39.48</v>
      </c>
      <c r="AO121" s="55">
        <v>22.97</v>
      </c>
      <c r="AP121" s="55">
        <v>121.08</v>
      </c>
      <c r="AQ121" s="55">
        <v>12.96</v>
      </c>
      <c r="AR121" s="55">
        <v>17.59</v>
      </c>
      <c r="AS121" s="55">
        <v>14.19</v>
      </c>
      <c r="AT121" s="55">
        <v>20.33</v>
      </c>
      <c r="AU121" s="55">
        <v>15.38</v>
      </c>
      <c r="AV121" s="55">
        <v>22.34</v>
      </c>
      <c r="AW121" s="55">
        <v>16.11</v>
      </c>
      <c r="AX121" s="55">
        <v>22.96</v>
      </c>
      <c r="AY121" s="55">
        <v>15.41</v>
      </c>
      <c r="AZ121" s="55">
        <v>12.94</v>
      </c>
      <c r="BA121" s="55">
        <v>12.92</v>
      </c>
      <c r="BB121" s="55">
        <v>9.83</v>
      </c>
      <c r="BC121" s="55">
        <v>111.52</v>
      </c>
      <c r="BD121" s="55">
        <v>53.81</v>
      </c>
      <c r="BE121" s="55">
        <v>85.05</v>
      </c>
      <c r="BF121" s="55">
        <v>134.78</v>
      </c>
      <c r="BG121" s="55">
        <v>30.7</v>
      </c>
      <c r="BH121" s="55">
        <v>50.54</v>
      </c>
      <c r="BI121" s="55">
        <v>137.76</v>
      </c>
      <c r="BJ121" s="55">
        <v>71.91</v>
      </c>
      <c r="BK121" s="55">
        <v>50.69</v>
      </c>
      <c r="BL121" s="55">
        <v>55.62</v>
      </c>
      <c r="BM121" s="55">
        <v>53.28</v>
      </c>
      <c r="BN121" s="55">
        <v>45.7</v>
      </c>
      <c r="BO121" s="55">
        <v>105.59</v>
      </c>
      <c r="BP121" s="55">
        <v>151.53</v>
      </c>
      <c r="BQ121" s="55">
        <v>53.14</v>
      </c>
      <c r="BR121" s="55">
        <v>16.99</v>
      </c>
      <c r="BS121" s="55">
        <v>124.54</v>
      </c>
      <c r="BT121" s="55">
        <v>80.38</v>
      </c>
      <c r="BU121" s="55">
        <v>50.535</v>
      </c>
      <c r="BV121" s="55">
        <v>24.06</v>
      </c>
      <c r="BW121" s="55">
        <v>111.45</v>
      </c>
      <c r="BX121" s="55">
        <v>2096.07</v>
      </c>
      <c r="BY121" s="14">
        <f t="shared" si="5"/>
        <v>0.02550466256</v>
      </c>
      <c r="CA121" s="37">
        <f t="shared" si="4"/>
        <v>0.003511615343</v>
      </c>
      <c r="CB121" s="74"/>
      <c r="CC121" s="55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</row>
    <row r="122">
      <c r="A122" s="78">
        <v>109.0</v>
      </c>
      <c r="B122" s="53">
        <v>42534.0</v>
      </c>
      <c r="C122" s="55">
        <v>106.14</v>
      </c>
      <c r="D122" s="55">
        <v>190.27</v>
      </c>
      <c r="E122" s="55">
        <v>35.06</v>
      </c>
      <c r="F122" s="55">
        <v>33.55</v>
      </c>
      <c r="G122" s="55">
        <v>81.76</v>
      </c>
      <c r="H122" s="55">
        <v>66.73</v>
      </c>
      <c r="I122" s="55">
        <v>56.05</v>
      </c>
      <c r="J122" s="55">
        <v>113.04</v>
      </c>
      <c r="K122" s="55">
        <v>83.73</v>
      </c>
      <c r="L122" s="55">
        <v>88.43</v>
      </c>
      <c r="M122" s="55">
        <v>104.64</v>
      </c>
      <c r="N122" s="55">
        <v>110.39</v>
      </c>
      <c r="O122" s="55">
        <v>49.36</v>
      </c>
      <c r="P122" s="55">
        <v>120.76</v>
      </c>
      <c r="Q122" s="55">
        <v>55.11</v>
      </c>
      <c r="R122" s="55">
        <v>78.23</v>
      </c>
      <c r="S122" s="55">
        <v>89.65</v>
      </c>
      <c r="T122" s="55">
        <v>114.71</v>
      </c>
      <c r="U122" s="55">
        <v>24.58</v>
      </c>
      <c r="V122" s="55">
        <v>97.11</v>
      </c>
      <c r="W122" s="55">
        <v>34.42</v>
      </c>
      <c r="X122" s="55">
        <v>93.51</v>
      </c>
      <c r="Y122" s="55">
        <v>26.03</v>
      </c>
      <c r="Z122" s="55">
        <v>40.36</v>
      </c>
      <c r="AA122" s="55">
        <v>15.2</v>
      </c>
      <c r="AB122" s="55">
        <v>83.97</v>
      </c>
      <c r="AC122" s="55">
        <v>58.86</v>
      </c>
      <c r="AD122" s="55">
        <v>69.91</v>
      </c>
      <c r="AE122" s="55">
        <v>60.21</v>
      </c>
      <c r="AF122" s="55">
        <v>18.48</v>
      </c>
      <c r="AG122" s="55">
        <v>66.67</v>
      </c>
      <c r="AH122" s="55">
        <v>88.36</v>
      </c>
      <c r="AI122" s="55">
        <v>109.67</v>
      </c>
      <c r="AJ122" s="55">
        <v>101.2</v>
      </c>
      <c r="AK122" s="55">
        <v>35.08</v>
      </c>
      <c r="AL122" s="55">
        <v>99.13</v>
      </c>
      <c r="AM122" s="55">
        <v>62.8</v>
      </c>
      <c r="AN122" s="55">
        <v>39.39</v>
      </c>
      <c r="AO122" s="55">
        <v>22.93</v>
      </c>
      <c r="AP122" s="55">
        <v>121.17</v>
      </c>
      <c r="AQ122" s="55">
        <v>12.91</v>
      </c>
      <c r="AR122" s="55">
        <v>17.51</v>
      </c>
      <c r="AS122" s="55">
        <v>14.12</v>
      </c>
      <c r="AT122" s="55">
        <v>20.19</v>
      </c>
      <c r="AU122" s="55">
        <v>15.26</v>
      </c>
      <c r="AV122" s="55">
        <v>22.15</v>
      </c>
      <c r="AW122" s="55">
        <v>15.96</v>
      </c>
      <c r="AX122" s="55">
        <v>22.72</v>
      </c>
      <c r="AY122" s="55">
        <v>15.25</v>
      </c>
      <c r="AZ122" s="55">
        <v>12.81</v>
      </c>
      <c r="BA122" s="55">
        <v>12.78</v>
      </c>
      <c r="BB122" s="55">
        <v>9.73</v>
      </c>
      <c r="BC122" s="55">
        <v>111.61</v>
      </c>
      <c r="BD122" s="55">
        <v>53.36</v>
      </c>
      <c r="BE122" s="55">
        <v>85.07</v>
      </c>
      <c r="BF122" s="55">
        <v>135.38</v>
      </c>
      <c r="BG122" s="55">
        <v>30.73</v>
      </c>
      <c r="BH122" s="55">
        <v>50.53</v>
      </c>
      <c r="BI122" s="55">
        <v>136.62</v>
      </c>
      <c r="BJ122" s="55">
        <v>72.4</v>
      </c>
      <c r="BK122" s="55">
        <v>50.12</v>
      </c>
      <c r="BL122" s="55">
        <v>54.7</v>
      </c>
      <c r="BM122" s="55">
        <v>53.34</v>
      </c>
      <c r="BN122" s="55">
        <v>45.7</v>
      </c>
      <c r="BO122" s="55">
        <v>104.34</v>
      </c>
      <c r="BP122" s="55">
        <v>150.2</v>
      </c>
      <c r="BQ122" s="55">
        <v>53.13</v>
      </c>
      <c r="BR122" s="55">
        <v>17.08</v>
      </c>
      <c r="BS122" s="55">
        <v>123.44</v>
      </c>
      <c r="BT122" s="55">
        <v>80.4</v>
      </c>
      <c r="BU122" s="55">
        <v>50.515</v>
      </c>
      <c r="BV122" s="55">
        <v>23.99</v>
      </c>
      <c r="BW122" s="55">
        <v>111.67</v>
      </c>
      <c r="BX122" s="55">
        <v>2079.06</v>
      </c>
      <c r="BY122" s="14">
        <f t="shared" si="5"/>
        <v>0.01718250046</v>
      </c>
      <c r="CA122" s="37">
        <f t="shared" si="4"/>
        <v>0.001973979363</v>
      </c>
      <c r="CB122" s="74"/>
      <c r="CC122" s="55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</row>
    <row r="123">
      <c r="A123" s="4">
        <v>110.0</v>
      </c>
      <c r="B123" s="53">
        <v>42535.0</v>
      </c>
      <c r="C123" s="55">
        <v>105.95</v>
      </c>
      <c r="D123" s="55">
        <v>189.85</v>
      </c>
      <c r="E123" s="55">
        <v>34.56</v>
      </c>
      <c r="F123" s="55">
        <v>33.45</v>
      </c>
      <c r="G123" s="55">
        <v>81.79</v>
      </c>
      <c r="H123" s="55">
        <v>66.69</v>
      </c>
      <c r="I123" s="55">
        <v>55.91</v>
      </c>
      <c r="J123" s="55">
        <v>113.23</v>
      </c>
      <c r="K123" s="55">
        <v>83.41</v>
      </c>
      <c r="L123" s="55">
        <v>88.0</v>
      </c>
      <c r="M123" s="55">
        <v>104.21</v>
      </c>
      <c r="N123" s="55">
        <v>110.38</v>
      </c>
      <c r="O123" s="55">
        <v>49.33</v>
      </c>
      <c r="P123" s="55">
        <v>120.49</v>
      </c>
      <c r="Q123" s="55">
        <v>55.05</v>
      </c>
      <c r="R123" s="55">
        <v>77.75</v>
      </c>
      <c r="S123" s="55">
        <v>89.27</v>
      </c>
      <c r="T123" s="55">
        <v>114.29</v>
      </c>
      <c r="U123" s="55">
        <v>24.61</v>
      </c>
      <c r="V123" s="55">
        <v>96.75</v>
      </c>
      <c r="W123" s="55">
        <v>33.88</v>
      </c>
      <c r="X123" s="55">
        <v>92.44</v>
      </c>
      <c r="Y123" s="55">
        <v>25.79</v>
      </c>
      <c r="Z123" s="55">
        <v>40.24</v>
      </c>
      <c r="AA123" s="55">
        <v>15.07</v>
      </c>
      <c r="AB123" s="55">
        <v>83.75</v>
      </c>
      <c r="AC123" s="55">
        <v>58.5</v>
      </c>
      <c r="AD123" s="55">
        <v>69.86</v>
      </c>
      <c r="AE123" s="55">
        <v>59.21</v>
      </c>
      <c r="AF123" s="55">
        <v>18.28</v>
      </c>
      <c r="AG123" s="55">
        <v>66.63</v>
      </c>
      <c r="AH123" s="55">
        <v>88.2</v>
      </c>
      <c r="AI123" s="55">
        <v>109.66</v>
      </c>
      <c r="AJ123" s="55">
        <v>101.19</v>
      </c>
      <c r="AK123" s="55">
        <v>34.96</v>
      </c>
      <c r="AL123" s="55">
        <v>98.62</v>
      </c>
      <c r="AM123" s="55">
        <v>62.67</v>
      </c>
      <c r="AN123" s="55">
        <v>39.28</v>
      </c>
      <c r="AO123" s="55">
        <v>22.91</v>
      </c>
      <c r="AP123" s="55">
        <v>121.3</v>
      </c>
      <c r="AQ123" s="55">
        <v>12.87</v>
      </c>
      <c r="AR123" s="55">
        <v>17.46</v>
      </c>
      <c r="AS123" s="55">
        <v>14.06</v>
      </c>
      <c r="AT123" s="55">
        <v>20.11</v>
      </c>
      <c r="AU123" s="55">
        <v>15.19</v>
      </c>
      <c r="AV123" s="55">
        <v>22.04</v>
      </c>
      <c r="AW123" s="55">
        <v>15.87</v>
      </c>
      <c r="AX123" s="55">
        <v>22.6</v>
      </c>
      <c r="AY123" s="55">
        <v>15.17</v>
      </c>
      <c r="AZ123" s="55">
        <v>12.74</v>
      </c>
      <c r="BA123" s="55">
        <v>12.71</v>
      </c>
      <c r="BB123" s="55">
        <v>9.67</v>
      </c>
      <c r="BC123" s="55">
        <v>111.56</v>
      </c>
      <c r="BD123" s="55">
        <v>53.57</v>
      </c>
      <c r="BE123" s="55">
        <v>85.08</v>
      </c>
      <c r="BF123" s="55">
        <v>135.28</v>
      </c>
      <c r="BG123" s="55">
        <v>30.7</v>
      </c>
      <c r="BH123" s="55">
        <v>50.56</v>
      </c>
      <c r="BI123" s="55">
        <v>136.91</v>
      </c>
      <c r="BJ123" s="55">
        <v>72.69</v>
      </c>
      <c r="BK123" s="55">
        <v>50.09</v>
      </c>
      <c r="BL123" s="55">
        <v>54.46</v>
      </c>
      <c r="BM123" s="55">
        <v>53.32</v>
      </c>
      <c r="BN123" s="55">
        <v>45.7</v>
      </c>
      <c r="BO123" s="55">
        <v>103.85</v>
      </c>
      <c r="BP123" s="55">
        <v>150.24</v>
      </c>
      <c r="BQ123" s="55">
        <v>53.03</v>
      </c>
      <c r="BR123" s="55">
        <v>17.05</v>
      </c>
      <c r="BS123" s="55">
        <v>123.68</v>
      </c>
      <c r="BT123" s="55">
        <v>80.37</v>
      </c>
      <c r="BU123" s="55">
        <v>50.55</v>
      </c>
      <c r="BV123" s="55">
        <v>23.81</v>
      </c>
      <c r="BW123" s="55">
        <v>111.64</v>
      </c>
      <c r="BX123" s="55">
        <v>2075.32</v>
      </c>
      <c r="BY123" s="14">
        <f t="shared" si="5"/>
        <v>0.01535270116</v>
      </c>
      <c r="CA123" s="37">
        <f t="shared" si="4"/>
        <v>-0.0002686486971</v>
      </c>
      <c r="CB123" s="74"/>
      <c r="CC123" s="55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</row>
    <row r="124">
      <c r="A124" s="4">
        <v>112.0</v>
      </c>
      <c r="B124" s="53">
        <v>42536.0</v>
      </c>
      <c r="C124" s="55">
        <v>105.84</v>
      </c>
      <c r="D124" s="55">
        <v>189.57</v>
      </c>
      <c r="E124" s="55">
        <v>34.79</v>
      </c>
      <c r="F124" s="55">
        <v>33.76</v>
      </c>
      <c r="G124" s="55">
        <v>81.56</v>
      </c>
      <c r="H124" s="55">
        <v>66.53</v>
      </c>
      <c r="I124" s="55">
        <v>56.14</v>
      </c>
      <c r="J124" s="55">
        <v>113.29</v>
      </c>
      <c r="K124" s="55">
        <v>83.3</v>
      </c>
      <c r="L124" s="55">
        <v>88.13</v>
      </c>
      <c r="M124" s="55">
        <v>104.36</v>
      </c>
      <c r="N124" s="55">
        <v>110.38</v>
      </c>
      <c r="O124" s="55">
        <v>49.41</v>
      </c>
      <c r="P124" s="55">
        <v>120.94</v>
      </c>
      <c r="Q124" s="55">
        <v>55.25</v>
      </c>
      <c r="R124" s="55">
        <v>78.08</v>
      </c>
      <c r="S124" s="55">
        <v>89.3</v>
      </c>
      <c r="T124" s="55">
        <v>114.58</v>
      </c>
      <c r="U124" s="55">
        <v>24.67</v>
      </c>
      <c r="V124" s="55">
        <v>96.87</v>
      </c>
      <c r="W124" s="55">
        <v>34.14</v>
      </c>
      <c r="X124" s="55">
        <v>92.93</v>
      </c>
      <c r="Y124" s="55">
        <v>25.92</v>
      </c>
      <c r="Z124" s="55">
        <v>40.6</v>
      </c>
      <c r="AA124" s="55">
        <v>15.24</v>
      </c>
      <c r="AB124" s="55">
        <v>84.54</v>
      </c>
      <c r="AC124" s="55">
        <v>58.93</v>
      </c>
      <c r="AD124" s="55">
        <v>69.75</v>
      </c>
      <c r="AE124" s="55">
        <v>59.69</v>
      </c>
      <c r="AF124" s="55">
        <v>18.48</v>
      </c>
      <c r="AG124" s="55">
        <v>66.8</v>
      </c>
      <c r="AH124" s="55">
        <v>88.33</v>
      </c>
      <c r="AI124" s="55">
        <v>109.73</v>
      </c>
      <c r="AJ124" s="55">
        <v>101.36</v>
      </c>
      <c r="AK124" s="55">
        <v>34.92</v>
      </c>
      <c r="AL124" s="55">
        <v>99.15</v>
      </c>
      <c r="AM124" s="55">
        <v>63.1</v>
      </c>
      <c r="AN124" s="55">
        <v>39.31</v>
      </c>
      <c r="AO124" s="55">
        <v>22.93</v>
      </c>
      <c r="AP124" s="55">
        <v>121.49</v>
      </c>
      <c r="AQ124" s="55">
        <v>12.89</v>
      </c>
      <c r="AR124" s="55">
        <v>17.49</v>
      </c>
      <c r="AS124" s="55">
        <v>14.09</v>
      </c>
      <c r="AT124" s="55">
        <v>20.15</v>
      </c>
      <c r="AU124" s="55">
        <v>15.22</v>
      </c>
      <c r="AV124" s="55">
        <v>22.09</v>
      </c>
      <c r="AW124" s="55">
        <v>15.91</v>
      </c>
      <c r="AX124" s="55">
        <v>22.65</v>
      </c>
      <c r="AY124" s="55">
        <v>15.2</v>
      </c>
      <c r="AZ124" s="55">
        <v>12.77</v>
      </c>
      <c r="BA124" s="55">
        <v>12.74</v>
      </c>
      <c r="BB124" s="55">
        <v>9.7</v>
      </c>
      <c r="BC124" s="55">
        <v>111.8</v>
      </c>
      <c r="BD124" s="55">
        <v>53.41</v>
      </c>
      <c r="BE124" s="55">
        <v>85.18</v>
      </c>
      <c r="BF124" s="55">
        <v>135.8</v>
      </c>
      <c r="BG124" s="55">
        <v>30.7</v>
      </c>
      <c r="BH124" s="55">
        <v>50.54</v>
      </c>
      <c r="BI124" s="55">
        <v>136.62</v>
      </c>
      <c r="BJ124" s="55">
        <v>72.76</v>
      </c>
      <c r="BK124" s="55">
        <v>50.58</v>
      </c>
      <c r="BL124" s="55">
        <v>54.7</v>
      </c>
      <c r="BM124" s="55">
        <v>53.4</v>
      </c>
      <c r="BN124" s="55">
        <v>45.7</v>
      </c>
      <c r="BO124" s="55">
        <v>103.45</v>
      </c>
      <c r="BP124" s="55">
        <v>149.12</v>
      </c>
      <c r="BQ124" s="55">
        <v>53.07</v>
      </c>
      <c r="BR124" s="55">
        <v>17.19</v>
      </c>
      <c r="BS124" s="55">
        <v>123.23</v>
      </c>
      <c r="BT124" s="55">
        <v>80.51</v>
      </c>
      <c r="BU124" s="55">
        <v>50.51</v>
      </c>
      <c r="BV124" s="55">
        <v>23.87</v>
      </c>
      <c r="BW124" s="55">
        <v>111.98</v>
      </c>
      <c r="BX124" s="55">
        <v>2071.5</v>
      </c>
      <c r="BY124" s="14">
        <f t="shared" si="5"/>
        <v>0.01348376175</v>
      </c>
      <c r="CA124" s="37">
        <f t="shared" si="4"/>
        <v>0.003045503404</v>
      </c>
      <c r="CB124" s="74"/>
      <c r="CC124" s="55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</row>
    <row r="125">
      <c r="A125" s="78">
        <v>113.0</v>
      </c>
      <c r="B125" s="53">
        <v>42537.0</v>
      </c>
      <c r="C125" s="55">
        <v>106.15</v>
      </c>
      <c r="D125" s="55">
        <v>190.19</v>
      </c>
      <c r="E125" s="55">
        <v>34.8</v>
      </c>
      <c r="F125" s="55">
        <v>33.68</v>
      </c>
      <c r="G125" s="55">
        <v>81.89</v>
      </c>
      <c r="H125" s="55">
        <v>66.21</v>
      </c>
      <c r="I125" s="55">
        <v>56.05</v>
      </c>
      <c r="J125" s="55">
        <v>113.46</v>
      </c>
      <c r="K125" s="55">
        <v>83.66</v>
      </c>
      <c r="L125" s="55">
        <v>88.24</v>
      </c>
      <c r="M125" s="55">
        <v>104.14</v>
      </c>
      <c r="N125" s="55">
        <v>110.41</v>
      </c>
      <c r="O125" s="55">
        <v>49.37</v>
      </c>
      <c r="P125" s="55">
        <v>121.12</v>
      </c>
      <c r="Q125" s="55">
        <v>55.18</v>
      </c>
      <c r="R125" s="55">
        <v>78.03</v>
      </c>
      <c r="S125" s="55">
        <v>89.42</v>
      </c>
      <c r="T125" s="55">
        <v>114.38</v>
      </c>
      <c r="U125" s="55">
        <v>24.71</v>
      </c>
      <c r="V125" s="55">
        <v>96.54</v>
      </c>
      <c r="W125" s="55">
        <v>34.12</v>
      </c>
      <c r="X125" s="55">
        <v>92.24</v>
      </c>
      <c r="Y125" s="55">
        <v>25.64</v>
      </c>
      <c r="Z125" s="55">
        <v>40.5</v>
      </c>
      <c r="AA125" s="55">
        <v>15.19</v>
      </c>
      <c r="AB125" s="55">
        <v>85.02</v>
      </c>
      <c r="AC125" s="55">
        <v>58.89</v>
      </c>
      <c r="AD125" s="55">
        <v>70.08</v>
      </c>
      <c r="AE125" s="55">
        <v>59.77</v>
      </c>
      <c r="AF125" s="55">
        <v>18.35</v>
      </c>
      <c r="AG125" s="55">
        <v>66.78</v>
      </c>
      <c r="AH125" s="55">
        <v>88.41</v>
      </c>
      <c r="AI125" s="55">
        <v>109.79</v>
      </c>
      <c r="AJ125" s="55">
        <v>101.21</v>
      </c>
      <c r="AK125" s="55">
        <v>34.91</v>
      </c>
      <c r="AL125" s="55">
        <v>99.36</v>
      </c>
      <c r="AM125" s="55">
        <v>62.25</v>
      </c>
      <c r="AN125" s="55">
        <v>39.32</v>
      </c>
      <c r="AO125" s="55">
        <v>22.84</v>
      </c>
      <c r="AP125" s="55">
        <v>121.62</v>
      </c>
      <c r="AQ125" s="55">
        <v>12.89</v>
      </c>
      <c r="AR125" s="55">
        <v>17.49</v>
      </c>
      <c r="AS125" s="55">
        <v>14.09</v>
      </c>
      <c r="AT125" s="55">
        <v>20.15</v>
      </c>
      <c r="AU125" s="55">
        <v>15.22</v>
      </c>
      <c r="AV125" s="55">
        <v>22.09</v>
      </c>
      <c r="AW125" s="55">
        <v>15.91</v>
      </c>
      <c r="AX125" s="55">
        <v>22.65</v>
      </c>
      <c r="AY125" s="55">
        <v>15.2</v>
      </c>
      <c r="AZ125" s="55">
        <v>12.77</v>
      </c>
      <c r="BA125" s="55">
        <v>12.74</v>
      </c>
      <c r="BB125" s="55">
        <v>9.7</v>
      </c>
      <c r="BC125" s="55">
        <v>111.87</v>
      </c>
      <c r="BD125" s="55">
        <v>53.69</v>
      </c>
      <c r="BE125" s="55">
        <v>85.13</v>
      </c>
      <c r="BF125" s="55">
        <v>136.46</v>
      </c>
      <c r="BG125" s="55">
        <v>30.72</v>
      </c>
      <c r="BH125" s="55">
        <v>50.54</v>
      </c>
      <c r="BI125" s="55">
        <v>137.56</v>
      </c>
      <c r="BJ125" s="55">
        <v>72.71</v>
      </c>
      <c r="BK125" s="55">
        <v>50.35</v>
      </c>
      <c r="BL125" s="55">
        <v>54.82</v>
      </c>
      <c r="BM125" s="55">
        <v>53.4</v>
      </c>
      <c r="BN125" s="55">
        <v>45.71</v>
      </c>
      <c r="BO125" s="55">
        <v>103.29</v>
      </c>
      <c r="BP125" s="55">
        <v>149.49</v>
      </c>
      <c r="BQ125" s="55">
        <v>53.23</v>
      </c>
      <c r="BR125" s="55">
        <v>16.81</v>
      </c>
      <c r="BS125" s="55">
        <v>124.3</v>
      </c>
      <c r="BT125" s="55">
        <v>80.49</v>
      </c>
      <c r="BU125" s="55">
        <v>50.595</v>
      </c>
      <c r="BV125" s="55">
        <v>23.83</v>
      </c>
      <c r="BW125" s="55">
        <v>112.10000000000001</v>
      </c>
      <c r="BX125" s="55">
        <v>2077.99</v>
      </c>
      <c r="BY125" s="14">
        <f t="shared" si="5"/>
        <v>0.01665900173</v>
      </c>
      <c r="CA125" s="37">
        <f t="shared" si="4"/>
        <v>0.001071619932</v>
      </c>
      <c r="CB125" s="74"/>
      <c r="CC125" s="55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</row>
    <row r="126">
      <c r="A126" s="4">
        <v>114.0</v>
      </c>
      <c r="B126" s="53">
        <v>42538.0</v>
      </c>
      <c r="C126" s="55">
        <v>105.8</v>
      </c>
      <c r="D126" s="55">
        <v>189.48</v>
      </c>
      <c r="E126" s="55">
        <v>35.13</v>
      </c>
      <c r="F126" s="55">
        <v>33.83</v>
      </c>
      <c r="G126" s="55">
        <v>81.59</v>
      </c>
      <c r="H126" s="55">
        <v>66.89</v>
      </c>
      <c r="I126" s="55">
        <v>55.88</v>
      </c>
      <c r="J126" s="55">
        <v>113.48</v>
      </c>
      <c r="K126" s="55">
        <v>83.65</v>
      </c>
      <c r="L126" s="55">
        <v>88.39</v>
      </c>
      <c r="M126" s="55">
        <v>104.48</v>
      </c>
      <c r="N126" s="55">
        <v>110.41</v>
      </c>
      <c r="O126" s="55">
        <v>49.36</v>
      </c>
      <c r="P126" s="55">
        <v>120.76</v>
      </c>
      <c r="Q126" s="55">
        <v>55.07</v>
      </c>
      <c r="R126" s="55">
        <v>78.01</v>
      </c>
      <c r="S126" s="55">
        <v>89.6</v>
      </c>
      <c r="T126" s="55">
        <v>114.33</v>
      </c>
      <c r="U126" s="55">
        <v>24.7</v>
      </c>
      <c r="V126" s="55">
        <v>96.91</v>
      </c>
      <c r="W126" s="55">
        <v>34.64</v>
      </c>
      <c r="X126" s="55">
        <v>93.25</v>
      </c>
      <c r="Y126" s="55">
        <v>25.86</v>
      </c>
      <c r="Z126" s="55">
        <v>40.56</v>
      </c>
      <c r="AA126" s="55">
        <v>15.35</v>
      </c>
      <c r="AB126" s="55">
        <v>84.88</v>
      </c>
      <c r="AC126" s="55">
        <v>59.06</v>
      </c>
      <c r="AD126" s="55">
        <v>70.01</v>
      </c>
      <c r="AE126" s="55">
        <v>60.33</v>
      </c>
      <c r="AF126" s="55">
        <v>18.58</v>
      </c>
      <c r="AG126" s="55">
        <v>66.69</v>
      </c>
      <c r="AH126" s="55">
        <v>88.22</v>
      </c>
      <c r="AI126" s="55">
        <v>109.66</v>
      </c>
      <c r="AJ126" s="55">
        <v>101.22</v>
      </c>
      <c r="AK126" s="55">
        <v>34.95</v>
      </c>
      <c r="AL126" s="55">
        <v>99.5</v>
      </c>
      <c r="AM126" s="55">
        <v>63.08</v>
      </c>
      <c r="AN126" s="55">
        <v>39.48</v>
      </c>
      <c r="AO126" s="55">
        <v>22.82</v>
      </c>
      <c r="AP126" s="55">
        <v>121.64</v>
      </c>
      <c r="AQ126" s="55">
        <v>12.9</v>
      </c>
      <c r="AR126" s="55">
        <v>17.5</v>
      </c>
      <c r="AS126" s="55">
        <v>14.1</v>
      </c>
      <c r="AT126" s="55">
        <v>20.16</v>
      </c>
      <c r="AU126" s="55">
        <v>15.23</v>
      </c>
      <c r="AV126" s="55">
        <v>22.1</v>
      </c>
      <c r="AW126" s="55">
        <v>15.92</v>
      </c>
      <c r="AX126" s="55">
        <v>22.67</v>
      </c>
      <c r="AY126" s="55">
        <v>15.22</v>
      </c>
      <c r="AZ126" s="55">
        <v>12.78</v>
      </c>
      <c r="BA126" s="55">
        <v>12.75</v>
      </c>
      <c r="BB126" s="55">
        <v>9.71</v>
      </c>
      <c r="BC126" s="55">
        <v>111.79</v>
      </c>
      <c r="BD126" s="55">
        <v>53.47</v>
      </c>
      <c r="BE126" s="55">
        <v>85.14</v>
      </c>
      <c r="BF126" s="55">
        <v>135.61</v>
      </c>
      <c r="BG126" s="55">
        <v>30.72</v>
      </c>
      <c r="BH126" s="55">
        <v>50.57</v>
      </c>
      <c r="BI126" s="55">
        <v>136.98</v>
      </c>
      <c r="BJ126" s="55">
        <v>72.02</v>
      </c>
      <c r="BK126" s="55">
        <v>50.39</v>
      </c>
      <c r="BL126" s="55">
        <v>53.37</v>
      </c>
      <c r="BM126" s="55">
        <v>53.33</v>
      </c>
      <c r="BN126" s="55">
        <v>45.7</v>
      </c>
      <c r="BO126" s="55">
        <v>101.51</v>
      </c>
      <c r="BP126" s="55">
        <v>148.28</v>
      </c>
      <c r="BQ126" s="55">
        <v>53.11</v>
      </c>
      <c r="BR126" s="55">
        <v>17.11</v>
      </c>
      <c r="BS126" s="55">
        <v>123.67</v>
      </c>
      <c r="BT126" s="55">
        <v>80.42</v>
      </c>
      <c r="BU126" s="55">
        <v>50.55</v>
      </c>
      <c r="BV126" s="55">
        <v>23.88</v>
      </c>
      <c r="BW126" s="55">
        <v>111.72</v>
      </c>
      <c r="BX126" s="55">
        <v>2071.22</v>
      </c>
      <c r="BY126" s="14">
        <f t="shared" si="5"/>
        <v>0.01334677143</v>
      </c>
      <c r="CA126" s="37">
        <f t="shared" si="4"/>
        <v>-0.003389830508</v>
      </c>
      <c r="CB126" s="74"/>
      <c r="CC126" s="55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</row>
    <row r="127">
      <c r="A127" s="78">
        <v>115.0</v>
      </c>
      <c r="B127" s="53">
        <v>42541.0</v>
      </c>
      <c r="C127" s="55">
        <v>106.52</v>
      </c>
      <c r="D127" s="55">
        <v>190.7</v>
      </c>
      <c r="E127" s="55">
        <v>35.95</v>
      </c>
      <c r="F127" s="55">
        <v>34.32</v>
      </c>
      <c r="G127" s="55">
        <v>82.13</v>
      </c>
      <c r="H127" s="55">
        <v>67.47</v>
      </c>
      <c r="I127" s="55">
        <v>55.69</v>
      </c>
      <c r="J127" s="55">
        <v>113.25</v>
      </c>
      <c r="K127" s="55">
        <v>84.09</v>
      </c>
      <c r="L127" s="55">
        <v>89.18</v>
      </c>
      <c r="M127" s="55">
        <v>105.47</v>
      </c>
      <c r="N127" s="55">
        <v>110.39</v>
      </c>
      <c r="O127" s="55">
        <v>49.32</v>
      </c>
      <c r="P127" s="55">
        <v>120.61</v>
      </c>
      <c r="Q127" s="55">
        <v>55.04</v>
      </c>
      <c r="R127" s="55">
        <v>78.47</v>
      </c>
      <c r="S127" s="55">
        <v>90.27</v>
      </c>
      <c r="T127" s="55">
        <v>115.7</v>
      </c>
      <c r="U127" s="55">
        <v>24.66</v>
      </c>
      <c r="V127" s="55">
        <v>98.04</v>
      </c>
      <c r="W127" s="55">
        <v>35.59</v>
      </c>
      <c r="X127" s="55">
        <v>95.31</v>
      </c>
      <c r="Y127" s="55">
        <v>26.51</v>
      </c>
      <c r="Z127" s="55">
        <v>41.23</v>
      </c>
      <c r="AA127" s="55">
        <v>15.65</v>
      </c>
      <c r="AB127" s="55">
        <v>85.0</v>
      </c>
      <c r="AC127" s="55">
        <v>59.74</v>
      </c>
      <c r="AD127" s="55">
        <v>70.41</v>
      </c>
      <c r="AE127" s="55">
        <v>61.36</v>
      </c>
      <c r="AF127" s="55">
        <v>18.83</v>
      </c>
      <c r="AG127" s="55">
        <v>66.5</v>
      </c>
      <c r="AH127" s="55">
        <v>88.17</v>
      </c>
      <c r="AI127" s="55">
        <v>109.5</v>
      </c>
      <c r="AJ127" s="55">
        <v>101.14</v>
      </c>
      <c r="AK127" s="55">
        <v>35.2</v>
      </c>
      <c r="AL127" s="55">
        <v>99.77</v>
      </c>
      <c r="AM127" s="55">
        <v>63.06</v>
      </c>
      <c r="AN127" s="55">
        <v>39.69</v>
      </c>
      <c r="AO127" s="55">
        <v>22.94</v>
      </c>
      <c r="AP127" s="55">
        <v>121.47</v>
      </c>
      <c r="AQ127" s="55">
        <v>12.95</v>
      </c>
      <c r="AR127" s="55">
        <v>17.59</v>
      </c>
      <c r="AS127" s="55">
        <v>14.19</v>
      </c>
      <c r="AT127" s="55">
        <v>20.32</v>
      </c>
      <c r="AU127" s="55">
        <v>15.37</v>
      </c>
      <c r="AV127" s="55">
        <v>22.33</v>
      </c>
      <c r="AW127" s="55">
        <v>16.1</v>
      </c>
      <c r="AX127" s="55">
        <v>22.94</v>
      </c>
      <c r="AY127" s="55">
        <v>15.4</v>
      </c>
      <c r="AZ127" s="55">
        <v>12.94</v>
      </c>
      <c r="BA127" s="55">
        <v>12.91</v>
      </c>
      <c r="BB127" s="55">
        <v>9.82</v>
      </c>
      <c r="BC127" s="55">
        <v>111.48</v>
      </c>
      <c r="BD127" s="55">
        <v>53.64</v>
      </c>
      <c r="BE127" s="55">
        <v>85.09</v>
      </c>
      <c r="BF127" s="55">
        <v>134.16</v>
      </c>
      <c r="BG127" s="55">
        <v>30.71</v>
      </c>
      <c r="BH127" s="55">
        <v>50.57</v>
      </c>
      <c r="BI127" s="55">
        <v>137.35</v>
      </c>
      <c r="BJ127" s="55">
        <v>72.75</v>
      </c>
      <c r="BK127" s="55">
        <v>51.08</v>
      </c>
      <c r="BL127" s="55">
        <v>54.16</v>
      </c>
      <c r="BM127" s="55">
        <v>53.25</v>
      </c>
      <c r="BN127" s="55">
        <v>45.71</v>
      </c>
      <c r="BO127" s="55">
        <v>102.2</v>
      </c>
      <c r="BP127" s="55">
        <v>149.29</v>
      </c>
      <c r="BQ127" s="55">
        <v>53.0</v>
      </c>
      <c r="BR127" s="55">
        <v>17.16</v>
      </c>
      <c r="BS127" s="55">
        <v>124.11</v>
      </c>
      <c r="BT127" s="55">
        <v>80.46</v>
      </c>
      <c r="BU127" s="55">
        <v>50.545</v>
      </c>
      <c r="BV127" s="55">
        <v>24.1</v>
      </c>
      <c r="BW127" s="55">
        <v>111.24000000000001</v>
      </c>
      <c r="BX127" s="55">
        <v>2083.25</v>
      </c>
      <c r="BY127" s="14">
        <f t="shared" si="5"/>
        <v>0.01923246279</v>
      </c>
      <c r="CA127" s="37">
        <f t="shared" si="4"/>
        <v>-0.004296455424</v>
      </c>
      <c r="CB127" s="74"/>
      <c r="CC127" s="55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</row>
    <row r="128">
      <c r="A128" s="4">
        <v>116.0</v>
      </c>
      <c r="B128" s="53">
        <v>42542.0</v>
      </c>
      <c r="C128" s="55">
        <v>106.75</v>
      </c>
      <c r="D128" s="55">
        <v>191.24</v>
      </c>
      <c r="E128" s="55">
        <v>36.23</v>
      </c>
      <c r="F128" s="55">
        <v>34.58</v>
      </c>
      <c r="G128" s="55">
        <v>82.27</v>
      </c>
      <c r="H128" s="55">
        <v>68.27</v>
      </c>
      <c r="I128" s="55">
        <v>55.58</v>
      </c>
      <c r="J128" s="55">
        <v>113.21</v>
      </c>
      <c r="K128" s="55">
        <v>84.39</v>
      </c>
      <c r="L128" s="55">
        <v>89.41</v>
      </c>
      <c r="M128" s="55">
        <v>105.43</v>
      </c>
      <c r="N128" s="55">
        <v>110.39</v>
      </c>
      <c r="O128" s="55">
        <v>49.27</v>
      </c>
      <c r="P128" s="55">
        <v>120.5</v>
      </c>
      <c r="Q128" s="55">
        <v>54.96</v>
      </c>
      <c r="R128" s="55">
        <v>78.5</v>
      </c>
      <c r="S128" s="55">
        <v>90.51</v>
      </c>
      <c r="T128" s="55">
        <v>115.5</v>
      </c>
      <c r="U128" s="55">
        <v>24.65</v>
      </c>
      <c r="V128" s="55">
        <v>97.81</v>
      </c>
      <c r="W128" s="55">
        <v>35.86</v>
      </c>
      <c r="X128" s="55">
        <v>95.5</v>
      </c>
      <c r="Y128" s="55">
        <v>26.47</v>
      </c>
      <c r="Z128" s="55">
        <v>41.56</v>
      </c>
      <c r="AA128" s="55">
        <v>15.79</v>
      </c>
      <c r="AB128" s="55">
        <v>85.32</v>
      </c>
      <c r="AC128" s="55">
        <v>60.15</v>
      </c>
      <c r="AD128" s="55">
        <v>70.62</v>
      </c>
      <c r="AE128" s="55">
        <v>61.73</v>
      </c>
      <c r="AF128" s="55">
        <v>18.69</v>
      </c>
      <c r="AG128" s="55">
        <v>66.46</v>
      </c>
      <c r="AH128" s="55">
        <v>88.1</v>
      </c>
      <c r="AI128" s="55">
        <v>109.47</v>
      </c>
      <c r="AJ128" s="55">
        <v>100.99</v>
      </c>
      <c r="AK128" s="55">
        <v>35.4</v>
      </c>
      <c r="AL128" s="55">
        <v>99.25</v>
      </c>
      <c r="AM128" s="55">
        <v>62.01</v>
      </c>
      <c r="AN128" s="55">
        <v>39.67</v>
      </c>
      <c r="AO128" s="55">
        <v>22.99</v>
      </c>
      <c r="AP128" s="55">
        <v>121.18</v>
      </c>
      <c r="AQ128" s="55">
        <v>12.97</v>
      </c>
      <c r="AR128" s="55">
        <v>17.61</v>
      </c>
      <c r="AS128" s="55">
        <v>14.21</v>
      </c>
      <c r="AT128" s="55">
        <v>20.36</v>
      </c>
      <c r="AU128" s="55">
        <v>15.4</v>
      </c>
      <c r="AV128" s="55">
        <v>22.39</v>
      </c>
      <c r="AW128" s="55">
        <v>16.14</v>
      </c>
      <c r="AX128" s="55">
        <v>23.01</v>
      </c>
      <c r="AY128" s="55">
        <v>15.44</v>
      </c>
      <c r="AZ128" s="55">
        <v>12.97</v>
      </c>
      <c r="BA128" s="55">
        <v>12.95</v>
      </c>
      <c r="BB128" s="55">
        <v>9.85</v>
      </c>
      <c r="BC128" s="55">
        <v>111.4</v>
      </c>
      <c r="BD128" s="55">
        <v>53.78</v>
      </c>
      <c r="BE128" s="55">
        <v>85.03</v>
      </c>
      <c r="BF128" s="55">
        <v>133.54</v>
      </c>
      <c r="BG128" s="55">
        <v>30.7</v>
      </c>
      <c r="BH128" s="55">
        <v>50.57</v>
      </c>
      <c r="BI128" s="55">
        <v>137.83</v>
      </c>
      <c r="BJ128" s="55">
        <v>72.81</v>
      </c>
      <c r="BK128" s="55">
        <v>51.42</v>
      </c>
      <c r="BL128" s="55">
        <v>53.19</v>
      </c>
      <c r="BM128" s="55">
        <v>53.18</v>
      </c>
      <c r="BN128" s="55">
        <v>45.71</v>
      </c>
      <c r="BO128" s="55">
        <v>100.71</v>
      </c>
      <c r="BP128" s="55">
        <v>148.88</v>
      </c>
      <c r="BQ128" s="55">
        <v>52.98</v>
      </c>
      <c r="BR128" s="55">
        <v>16.89</v>
      </c>
      <c r="BS128" s="55">
        <v>124.58</v>
      </c>
      <c r="BT128" s="55">
        <v>80.35</v>
      </c>
      <c r="BU128" s="55">
        <v>50.51</v>
      </c>
      <c r="BV128" s="55">
        <v>24.13</v>
      </c>
      <c r="BW128" s="55">
        <v>110.99000000000001</v>
      </c>
      <c r="BX128" s="55">
        <v>2088.9</v>
      </c>
      <c r="BY128" s="14">
        <f t="shared" si="5"/>
        <v>0.0219967318</v>
      </c>
      <c r="CA128" s="37">
        <f t="shared" si="4"/>
        <v>-0.002247393024</v>
      </c>
      <c r="CB128" s="74"/>
      <c r="CC128" s="55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</row>
    <row r="129">
      <c r="A129" s="4">
        <v>120.0</v>
      </c>
      <c r="B129" s="53">
        <v>42543.0</v>
      </c>
      <c r="C129" s="55">
        <v>106.51</v>
      </c>
      <c r="D129" s="55">
        <v>190.92</v>
      </c>
      <c r="E129" s="55">
        <v>36.17</v>
      </c>
      <c r="F129" s="55">
        <v>34.63</v>
      </c>
      <c r="G129" s="55">
        <v>82.13</v>
      </c>
      <c r="H129" s="55">
        <v>67.89</v>
      </c>
      <c r="I129" s="55">
        <v>55.7</v>
      </c>
      <c r="J129" s="55">
        <v>113.17</v>
      </c>
      <c r="K129" s="55">
        <v>84.29</v>
      </c>
      <c r="L129" s="55">
        <v>89.39</v>
      </c>
      <c r="M129" s="55">
        <v>105.21</v>
      </c>
      <c r="N129" s="55">
        <v>110.41</v>
      </c>
      <c r="O129" s="55">
        <v>49.24</v>
      </c>
      <c r="P129" s="55">
        <v>120.72</v>
      </c>
      <c r="Q129" s="55">
        <v>54.96</v>
      </c>
      <c r="R129" s="55">
        <v>78.64</v>
      </c>
      <c r="S129" s="55">
        <v>90.28</v>
      </c>
      <c r="T129" s="55">
        <v>115.14</v>
      </c>
      <c r="U129" s="55">
        <v>24.63</v>
      </c>
      <c r="V129" s="55">
        <v>97.28</v>
      </c>
      <c r="W129" s="55">
        <v>35.8</v>
      </c>
      <c r="X129" s="55">
        <v>95.19</v>
      </c>
      <c r="Y129" s="55">
        <v>26.39</v>
      </c>
      <c r="Z129" s="55">
        <v>41.22</v>
      </c>
      <c r="AA129" s="55">
        <v>15.76</v>
      </c>
      <c r="AB129" s="55">
        <v>85.19</v>
      </c>
      <c r="AC129" s="55">
        <v>60.04</v>
      </c>
      <c r="AD129" s="55">
        <v>70.5</v>
      </c>
      <c r="AE129" s="55">
        <v>61.66</v>
      </c>
      <c r="AF129" s="55">
        <v>18.65</v>
      </c>
      <c r="AG129" s="55">
        <v>66.55</v>
      </c>
      <c r="AH129" s="55">
        <v>88.26</v>
      </c>
      <c r="AI129" s="55">
        <v>109.51</v>
      </c>
      <c r="AJ129" s="55">
        <v>101.1</v>
      </c>
      <c r="AK129" s="55">
        <v>35.37</v>
      </c>
      <c r="AL129" s="55">
        <v>99.65</v>
      </c>
      <c r="AM129" s="55">
        <v>62.1</v>
      </c>
      <c r="AN129" s="55">
        <v>39.68</v>
      </c>
      <c r="AO129" s="55">
        <v>22.94</v>
      </c>
      <c r="AP129" s="55">
        <v>121.21</v>
      </c>
      <c r="AQ129" s="55">
        <v>12.97</v>
      </c>
      <c r="AR129" s="55">
        <v>17.62</v>
      </c>
      <c r="AS129" s="55">
        <v>14.22</v>
      </c>
      <c r="AT129" s="55">
        <v>20.37</v>
      </c>
      <c r="AU129" s="55">
        <v>15.41</v>
      </c>
      <c r="AV129" s="55">
        <v>22.39</v>
      </c>
      <c r="AW129" s="55">
        <v>16.14</v>
      </c>
      <c r="AX129" s="55">
        <v>23.0</v>
      </c>
      <c r="AY129" s="55">
        <v>15.44</v>
      </c>
      <c r="AZ129" s="55">
        <v>12.97</v>
      </c>
      <c r="BA129" s="55">
        <v>12.94</v>
      </c>
      <c r="BB129" s="55">
        <v>9.85</v>
      </c>
      <c r="BC129" s="55">
        <v>111.47</v>
      </c>
      <c r="BD129" s="55">
        <v>53.81</v>
      </c>
      <c r="BE129" s="55">
        <v>85.06</v>
      </c>
      <c r="BF129" s="55">
        <v>133.76</v>
      </c>
      <c r="BG129" s="55">
        <v>30.72</v>
      </c>
      <c r="BH129" s="55">
        <v>50.57</v>
      </c>
      <c r="BI129" s="55">
        <v>137.82</v>
      </c>
      <c r="BJ129" s="55">
        <v>72.46</v>
      </c>
      <c r="BK129" s="55">
        <v>50.87</v>
      </c>
      <c r="BL129" s="55">
        <v>53.3</v>
      </c>
      <c r="BM129" s="55">
        <v>53.19</v>
      </c>
      <c r="BN129" s="55">
        <v>45.71</v>
      </c>
      <c r="BO129" s="55">
        <v>101.61</v>
      </c>
      <c r="BP129" s="55">
        <v>149.27</v>
      </c>
      <c r="BQ129" s="55">
        <v>52.98</v>
      </c>
      <c r="BR129" s="55">
        <v>16.92</v>
      </c>
      <c r="BS129" s="55">
        <v>124.47</v>
      </c>
      <c r="BT129" s="55">
        <v>80.37</v>
      </c>
      <c r="BU129" s="55">
        <v>50.535</v>
      </c>
      <c r="BV129" s="55">
        <v>24.12</v>
      </c>
      <c r="BW129" s="55">
        <v>111.21000000000001</v>
      </c>
      <c r="BX129" s="55">
        <v>2085.45</v>
      </c>
      <c r="BY129" s="14">
        <v>0.02030881532725992</v>
      </c>
      <c r="CA129" s="37">
        <f t="shared" si="4"/>
        <v>0.001982160555</v>
      </c>
      <c r="CB129" s="74"/>
      <c r="CC129" s="55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</row>
    <row r="130">
      <c r="A130" s="4">
        <v>121.0</v>
      </c>
      <c r="B130" s="53">
        <v>42544.0</v>
      </c>
      <c r="C130" s="55">
        <v>107.98</v>
      </c>
      <c r="D130" s="55">
        <v>193.39</v>
      </c>
      <c r="E130" s="55">
        <v>37.12</v>
      </c>
      <c r="F130" s="55">
        <v>35.49</v>
      </c>
      <c r="G130" s="55">
        <v>82.95</v>
      </c>
      <c r="H130" s="55">
        <v>69.01</v>
      </c>
      <c r="I130" s="55">
        <v>55.73</v>
      </c>
      <c r="J130" s="55">
        <v>112.9</v>
      </c>
      <c r="K130" s="55">
        <v>85.49</v>
      </c>
      <c r="L130" s="55">
        <v>90.75</v>
      </c>
      <c r="M130" s="55">
        <v>107.04</v>
      </c>
      <c r="N130" s="55">
        <v>110.38</v>
      </c>
      <c r="O130" s="55">
        <v>49.31</v>
      </c>
      <c r="P130" s="55">
        <v>120.6</v>
      </c>
      <c r="Q130" s="55">
        <v>54.82</v>
      </c>
      <c r="R130" s="55">
        <v>78.96</v>
      </c>
      <c r="S130" s="55">
        <v>91.67</v>
      </c>
      <c r="T130" s="55">
        <v>117.21</v>
      </c>
      <c r="U130" s="55">
        <v>24.57</v>
      </c>
      <c r="V130" s="55">
        <v>99.3</v>
      </c>
      <c r="W130" s="55">
        <v>36.84</v>
      </c>
      <c r="X130" s="55">
        <v>97.38</v>
      </c>
      <c r="Y130" s="55">
        <v>26.95</v>
      </c>
      <c r="Z130" s="55">
        <v>42.2</v>
      </c>
      <c r="AA130" s="55">
        <v>16.3</v>
      </c>
      <c r="AB130" s="55">
        <v>85.62</v>
      </c>
      <c r="AC130" s="55">
        <v>60.49</v>
      </c>
      <c r="AD130" s="55">
        <v>71.44</v>
      </c>
      <c r="AE130" s="55">
        <v>63.05</v>
      </c>
      <c r="AF130" s="55">
        <v>19.07</v>
      </c>
      <c r="AG130" s="55">
        <v>66.34</v>
      </c>
      <c r="AH130" s="55">
        <v>88.22</v>
      </c>
      <c r="AI130" s="55">
        <v>109.47</v>
      </c>
      <c r="AJ130" s="55">
        <v>101.14</v>
      </c>
      <c r="AK130" s="55">
        <v>35.63</v>
      </c>
      <c r="AL130" s="55">
        <v>99.79</v>
      </c>
      <c r="AM130" s="55">
        <v>62.04</v>
      </c>
      <c r="AN130" s="55">
        <v>39.74</v>
      </c>
      <c r="AO130" s="55">
        <v>22.97</v>
      </c>
      <c r="AP130" s="55">
        <v>121.08</v>
      </c>
      <c r="AQ130" s="55">
        <v>13.06</v>
      </c>
      <c r="AR130" s="55">
        <v>17.75</v>
      </c>
      <c r="AS130" s="55">
        <v>14.35</v>
      </c>
      <c r="AT130" s="55">
        <v>20.59</v>
      </c>
      <c r="AU130" s="55">
        <v>15.6</v>
      </c>
      <c r="AV130" s="55">
        <v>22.69</v>
      </c>
      <c r="AW130" s="55">
        <v>16.38</v>
      </c>
      <c r="AX130" s="55">
        <v>23.36</v>
      </c>
      <c r="AY130" s="55">
        <v>15.69</v>
      </c>
      <c r="AZ130" s="55">
        <v>13.18</v>
      </c>
      <c r="BA130" s="55">
        <v>13.15</v>
      </c>
      <c r="BB130" s="55">
        <v>10.01</v>
      </c>
      <c r="BC130" s="55">
        <v>111.28</v>
      </c>
      <c r="BD130" s="55">
        <v>54.14</v>
      </c>
      <c r="BE130" s="55">
        <v>85.03</v>
      </c>
      <c r="BF130" s="55">
        <v>132.23</v>
      </c>
      <c r="BG130" s="55">
        <v>30.71</v>
      </c>
      <c r="BH130" s="55">
        <v>50.57</v>
      </c>
      <c r="BI130" s="55">
        <v>138.78</v>
      </c>
      <c r="BJ130" s="55">
        <v>73.85</v>
      </c>
      <c r="BK130" s="55">
        <v>51.73</v>
      </c>
      <c r="BL130" s="55">
        <v>54.52</v>
      </c>
      <c r="BM130" s="55">
        <v>53.13</v>
      </c>
      <c r="BN130" s="55">
        <v>45.71</v>
      </c>
      <c r="BO130" s="55">
        <v>103.66</v>
      </c>
      <c r="BP130" s="55">
        <v>151.56</v>
      </c>
      <c r="BQ130" s="55">
        <v>52.81</v>
      </c>
      <c r="BR130" s="55">
        <v>17.0</v>
      </c>
      <c r="BS130" s="55">
        <v>125.36</v>
      </c>
      <c r="BT130" s="55">
        <v>80.42</v>
      </c>
      <c r="BU130" s="55">
        <v>50.5</v>
      </c>
      <c r="BV130" s="55">
        <v>24.34</v>
      </c>
      <c r="BW130" s="55">
        <v>110.68</v>
      </c>
      <c r="BX130" s="55">
        <v>2113.32</v>
      </c>
      <c r="BY130" s="14">
        <v>0.033944244938696855</v>
      </c>
      <c r="CA130" s="37">
        <f t="shared" si="4"/>
        <v>-0.004765758475</v>
      </c>
      <c r="CB130" s="74"/>
      <c r="CC130" s="55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</row>
    <row r="131">
      <c r="A131" s="80">
        <v>121.0</v>
      </c>
      <c r="B131" s="81">
        <v>42545.0</v>
      </c>
      <c r="C131" s="82">
        <v>104.05</v>
      </c>
      <c r="D131" s="82">
        <v>186.34</v>
      </c>
      <c r="E131" s="82">
        <v>34.08</v>
      </c>
      <c r="F131" s="82">
        <v>33.48</v>
      </c>
      <c r="G131" s="82">
        <v>80.53</v>
      </c>
      <c r="H131" s="82">
        <v>66.54</v>
      </c>
      <c r="I131" s="82">
        <v>56.06</v>
      </c>
      <c r="J131" s="82">
        <v>113.74</v>
      </c>
      <c r="K131" s="82">
        <v>82.33</v>
      </c>
      <c r="L131" s="82">
        <v>86.89</v>
      </c>
      <c r="M131" s="82">
        <v>102.8</v>
      </c>
      <c r="N131" s="82">
        <v>110.44</v>
      </c>
      <c r="O131" s="82">
        <v>49.4</v>
      </c>
      <c r="P131" s="82">
        <v>121.17</v>
      </c>
      <c r="Q131" s="82">
        <v>55.04</v>
      </c>
      <c r="R131" s="82">
        <v>78.52</v>
      </c>
      <c r="S131" s="82">
        <v>88.0</v>
      </c>
      <c r="T131" s="82">
        <v>112.77</v>
      </c>
      <c r="U131" s="82">
        <v>24.82</v>
      </c>
      <c r="V131" s="82">
        <v>95.4</v>
      </c>
      <c r="W131" s="82">
        <v>33.45</v>
      </c>
      <c r="X131" s="82">
        <v>90.73</v>
      </c>
      <c r="Y131" s="82">
        <v>25.28</v>
      </c>
      <c r="Z131" s="82">
        <v>39.73</v>
      </c>
      <c r="AA131" s="82">
        <v>15.33</v>
      </c>
      <c r="AB131" s="82">
        <v>84.86</v>
      </c>
      <c r="AC131" s="82">
        <v>58.45</v>
      </c>
      <c r="AD131" s="82">
        <v>69.12</v>
      </c>
      <c r="AE131" s="82">
        <v>59.21</v>
      </c>
      <c r="AF131" s="82">
        <v>18.53</v>
      </c>
      <c r="AG131" s="82">
        <v>66.94</v>
      </c>
      <c r="AH131" s="82">
        <v>88.63</v>
      </c>
      <c r="AI131" s="82">
        <v>109.77</v>
      </c>
      <c r="AJ131" s="82">
        <v>101.28</v>
      </c>
      <c r="AK131" s="82">
        <v>35.1</v>
      </c>
      <c r="AL131" s="82">
        <v>98.85</v>
      </c>
      <c r="AM131" s="82">
        <v>64.16</v>
      </c>
      <c r="AN131" s="82">
        <v>39.47</v>
      </c>
      <c r="AO131" s="82">
        <v>22.82</v>
      </c>
      <c r="AP131" s="82">
        <v>121.8</v>
      </c>
      <c r="AQ131" s="82">
        <v>12.82</v>
      </c>
      <c r="AR131" s="82">
        <v>17.37</v>
      </c>
      <c r="AS131" s="82">
        <v>13.97</v>
      </c>
      <c r="AT131" s="82">
        <v>19.94</v>
      </c>
      <c r="AU131" s="82">
        <v>15.03</v>
      </c>
      <c r="AV131" s="82">
        <v>21.78</v>
      </c>
      <c r="AW131" s="82">
        <v>15.67</v>
      </c>
      <c r="AX131" s="82">
        <v>22.28</v>
      </c>
      <c r="AY131" s="82">
        <v>14.95</v>
      </c>
      <c r="AZ131" s="82">
        <v>12.56</v>
      </c>
      <c r="BA131" s="82">
        <v>12.53</v>
      </c>
      <c r="BB131" s="82">
        <v>9.54</v>
      </c>
      <c r="BC131" s="82">
        <v>111.88</v>
      </c>
      <c r="BD131" s="82">
        <v>53.1</v>
      </c>
      <c r="BE131" s="82">
        <v>85.23</v>
      </c>
      <c r="BF131" s="82">
        <v>135.78</v>
      </c>
      <c r="BG131" s="82">
        <v>30.76</v>
      </c>
      <c r="BH131" s="82">
        <v>50.54</v>
      </c>
      <c r="BI131" s="82">
        <v>135.97</v>
      </c>
      <c r="BJ131" s="82">
        <v>70.65</v>
      </c>
      <c r="BK131" s="82">
        <v>49.46</v>
      </c>
      <c r="BL131" s="82">
        <v>51.88</v>
      </c>
      <c r="BM131" s="82">
        <v>53.34</v>
      </c>
      <c r="BN131" s="82">
        <v>45.7</v>
      </c>
      <c r="BO131" s="82">
        <v>98.83</v>
      </c>
      <c r="BP131" s="82">
        <v>146.69</v>
      </c>
      <c r="BQ131" s="82">
        <v>53.27</v>
      </c>
      <c r="BR131" s="82">
        <v>17.39</v>
      </c>
      <c r="BS131" s="82">
        <v>123.38</v>
      </c>
      <c r="BT131" s="82">
        <v>80.63</v>
      </c>
      <c r="BU131" s="82">
        <v>50.605</v>
      </c>
      <c r="BV131" s="82">
        <v>23.62</v>
      </c>
      <c r="BW131" s="82">
        <v>112.21000000000001</v>
      </c>
      <c r="BX131" s="82">
        <v>2037.3</v>
      </c>
      <c r="BY131" s="83">
        <v>-0.0032486276505181433</v>
      </c>
      <c r="BZ131" s="84"/>
      <c r="CA131" s="85">
        <f t="shared" si="4"/>
        <v>0.01382363571</v>
      </c>
      <c r="CB131" s="86"/>
      <c r="CC131" s="82"/>
      <c r="CD131" s="83"/>
      <c r="CE131" s="83"/>
      <c r="CF131" s="83"/>
      <c r="CG131" s="83"/>
      <c r="CH131" s="83"/>
      <c r="CI131" s="83"/>
      <c r="CJ131" s="83"/>
      <c r="CK131" s="83"/>
      <c r="CL131" s="83"/>
      <c r="CM131" s="83"/>
      <c r="CN131" s="83"/>
      <c r="CO131" s="83"/>
      <c r="CP131" s="83"/>
      <c r="CQ131" s="83"/>
      <c r="CR131" s="83"/>
      <c r="CS131" s="83"/>
      <c r="CT131" s="83"/>
    </row>
    <row r="132">
      <c r="A132" s="1">
        <v>122.0</v>
      </c>
      <c r="B132" s="79">
        <v>42548.0</v>
      </c>
      <c r="C132" s="55">
        <v>101.98</v>
      </c>
      <c r="D132" s="55">
        <v>183.05</v>
      </c>
      <c r="E132" s="55">
        <v>33.42</v>
      </c>
      <c r="F132" s="55">
        <v>33.13</v>
      </c>
      <c r="G132" s="55">
        <v>79.46000000000001</v>
      </c>
      <c r="H132" s="55">
        <v>64.64</v>
      </c>
      <c r="I132" s="55">
        <v>56.25</v>
      </c>
      <c r="J132" s="55">
        <v>114.10000000000001</v>
      </c>
      <c r="K132" s="55">
        <v>80.78</v>
      </c>
      <c r="L132" s="55">
        <v>84.26</v>
      </c>
      <c r="M132" s="55">
        <v>99.54</v>
      </c>
      <c r="N132" s="55">
        <v>110.44</v>
      </c>
      <c r="O132" s="55">
        <v>49.36</v>
      </c>
      <c r="P132" s="55">
        <v>121.68</v>
      </c>
      <c r="Q132" s="55">
        <v>55.470000000000006</v>
      </c>
      <c r="R132" s="55">
        <v>78.60000000000001</v>
      </c>
      <c r="S132" s="55">
        <v>85.87</v>
      </c>
      <c r="T132" s="55">
        <v>109.31</v>
      </c>
      <c r="U132" s="55">
        <v>24.87</v>
      </c>
      <c r="V132" s="55">
        <v>91.9</v>
      </c>
      <c r="W132" s="55">
        <v>32.63</v>
      </c>
      <c r="X132" s="55">
        <v>88.41</v>
      </c>
      <c r="Y132" s="55">
        <v>24.61</v>
      </c>
      <c r="Z132" s="55">
        <v>39.27</v>
      </c>
      <c r="AA132" s="55">
        <v>15.1</v>
      </c>
      <c r="AB132" s="55">
        <v>84.92</v>
      </c>
      <c r="AC132" s="55">
        <v>57.989000000000004</v>
      </c>
      <c r="AD132" s="55">
        <v>68.2</v>
      </c>
      <c r="AE132" s="55">
        <v>57.52</v>
      </c>
      <c r="AF132" s="55">
        <v>17.77</v>
      </c>
      <c r="AG132" s="55">
        <v>67.25</v>
      </c>
      <c r="AH132" s="55">
        <v>88.92</v>
      </c>
      <c r="AI132" s="55">
        <v>109.94000000000001</v>
      </c>
      <c r="AJ132" s="55">
        <v>101.268</v>
      </c>
      <c r="AK132" s="55">
        <v>34.49</v>
      </c>
      <c r="AL132" s="55">
        <v>99.03</v>
      </c>
      <c r="AM132" s="55">
        <v>64.39</v>
      </c>
      <c r="AN132" s="55">
        <v>39.21</v>
      </c>
      <c r="AO132" s="55">
        <v>22.7</v>
      </c>
      <c r="AP132" s="55">
        <v>122.33000000000001</v>
      </c>
      <c r="AQ132" s="55">
        <v>12.72</v>
      </c>
      <c r="AR132" s="55">
        <v>17.22</v>
      </c>
      <c r="AS132" s="55">
        <v>13.82</v>
      </c>
      <c r="AT132" s="55">
        <v>19.67</v>
      </c>
      <c r="AU132" s="55">
        <v>14.8</v>
      </c>
      <c r="AV132" s="55">
        <v>21.41</v>
      </c>
      <c r="AW132" s="55">
        <v>15.370000000000001</v>
      </c>
      <c r="AX132" s="55">
        <v>21.83</v>
      </c>
      <c r="AY132" s="55">
        <v>14.64</v>
      </c>
      <c r="AZ132" s="55">
        <v>12.3</v>
      </c>
      <c r="BA132" s="55">
        <v>12.270000000000001</v>
      </c>
      <c r="BB132" s="55">
        <v>9.340000000000002</v>
      </c>
      <c r="BC132" s="55">
        <v>112.33</v>
      </c>
      <c r="BD132" s="55">
        <v>52.985</v>
      </c>
      <c r="BE132" s="55">
        <v>85.28</v>
      </c>
      <c r="BF132" s="55">
        <v>139.17</v>
      </c>
      <c r="BG132" s="55">
        <v>30.7</v>
      </c>
      <c r="BH132" s="55">
        <v>50.56</v>
      </c>
      <c r="BI132" s="55">
        <v>135.49</v>
      </c>
      <c r="BJ132" s="55">
        <v>68.53</v>
      </c>
      <c r="BK132" s="55">
        <v>49.09</v>
      </c>
      <c r="BL132" s="55">
        <v>49.68</v>
      </c>
      <c r="BM132" s="55">
        <v>53.585</v>
      </c>
      <c r="BN132" s="55">
        <v>45.7</v>
      </c>
      <c r="BO132" s="55">
        <v>96.23</v>
      </c>
      <c r="BP132" s="55">
        <v>143.23000000000002</v>
      </c>
      <c r="BQ132" s="55">
        <v>53.58</v>
      </c>
      <c r="BR132" s="55">
        <v>17.400000000000002</v>
      </c>
      <c r="BS132" s="55">
        <v>123.45</v>
      </c>
      <c r="BT132" s="55">
        <v>80.52</v>
      </c>
      <c r="BU132" s="55">
        <v>50.6404</v>
      </c>
      <c r="BV132" s="55">
        <v>23.41</v>
      </c>
      <c r="BW132" s="55">
        <v>113.18</v>
      </c>
      <c r="BX132" s="7">
        <v>2000.54</v>
      </c>
      <c r="BY132" s="14">
        <v>-0.0032486276505181433</v>
      </c>
      <c r="CA132" s="37">
        <f t="shared" si="4"/>
        <v>0.008644505837</v>
      </c>
      <c r="CB132" s="74"/>
      <c r="CC132" s="15"/>
    </row>
    <row r="133">
      <c r="A133" s="7">
        <v>123.0</v>
      </c>
      <c r="B133" s="87">
        <v>42549.0</v>
      </c>
      <c r="C133" s="55">
        <v>103.85</v>
      </c>
      <c r="D133" s="55">
        <v>186.43</v>
      </c>
      <c r="E133" s="55">
        <v>34.31</v>
      </c>
      <c r="F133" s="55">
        <v>34.08</v>
      </c>
      <c r="G133" s="55">
        <v>80.55</v>
      </c>
      <c r="H133" s="55">
        <v>66.44</v>
      </c>
      <c r="I133" s="55">
        <v>56.4</v>
      </c>
      <c r="J133" s="55">
        <v>113.69</v>
      </c>
      <c r="K133" s="55">
        <v>82.15</v>
      </c>
      <c r="L133" s="55">
        <v>86.02</v>
      </c>
      <c r="M133" s="55">
        <v>101.34</v>
      </c>
      <c r="N133" s="55">
        <v>110.36</v>
      </c>
      <c r="O133" s="55">
        <v>49.4</v>
      </c>
      <c r="P133" s="55">
        <v>121.7</v>
      </c>
      <c r="Q133" s="55">
        <v>55.54</v>
      </c>
      <c r="R133" s="55">
        <v>78.38</v>
      </c>
      <c r="S133" s="55">
        <v>87.59</v>
      </c>
      <c r="T133" s="55">
        <v>111.39</v>
      </c>
      <c r="U133" s="55">
        <v>24.78</v>
      </c>
      <c r="V133" s="55">
        <v>93.49</v>
      </c>
      <c r="W133" s="55">
        <v>33.4</v>
      </c>
      <c r="X133" s="55">
        <v>90.79</v>
      </c>
      <c r="Y133" s="55">
        <v>25.23</v>
      </c>
      <c r="Z133" s="55">
        <v>40.43</v>
      </c>
      <c r="AA133" s="55">
        <v>15.64</v>
      </c>
      <c r="AB133" s="55">
        <v>86.71</v>
      </c>
      <c r="AC133" s="55">
        <v>59.36</v>
      </c>
      <c r="AD133" s="55">
        <v>69.18</v>
      </c>
      <c r="AE133" s="55">
        <v>58.98</v>
      </c>
      <c r="AF133" s="55">
        <v>18.53</v>
      </c>
      <c r="AG133" s="55">
        <v>67.04</v>
      </c>
      <c r="AH133" s="55">
        <v>88.72</v>
      </c>
      <c r="AI133" s="55">
        <v>109.94000000000001</v>
      </c>
      <c r="AJ133" s="55">
        <v>101.01</v>
      </c>
      <c r="AK133" s="55">
        <v>34.6</v>
      </c>
      <c r="AL133" s="55">
        <v>99.41</v>
      </c>
      <c r="AM133" s="55">
        <v>64.14</v>
      </c>
      <c r="AN133" s="55">
        <v>39.3</v>
      </c>
      <c r="AO133" s="55">
        <v>22.77</v>
      </c>
      <c r="AP133" s="55">
        <v>121.74</v>
      </c>
      <c r="AQ133" s="55">
        <v>12.84</v>
      </c>
      <c r="AR133" s="55">
        <v>17.4</v>
      </c>
      <c r="AS133" s="55">
        <v>13.99</v>
      </c>
      <c r="AT133" s="55">
        <v>19.95</v>
      </c>
      <c r="AU133" s="55">
        <v>15.03</v>
      </c>
      <c r="AV133" s="55">
        <v>21.77</v>
      </c>
      <c r="AW133" s="55">
        <v>15.65</v>
      </c>
      <c r="AX133" s="55">
        <v>22.25</v>
      </c>
      <c r="AY133" s="55">
        <v>14.93</v>
      </c>
      <c r="AZ133" s="55">
        <v>12.54</v>
      </c>
      <c r="BA133" s="55">
        <v>12.52</v>
      </c>
      <c r="BB133" s="55">
        <v>9.53</v>
      </c>
      <c r="BC133" s="55">
        <v>112.05</v>
      </c>
      <c r="BD133" s="55">
        <v>53.32</v>
      </c>
      <c r="BE133" s="55">
        <v>85.21</v>
      </c>
      <c r="BF133" s="55">
        <v>138.95</v>
      </c>
      <c r="BG133" s="55">
        <v>30.67</v>
      </c>
      <c r="BH133" s="55">
        <v>50.54</v>
      </c>
      <c r="BI133" s="55">
        <v>136.42</v>
      </c>
      <c r="BJ133" s="55">
        <v>70.06</v>
      </c>
      <c r="BK133" s="55">
        <v>50.22</v>
      </c>
      <c r="BL133" s="55">
        <v>52.0</v>
      </c>
      <c r="BM133" s="55">
        <v>53.51</v>
      </c>
      <c r="BN133" s="55">
        <v>45.7</v>
      </c>
      <c r="BO133" s="55">
        <v>99.6</v>
      </c>
      <c r="BP133" s="55">
        <v>146.17</v>
      </c>
      <c r="BQ133" s="55">
        <v>53.47</v>
      </c>
      <c r="BR133" s="55">
        <v>17.43</v>
      </c>
      <c r="BS133" s="55">
        <v>123.84</v>
      </c>
      <c r="BT133" s="55">
        <v>80.48</v>
      </c>
      <c r="BU133" s="55">
        <v>50.48</v>
      </c>
      <c r="BV133" s="55">
        <v>23.38</v>
      </c>
      <c r="BW133" s="55">
        <v>113.16</v>
      </c>
      <c r="BX133" s="55">
        <v>2036.09</v>
      </c>
      <c r="BY133" s="88">
        <v>-0.0038406215446638026</v>
      </c>
      <c r="CA133" s="37">
        <f t="shared" si="4"/>
        <v>-0.000176709666</v>
      </c>
      <c r="CB133" s="74"/>
      <c r="CC133" s="15"/>
    </row>
    <row r="134">
      <c r="A134" s="7">
        <v>124.0</v>
      </c>
      <c r="B134" s="87">
        <v>42550.0</v>
      </c>
      <c r="C134" s="55">
        <v>105.71</v>
      </c>
      <c r="D134" s="55">
        <v>189.64</v>
      </c>
      <c r="E134" s="55">
        <v>34.93</v>
      </c>
      <c r="F134" s="55">
        <v>34.88</v>
      </c>
      <c r="G134" s="55">
        <v>81.81</v>
      </c>
      <c r="H134" s="55">
        <v>67.7</v>
      </c>
      <c r="I134" s="55">
        <v>56.32</v>
      </c>
      <c r="J134" s="55">
        <v>113.4</v>
      </c>
      <c r="K134" s="55">
        <v>83.62</v>
      </c>
      <c r="L134" s="55">
        <v>87.48</v>
      </c>
      <c r="M134" s="55">
        <v>103.42</v>
      </c>
      <c r="N134" s="55">
        <v>110.36</v>
      </c>
      <c r="O134" s="55">
        <v>49.45</v>
      </c>
      <c r="P134" s="55">
        <v>121.66</v>
      </c>
      <c r="Q134" s="55">
        <v>55.63</v>
      </c>
      <c r="R134" s="55">
        <v>79.09</v>
      </c>
      <c r="S134" s="55">
        <v>89.2</v>
      </c>
      <c r="T134" s="55">
        <v>113.79</v>
      </c>
      <c r="U134" s="55">
        <v>24.73</v>
      </c>
      <c r="V134" s="55">
        <v>95.63</v>
      </c>
      <c r="W134" s="55">
        <v>34.04</v>
      </c>
      <c r="X134" s="55">
        <v>92.27</v>
      </c>
      <c r="Y134" s="55">
        <v>25.66</v>
      </c>
      <c r="Z134" s="55">
        <v>41.39</v>
      </c>
      <c r="AA134" s="55">
        <v>16.08</v>
      </c>
      <c r="AB134" s="55">
        <v>87.76</v>
      </c>
      <c r="AC134" s="55">
        <v>60.26</v>
      </c>
      <c r="AD134" s="55">
        <v>70.28</v>
      </c>
      <c r="AE134" s="55">
        <v>60.43</v>
      </c>
      <c r="AF134" s="55">
        <v>18.87</v>
      </c>
      <c r="AG134" s="55">
        <v>66.86</v>
      </c>
      <c r="AH134" s="55">
        <v>88.65</v>
      </c>
      <c r="AI134" s="55">
        <v>109.86</v>
      </c>
      <c r="AJ134" s="55">
        <v>101.02</v>
      </c>
      <c r="AK134" s="55">
        <v>35.02</v>
      </c>
      <c r="AL134" s="55">
        <v>99.53</v>
      </c>
      <c r="AM134" s="55">
        <v>65.07</v>
      </c>
      <c r="AN134" s="55">
        <v>39.4</v>
      </c>
      <c r="AO134" s="55">
        <v>22.83</v>
      </c>
      <c r="AP134" s="55">
        <v>121.54</v>
      </c>
      <c r="AQ134" s="55">
        <v>12.94</v>
      </c>
      <c r="AR134" s="55">
        <v>17.55</v>
      </c>
      <c r="AS134" s="55">
        <v>14.13</v>
      </c>
      <c r="AT134" s="55">
        <v>20.19</v>
      </c>
      <c r="AU134" s="55">
        <v>15.24</v>
      </c>
      <c r="AV134" s="55">
        <v>22.1</v>
      </c>
      <c r="AW134" s="55">
        <v>15.91</v>
      </c>
      <c r="AX134" s="55">
        <v>22.64</v>
      </c>
      <c r="AY134" s="55">
        <v>15.19</v>
      </c>
      <c r="AZ134" s="55">
        <v>12.76</v>
      </c>
      <c r="BA134" s="55">
        <v>12.74</v>
      </c>
      <c r="BB134" s="55">
        <v>9.69</v>
      </c>
      <c r="BC134" s="55">
        <v>111.97</v>
      </c>
      <c r="BD134" s="55">
        <v>53.94</v>
      </c>
      <c r="BE134" s="55">
        <v>85.18</v>
      </c>
      <c r="BF134" s="55">
        <v>137.88</v>
      </c>
      <c r="BG134" s="55">
        <v>30.71</v>
      </c>
      <c r="BH134" s="55">
        <v>50.53</v>
      </c>
      <c r="BI134" s="55">
        <v>137.98</v>
      </c>
      <c r="BJ134" s="55">
        <v>71.45</v>
      </c>
      <c r="BK134" s="55">
        <v>51.11</v>
      </c>
      <c r="BL134" s="55">
        <v>54.06</v>
      </c>
      <c r="BM134" s="55">
        <v>53.43</v>
      </c>
      <c r="BN134" s="55">
        <v>45.7</v>
      </c>
      <c r="BO134" s="55">
        <v>101.43</v>
      </c>
      <c r="BP134" s="55">
        <v>149.47</v>
      </c>
      <c r="BQ134" s="55">
        <v>53.25</v>
      </c>
      <c r="BR134" s="55">
        <v>17.89</v>
      </c>
      <c r="BS134" s="55">
        <v>125.23</v>
      </c>
      <c r="BT134" s="55">
        <v>80.49</v>
      </c>
      <c r="BU134" s="55">
        <v>50.53</v>
      </c>
      <c r="BV134" s="55">
        <v>23.62</v>
      </c>
      <c r="BW134" s="55">
        <v>112.7</v>
      </c>
      <c r="BX134" s="55">
        <v>2070.77</v>
      </c>
      <c r="BY134" s="88">
        <v>0.01312660841316271</v>
      </c>
      <c r="CA134" s="37">
        <f t="shared" si="4"/>
        <v>-0.00406504065</v>
      </c>
      <c r="CB134" s="74"/>
      <c r="CC134" s="15"/>
    </row>
    <row r="135">
      <c r="A135" s="7">
        <v>125.0</v>
      </c>
      <c r="B135" s="87">
        <v>42551.0</v>
      </c>
      <c r="C135" s="55">
        <v>107.16</v>
      </c>
      <c r="D135" s="55">
        <v>192.2</v>
      </c>
      <c r="E135" s="55">
        <v>35.36</v>
      </c>
      <c r="F135" s="55">
        <v>35.23</v>
      </c>
      <c r="G135" s="55">
        <v>83.24</v>
      </c>
      <c r="H135" s="55">
        <v>68.24</v>
      </c>
      <c r="I135" s="55">
        <v>56.48</v>
      </c>
      <c r="J135" s="55">
        <v>113.51</v>
      </c>
      <c r="K135" s="55">
        <v>84.99</v>
      </c>
      <c r="L135" s="55">
        <v>89.08</v>
      </c>
      <c r="M135" s="55">
        <v>105.31</v>
      </c>
      <c r="N135" s="55">
        <v>110.39</v>
      </c>
      <c r="O135" s="55">
        <v>49.48</v>
      </c>
      <c r="P135" s="55">
        <v>122.09</v>
      </c>
      <c r="Q135" s="55">
        <v>55.59</v>
      </c>
      <c r="R135" s="55">
        <v>79.68</v>
      </c>
      <c r="S135" s="55">
        <v>90.52</v>
      </c>
      <c r="T135" s="55">
        <v>115.68</v>
      </c>
      <c r="U135" s="55">
        <v>24.75</v>
      </c>
      <c r="V135" s="55">
        <v>97.29</v>
      </c>
      <c r="W135" s="55">
        <v>34.55</v>
      </c>
      <c r="X135" s="55">
        <v>93.09</v>
      </c>
      <c r="Y135" s="55">
        <v>25.79</v>
      </c>
      <c r="Z135" s="55">
        <v>41.84</v>
      </c>
      <c r="AA135" s="55">
        <v>16.25</v>
      </c>
      <c r="AB135" s="55">
        <v>88.67</v>
      </c>
      <c r="AC135" s="55">
        <v>60.9</v>
      </c>
      <c r="AD135" s="55">
        <v>71.46</v>
      </c>
      <c r="AE135" s="55">
        <v>61.37</v>
      </c>
      <c r="AF135" s="55">
        <v>18.86</v>
      </c>
      <c r="AG135" s="55">
        <v>67.02</v>
      </c>
      <c r="AH135" s="55">
        <v>88.94</v>
      </c>
      <c r="AI135" s="55">
        <v>109.97</v>
      </c>
      <c r="AJ135" s="55">
        <v>101.15</v>
      </c>
      <c r="AK135" s="55">
        <v>35.32</v>
      </c>
      <c r="AL135" s="55">
        <v>99.54</v>
      </c>
      <c r="AM135" s="55">
        <v>65.78</v>
      </c>
      <c r="AN135" s="55">
        <v>39.54</v>
      </c>
      <c r="AO135" s="55">
        <v>22.87</v>
      </c>
      <c r="AP135" s="55">
        <v>121.61</v>
      </c>
      <c r="AQ135" s="55">
        <v>13.02</v>
      </c>
      <c r="AR135" s="55">
        <v>17.67</v>
      </c>
      <c r="AS135" s="55">
        <v>14.24</v>
      </c>
      <c r="AT135" s="55">
        <v>20.37</v>
      </c>
      <c r="AU135" s="55">
        <v>15.38</v>
      </c>
      <c r="AV135" s="55">
        <v>22.33</v>
      </c>
      <c r="AW135" s="55">
        <v>16.08</v>
      </c>
      <c r="AX135" s="55">
        <v>22.89</v>
      </c>
      <c r="AY135" s="55">
        <v>15.37</v>
      </c>
      <c r="AZ135" s="55">
        <v>12.91</v>
      </c>
      <c r="BA135" s="55">
        <v>12.88</v>
      </c>
      <c r="BB135" s="55">
        <v>9.8</v>
      </c>
      <c r="BC135" s="55">
        <v>112.2</v>
      </c>
      <c r="BD135" s="55">
        <v>55.15</v>
      </c>
      <c r="BE135" s="55">
        <v>85.22</v>
      </c>
      <c r="BF135" s="55">
        <v>138.39</v>
      </c>
      <c r="BG135" s="55">
        <v>30.7</v>
      </c>
      <c r="BH135" s="55">
        <v>50.54</v>
      </c>
      <c r="BI135" s="55">
        <v>141.21</v>
      </c>
      <c r="BJ135" s="55">
        <v>72.12</v>
      </c>
      <c r="BK135" s="55">
        <v>51.59</v>
      </c>
      <c r="BL135" s="55">
        <v>54.08</v>
      </c>
      <c r="BM135" s="55">
        <v>53.53</v>
      </c>
      <c r="BN135" s="55">
        <v>45.7</v>
      </c>
      <c r="BO135" s="55">
        <v>102.34</v>
      </c>
      <c r="BP135" s="55">
        <v>150.82</v>
      </c>
      <c r="BQ135" s="55">
        <v>53.49</v>
      </c>
      <c r="BR135" s="55">
        <v>18.41</v>
      </c>
      <c r="BS135" s="55">
        <v>129.0</v>
      </c>
      <c r="BT135" s="55">
        <v>80.55</v>
      </c>
      <c r="BU135" s="55">
        <v>50.61</v>
      </c>
      <c r="BV135" s="55">
        <v>23.68</v>
      </c>
      <c r="BW135" s="55">
        <v>112.95230000000001</v>
      </c>
      <c r="BX135" s="55">
        <v>2098.86</v>
      </c>
      <c r="BY135" s="88">
        <v>0.026869673278080652</v>
      </c>
      <c r="CA135" s="37">
        <f t="shared" si="4"/>
        <v>0.002238686779</v>
      </c>
      <c r="CB135" s="74"/>
      <c r="CC135" s="15"/>
    </row>
    <row r="136">
      <c r="A136" s="7">
        <v>126.0</v>
      </c>
      <c r="B136" s="87">
        <v>42552.0</v>
      </c>
      <c r="C136" s="55">
        <v>107.37</v>
      </c>
      <c r="D136" s="55">
        <v>192.6</v>
      </c>
      <c r="E136" s="55">
        <v>35.44</v>
      </c>
      <c r="F136" s="55">
        <v>35.49</v>
      </c>
      <c r="G136" s="55">
        <v>83.29</v>
      </c>
      <c r="H136" s="55">
        <v>68.6</v>
      </c>
      <c r="I136" s="55">
        <v>56.8</v>
      </c>
      <c r="J136" s="55">
        <v>113.63</v>
      </c>
      <c r="K136" s="55">
        <v>85.02</v>
      </c>
      <c r="L136" s="55">
        <v>89.28</v>
      </c>
      <c r="M136" s="55">
        <v>105.67</v>
      </c>
      <c r="N136" s="55">
        <v>110.41</v>
      </c>
      <c r="O136" s="55">
        <v>49.6</v>
      </c>
      <c r="P136" s="55">
        <v>122.73</v>
      </c>
      <c r="Q136" s="55">
        <v>55.73</v>
      </c>
      <c r="R136" s="55">
        <v>79.9</v>
      </c>
      <c r="S136" s="55">
        <v>90.7</v>
      </c>
      <c r="T136" s="55">
        <v>116.03</v>
      </c>
      <c r="U136" s="55">
        <v>24.8</v>
      </c>
      <c r="V136" s="55">
        <v>98.05</v>
      </c>
      <c r="W136" s="55">
        <v>34.61</v>
      </c>
      <c r="X136" s="55">
        <v>93.83</v>
      </c>
      <c r="Y136" s="55">
        <v>25.94</v>
      </c>
      <c r="Z136" s="55">
        <v>42.15</v>
      </c>
      <c r="AA136" s="55">
        <v>16.49</v>
      </c>
      <c r="AB136" s="55">
        <v>88.7</v>
      </c>
      <c r="AC136" s="55">
        <v>61.0</v>
      </c>
      <c r="AD136" s="55">
        <v>71.49</v>
      </c>
      <c r="AE136" s="55">
        <v>61.64</v>
      </c>
      <c r="AF136" s="55">
        <v>18.94</v>
      </c>
      <c r="AG136" s="55">
        <v>67.1</v>
      </c>
      <c r="AH136" s="55">
        <v>89.12</v>
      </c>
      <c r="AI136" s="55">
        <v>109.94</v>
      </c>
      <c r="AJ136" s="55">
        <v>101.27</v>
      </c>
      <c r="AK136" s="55">
        <v>35.34</v>
      </c>
      <c r="AL136" s="55">
        <v>100.37</v>
      </c>
      <c r="AM136" s="55">
        <v>67.58</v>
      </c>
      <c r="AN136" s="55">
        <v>39.46</v>
      </c>
      <c r="AO136" s="55">
        <v>22.86</v>
      </c>
      <c r="AP136" s="55">
        <v>121.78</v>
      </c>
      <c r="AQ136" s="55">
        <v>13.02</v>
      </c>
      <c r="AR136" s="55">
        <v>17.67</v>
      </c>
      <c r="AS136" s="55">
        <v>14.24</v>
      </c>
      <c r="AT136" s="55">
        <v>20.37</v>
      </c>
      <c r="AU136" s="55">
        <v>15.38</v>
      </c>
      <c r="AV136" s="55">
        <v>22.33</v>
      </c>
      <c r="AW136" s="55">
        <v>16.08</v>
      </c>
      <c r="AX136" s="55">
        <v>22.89</v>
      </c>
      <c r="AY136" s="55">
        <v>15.37</v>
      </c>
      <c r="AZ136" s="55">
        <v>12.91</v>
      </c>
      <c r="BA136" s="55">
        <v>12.88</v>
      </c>
      <c r="BB136" s="55">
        <v>9.8</v>
      </c>
      <c r="BC136" s="55">
        <v>112.44</v>
      </c>
      <c r="BD136" s="55">
        <v>54.89</v>
      </c>
      <c r="BE136" s="55">
        <v>85.25</v>
      </c>
      <c r="BF136" s="55">
        <v>140.31</v>
      </c>
      <c r="BG136" s="55">
        <v>30.73</v>
      </c>
      <c r="BH136" s="55">
        <v>50.54</v>
      </c>
      <c r="BI136" s="55">
        <v>140.77</v>
      </c>
      <c r="BJ136" s="55">
        <v>72.62</v>
      </c>
      <c r="BK136" s="55">
        <v>51.86</v>
      </c>
      <c r="BL136" s="55">
        <v>55.81</v>
      </c>
      <c r="BM136" s="55">
        <v>53.57</v>
      </c>
      <c r="BN136" s="55">
        <v>45.72</v>
      </c>
      <c r="BO136" s="55">
        <v>104.39</v>
      </c>
      <c r="BP136" s="55">
        <v>151.95</v>
      </c>
      <c r="BQ136" s="55">
        <v>53.66</v>
      </c>
      <c r="BR136" s="55">
        <v>19.29</v>
      </c>
      <c r="BS136" s="55">
        <v>128.53</v>
      </c>
      <c r="BT136" s="55">
        <v>80.72</v>
      </c>
      <c r="BU136" s="55">
        <v>50.54</v>
      </c>
      <c r="BV136" s="55">
        <v>23.8</v>
      </c>
      <c r="BW136" s="55">
        <v>113.09</v>
      </c>
      <c r="BX136" s="55">
        <v>2102.95</v>
      </c>
      <c r="BY136" s="88">
        <v>0.028870710490523033</v>
      </c>
      <c r="CA136" s="37">
        <f t="shared" si="4"/>
        <v>0.001219098681</v>
      </c>
      <c r="CB136" s="74"/>
      <c r="CC136" s="15"/>
    </row>
    <row r="137">
      <c r="A137" s="7">
        <v>127.0</v>
      </c>
      <c r="B137" s="87">
        <v>42556.0</v>
      </c>
      <c r="C137" s="55">
        <v>106.57</v>
      </c>
      <c r="D137" s="55">
        <v>191.25</v>
      </c>
      <c r="E137" s="55">
        <v>34.74</v>
      </c>
      <c r="F137" s="55">
        <v>34.79</v>
      </c>
      <c r="G137" s="55">
        <v>83.01</v>
      </c>
      <c r="H137" s="55">
        <v>67.22</v>
      </c>
      <c r="I137" s="55">
        <v>57.03</v>
      </c>
      <c r="J137" s="55">
        <v>113.82</v>
      </c>
      <c r="K137" s="55">
        <v>84.24</v>
      </c>
      <c r="L137" s="55">
        <v>87.93</v>
      </c>
      <c r="M137" s="55">
        <v>104.0</v>
      </c>
      <c r="N137" s="55">
        <v>110.39</v>
      </c>
      <c r="O137" s="55">
        <v>49.58</v>
      </c>
      <c r="P137" s="55">
        <v>123.15</v>
      </c>
      <c r="Q137" s="55">
        <v>55.94</v>
      </c>
      <c r="R137" s="55">
        <v>79.93</v>
      </c>
      <c r="S137" s="55">
        <v>89.56</v>
      </c>
      <c r="T137" s="55">
        <v>114.54</v>
      </c>
      <c r="U137" s="55">
        <v>24.82</v>
      </c>
      <c r="V137" s="55">
        <v>96.37</v>
      </c>
      <c r="W137" s="55">
        <v>33.89</v>
      </c>
      <c r="X137" s="55">
        <v>91.59</v>
      </c>
      <c r="Y137" s="55">
        <v>25.52</v>
      </c>
      <c r="Z137" s="55">
        <v>41.35</v>
      </c>
      <c r="AA137" s="55">
        <v>16.02</v>
      </c>
      <c r="AB137" s="55">
        <v>89.68</v>
      </c>
      <c r="AC137" s="55">
        <v>60.88</v>
      </c>
      <c r="AD137" s="55">
        <v>71.09</v>
      </c>
      <c r="AE137" s="55">
        <v>60.62</v>
      </c>
      <c r="AF137" s="55">
        <v>18.64</v>
      </c>
      <c r="AG137" s="55">
        <v>67.35</v>
      </c>
      <c r="AH137" s="55">
        <v>89.54</v>
      </c>
      <c r="AI137" s="55">
        <v>110.08</v>
      </c>
      <c r="AJ137" s="55">
        <v>101.34</v>
      </c>
      <c r="AK137" s="55">
        <v>35.18</v>
      </c>
      <c r="AL137" s="55">
        <v>100.26</v>
      </c>
      <c r="AM137" s="55">
        <v>68.25</v>
      </c>
      <c r="AN137" s="55">
        <v>39.3</v>
      </c>
      <c r="AO137" s="55">
        <v>22.85</v>
      </c>
      <c r="AP137" s="55">
        <v>121.98</v>
      </c>
      <c r="AQ137" s="55">
        <v>13.02</v>
      </c>
      <c r="AR137" s="55">
        <v>17.66</v>
      </c>
      <c r="AS137" s="55">
        <v>14.22</v>
      </c>
      <c r="AT137" s="55">
        <v>20.31</v>
      </c>
      <c r="AU137" s="55">
        <v>15.33</v>
      </c>
      <c r="AV137" s="55">
        <v>22.22</v>
      </c>
      <c r="AW137" s="55">
        <v>15.99</v>
      </c>
      <c r="AX137" s="55">
        <v>22.75</v>
      </c>
      <c r="AY137" s="55">
        <v>15.27</v>
      </c>
      <c r="AZ137" s="55">
        <v>12.83</v>
      </c>
      <c r="BA137" s="55">
        <v>12.8</v>
      </c>
      <c r="BB137" s="55">
        <v>9.83</v>
      </c>
      <c r="BC137" s="55">
        <v>112.74</v>
      </c>
      <c r="BD137" s="55">
        <v>55.2</v>
      </c>
      <c r="BE137" s="55">
        <v>85.29</v>
      </c>
      <c r="BF137" s="55">
        <v>142.07</v>
      </c>
      <c r="BG137" s="55">
        <v>30.76</v>
      </c>
      <c r="BH137" s="55">
        <v>50.54</v>
      </c>
      <c r="BI137" s="55">
        <v>141.32</v>
      </c>
      <c r="BJ137" s="55">
        <v>72.02</v>
      </c>
      <c r="BK137" s="55">
        <v>51.07</v>
      </c>
      <c r="BL137" s="55">
        <v>55.11</v>
      </c>
      <c r="BM137" s="55">
        <v>53.77</v>
      </c>
      <c r="BN137" s="55">
        <v>45.72</v>
      </c>
      <c r="BO137" s="55">
        <v>103.58</v>
      </c>
      <c r="BP137" s="55">
        <v>151.15</v>
      </c>
      <c r="BQ137" s="55">
        <v>53.87</v>
      </c>
      <c r="BR137" s="55">
        <v>19.54</v>
      </c>
      <c r="BS137" s="55">
        <v>129.02</v>
      </c>
      <c r="BT137" s="55">
        <v>80.8</v>
      </c>
      <c r="BU137" s="55">
        <v>50.53</v>
      </c>
      <c r="BV137" s="55">
        <v>23.69</v>
      </c>
      <c r="BW137" s="55">
        <v>113.71000000000001</v>
      </c>
      <c r="BX137" s="55">
        <v>2088.55</v>
      </c>
      <c r="BY137" s="88">
        <v>0.021825493899038095</v>
      </c>
      <c r="CA137" s="37">
        <f t="shared" si="4"/>
        <v>0.005482359183</v>
      </c>
      <c r="CB137" s="74"/>
      <c r="CC137" s="15"/>
    </row>
    <row r="138">
      <c r="A138" s="7">
        <v>128.0</v>
      </c>
      <c r="B138" s="87">
        <v>42557.0</v>
      </c>
      <c r="C138" s="55">
        <v>107.22</v>
      </c>
      <c r="D138" s="55">
        <v>192.38</v>
      </c>
      <c r="E138" s="55">
        <v>34.75</v>
      </c>
      <c r="F138" s="55">
        <v>34.79</v>
      </c>
      <c r="G138" s="55">
        <v>83.33</v>
      </c>
      <c r="H138" s="55">
        <v>67.51</v>
      </c>
      <c r="I138" s="55">
        <v>57.16</v>
      </c>
      <c r="J138" s="55">
        <v>113.88</v>
      </c>
      <c r="K138" s="55">
        <v>84.78</v>
      </c>
      <c r="L138" s="55">
        <v>88.39</v>
      </c>
      <c r="M138" s="55">
        <v>104.57</v>
      </c>
      <c r="N138" s="55">
        <v>110.36</v>
      </c>
      <c r="O138" s="55">
        <v>49.61</v>
      </c>
      <c r="P138" s="55">
        <v>123.37</v>
      </c>
      <c r="Q138" s="55">
        <v>55.99</v>
      </c>
      <c r="R138" s="55">
        <v>80.19</v>
      </c>
      <c r="S138" s="55">
        <v>90.08</v>
      </c>
      <c r="T138" s="55">
        <v>115.29</v>
      </c>
      <c r="U138" s="55">
        <v>24.85</v>
      </c>
      <c r="V138" s="55">
        <v>97.08</v>
      </c>
      <c r="W138" s="55">
        <v>33.74</v>
      </c>
      <c r="X138" s="55">
        <v>91.9</v>
      </c>
      <c r="Y138" s="55">
        <v>25.43</v>
      </c>
      <c r="Z138" s="55">
        <v>41.19</v>
      </c>
      <c r="AA138" s="55">
        <v>16.02</v>
      </c>
      <c r="AB138" s="55">
        <v>89.29</v>
      </c>
      <c r="AC138" s="55">
        <v>60.87</v>
      </c>
      <c r="AD138" s="55">
        <v>71.47</v>
      </c>
      <c r="AE138" s="55">
        <v>60.56</v>
      </c>
      <c r="AF138" s="55">
        <v>18.77</v>
      </c>
      <c r="AG138" s="55">
        <v>67.25</v>
      </c>
      <c r="AH138" s="55">
        <v>89.41</v>
      </c>
      <c r="AI138" s="55">
        <v>110.08</v>
      </c>
      <c r="AJ138" s="55">
        <v>101.36</v>
      </c>
      <c r="AK138" s="55">
        <v>35.34</v>
      </c>
      <c r="AL138" s="55">
        <v>100.47</v>
      </c>
      <c r="AM138" s="55">
        <v>68.69</v>
      </c>
      <c r="AN138" s="55">
        <v>39.36</v>
      </c>
      <c r="AO138" s="55">
        <v>22.89</v>
      </c>
      <c r="AP138" s="55">
        <v>122.13</v>
      </c>
      <c r="AQ138" s="55">
        <v>13.03</v>
      </c>
      <c r="AR138" s="55">
        <v>17.68</v>
      </c>
      <c r="AS138" s="55">
        <v>14.23</v>
      </c>
      <c r="AT138" s="55">
        <v>20.34</v>
      </c>
      <c r="AU138" s="55">
        <v>15.35</v>
      </c>
      <c r="AV138" s="55">
        <v>22.25</v>
      </c>
      <c r="AW138" s="55">
        <v>16.02</v>
      </c>
      <c r="AX138" s="55">
        <v>22.79</v>
      </c>
      <c r="AY138" s="55">
        <v>15.29</v>
      </c>
      <c r="AZ138" s="55">
        <v>12.85</v>
      </c>
      <c r="BA138" s="55">
        <v>12.82</v>
      </c>
      <c r="BB138" s="55">
        <v>9.75</v>
      </c>
      <c r="BC138" s="55">
        <v>112.95</v>
      </c>
      <c r="BD138" s="55">
        <v>55.25</v>
      </c>
      <c r="BE138" s="55">
        <v>85.25</v>
      </c>
      <c r="BF138" s="55">
        <v>142.3</v>
      </c>
      <c r="BG138" s="55">
        <v>30.76</v>
      </c>
      <c r="BH138" s="55">
        <v>50.55</v>
      </c>
      <c r="BI138" s="55">
        <v>141.46</v>
      </c>
      <c r="BJ138" s="55">
        <v>72.38</v>
      </c>
      <c r="BK138" s="55">
        <v>50.95</v>
      </c>
      <c r="BL138" s="55">
        <v>56.58</v>
      </c>
      <c r="BM138" s="55">
        <v>53.83</v>
      </c>
      <c r="BN138" s="55">
        <v>45.71</v>
      </c>
      <c r="BO138" s="55">
        <v>105.89</v>
      </c>
      <c r="BP138" s="55">
        <v>153.15</v>
      </c>
      <c r="BQ138" s="55">
        <v>53.91</v>
      </c>
      <c r="BR138" s="55">
        <v>19.69</v>
      </c>
      <c r="BS138" s="55">
        <v>129.0</v>
      </c>
      <c r="BT138" s="55">
        <v>80.87</v>
      </c>
      <c r="BU138" s="55">
        <v>50.63</v>
      </c>
      <c r="BV138" s="55">
        <v>23.73</v>
      </c>
      <c r="BW138" s="55">
        <v>113.73</v>
      </c>
      <c r="BX138" s="55">
        <v>2099.73</v>
      </c>
      <c r="BY138" s="88">
        <v>0.027295321780482773</v>
      </c>
      <c r="CA138" s="37">
        <f t="shared" si="4"/>
        <v>0.0001758860259</v>
      </c>
      <c r="CB138" s="74"/>
      <c r="CC138" s="15"/>
    </row>
    <row r="139">
      <c r="A139" s="7">
        <v>129.0</v>
      </c>
      <c r="B139" s="87">
        <v>42558.0</v>
      </c>
      <c r="C139" s="55">
        <v>107.17</v>
      </c>
      <c r="D139" s="55">
        <v>192.25</v>
      </c>
      <c r="E139" s="55">
        <v>34.6</v>
      </c>
      <c r="F139" s="55">
        <v>34.64</v>
      </c>
      <c r="G139" s="55">
        <v>83.3</v>
      </c>
      <c r="H139" s="55">
        <v>66.82</v>
      </c>
      <c r="I139" s="55">
        <v>56.97</v>
      </c>
      <c r="J139" s="55">
        <v>114.99</v>
      </c>
      <c r="K139" s="55">
        <v>84.57</v>
      </c>
      <c r="L139" s="55">
        <v>88.47</v>
      </c>
      <c r="M139" s="55">
        <v>104.64</v>
      </c>
      <c r="N139" s="55">
        <v>110.39</v>
      </c>
      <c r="O139" s="55">
        <v>49.57</v>
      </c>
      <c r="P139" s="55">
        <v>123.39</v>
      </c>
      <c r="Q139" s="55">
        <v>55.89</v>
      </c>
      <c r="R139" s="55">
        <v>80.1</v>
      </c>
      <c r="S139" s="55">
        <v>89.91</v>
      </c>
      <c r="T139" s="55">
        <v>115.46</v>
      </c>
      <c r="U139" s="55">
        <v>24.83</v>
      </c>
      <c r="V139" s="55">
        <v>97.26</v>
      </c>
      <c r="W139" s="55">
        <v>33.62</v>
      </c>
      <c r="X139" s="55">
        <v>91.7</v>
      </c>
      <c r="Y139" s="55">
        <v>25.44</v>
      </c>
      <c r="Z139" s="55">
        <v>41.13</v>
      </c>
      <c r="AA139" s="55">
        <v>15.89</v>
      </c>
      <c r="AB139" s="55">
        <v>88.37</v>
      </c>
      <c r="AC139" s="55">
        <v>60.44</v>
      </c>
      <c r="AD139" s="55">
        <v>71.21</v>
      </c>
      <c r="AE139" s="55">
        <v>60.25</v>
      </c>
      <c r="AF139" s="55">
        <v>18.64</v>
      </c>
      <c r="AG139" s="55">
        <v>67.22</v>
      </c>
      <c r="AH139" s="55">
        <v>89.44</v>
      </c>
      <c r="AI139" s="55">
        <v>110.06</v>
      </c>
      <c r="AJ139" s="55">
        <v>101.34</v>
      </c>
      <c r="AK139" s="55">
        <v>35.4</v>
      </c>
      <c r="AL139" s="55">
        <v>100.27</v>
      </c>
      <c r="AM139" s="55">
        <v>68.15</v>
      </c>
      <c r="AN139" s="55">
        <v>39.4</v>
      </c>
      <c r="AO139" s="55">
        <v>22.88</v>
      </c>
      <c r="AP139" s="55">
        <v>121.99</v>
      </c>
      <c r="AQ139" s="55">
        <v>13.04</v>
      </c>
      <c r="AR139" s="55">
        <v>17.68</v>
      </c>
      <c r="AS139" s="55">
        <v>14.24</v>
      </c>
      <c r="AT139" s="55">
        <v>20.34</v>
      </c>
      <c r="AU139" s="55">
        <v>15.35</v>
      </c>
      <c r="AV139" s="55">
        <v>22.26</v>
      </c>
      <c r="AW139" s="55">
        <v>16.02</v>
      </c>
      <c r="AX139" s="55">
        <v>22.8</v>
      </c>
      <c r="AY139" s="55">
        <v>15.3</v>
      </c>
      <c r="AZ139" s="55">
        <v>12.85</v>
      </c>
      <c r="BA139" s="55">
        <v>12.82</v>
      </c>
      <c r="BB139" s="55">
        <v>9.76</v>
      </c>
      <c r="BC139" s="55">
        <v>112.87</v>
      </c>
      <c r="BD139" s="55">
        <v>55.14</v>
      </c>
      <c r="BE139" s="55">
        <v>85.21</v>
      </c>
      <c r="BF139" s="55">
        <v>142.29</v>
      </c>
      <c r="BG139" s="55">
        <v>30.73</v>
      </c>
      <c r="BH139" s="55">
        <v>50.55</v>
      </c>
      <c r="BI139" s="55">
        <v>141.42</v>
      </c>
      <c r="BJ139" s="55">
        <v>72.72</v>
      </c>
      <c r="BK139" s="55">
        <v>50.87</v>
      </c>
      <c r="BL139" s="55">
        <v>57.07</v>
      </c>
      <c r="BM139" s="55">
        <v>53.85</v>
      </c>
      <c r="BN139" s="55">
        <v>45.72</v>
      </c>
      <c r="BO139" s="55">
        <v>106.66</v>
      </c>
      <c r="BP139" s="55">
        <v>153.02</v>
      </c>
      <c r="BQ139" s="55">
        <v>53.89</v>
      </c>
      <c r="BR139" s="55">
        <v>19.29</v>
      </c>
      <c r="BS139" s="55">
        <v>128.79</v>
      </c>
      <c r="BT139" s="55">
        <v>80.79</v>
      </c>
      <c r="BU139" s="55">
        <v>50.63</v>
      </c>
      <c r="BV139" s="55">
        <v>23.62</v>
      </c>
      <c r="BW139" s="55">
        <v>113.58</v>
      </c>
      <c r="BX139" s="55">
        <v>2097.9</v>
      </c>
      <c r="BY139" s="88">
        <v>0.026399992171981523</v>
      </c>
      <c r="CA139" s="37">
        <f t="shared" si="4"/>
        <v>-0.001318913216</v>
      </c>
      <c r="CB139" s="74"/>
      <c r="CC139" s="15"/>
    </row>
    <row r="140">
      <c r="A140" s="7">
        <v>130.0</v>
      </c>
      <c r="B140" s="87">
        <v>42559.0</v>
      </c>
      <c r="C140" s="55">
        <v>108.84</v>
      </c>
      <c r="D140" s="55">
        <v>195.17</v>
      </c>
      <c r="E140" s="55">
        <v>35.08</v>
      </c>
      <c r="F140" s="55">
        <v>35.41</v>
      </c>
      <c r="G140" s="55">
        <v>84.49</v>
      </c>
      <c r="H140" s="55">
        <v>67.71</v>
      </c>
      <c r="I140" s="55">
        <v>57.12</v>
      </c>
      <c r="J140" s="55">
        <v>113.78</v>
      </c>
      <c r="K140" s="55">
        <v>85.82</v>
      </c>
      <c r="L140" s="55">
        <v>90.1</v>
      </c>
      <c r="M140" s="55">
        <v>106.63</v>
      </c>
      <c r="N140" s="55">
        <v>110.38</v>
      </c>
      <c r="O140" s="55">
        <v>49.59</v>
      </c>
      <c r="P140" s="55">
        <v>124.08</v>
      </c>
      <c r="Q140" s="55">
        <v>56.05</v>
      </c>
      <c r="R140" s="55">
        <v>80.39</v>
      </c>
      <c r="S140" s="55">
        <v>91.46</v>
      </c>
      <c r="T140" s="55">
        <v>117.76</v>
      </c>
      <c r="U140" s="55">
        <v>24.84</v>
      </c>
      <c r="V140" s="55">
        <v>99.56</v>
      </c>
      <c r="W140" s="55">
        <v>34.16</v>
      </c>
      <c r="X140" s="55">
        <v>93.02</v>
      </c>
      <c r="Y140" s="55">
        <v>25.74</v>
      </c>
      <c r="Z140" s="55">
        <v>41.97</v>
      </c>
      <c r="AA140" s="55">
        <v>16.33</v>
      </c>
      <c r="AB140" s="55">
        <v>89.8</v>
      </c>
      <c r="AC140" s="55">
        <v>61.4</v>
      </c>
      <c r="AD140" s="55">
        <v>72.22</v>
      </c>
      <c r="AE140" s="55">
        <v>61.21</v>
      </c>
      <c r="AF140" s="55">
        <v>18.94</v>
      </c>
      <c r="AG140" s="55">
        <v>67.27</v>
      </c>
      <c r="AH140" s="55">
        <v>89.74</v>
      </c>
      <c r="AI140" s="55">
        <v>110.12</v>
      </c>
      <c r="AJ140" s="55">
        <v>101.31</v>
      </c>
      <c r="AK140" s="55">
        <v>35.88</v>
      </c>
      <c r="AL140" s="55">
        <v>100.42</v>
      </c>
      <c r="AM140" s="55">
        <v>68.97</v>
      </c>
      <c r="AN140" s="55">
        <v>39.53</v>
      </c>
      <c r="AO140" s="55">
        <v>22.99</v>
      </c>
      <c r="AP140" s="55">
        <v>121.83</v>
      </c>
      <c r="AQ140" s="55">
        <v>13.13</v>
      </c>
      <c r="AR140" s="55">
        <v>17.82</v>
      </c>
      <c r="AS140" s="55">
        <v>14.36</v>
      </c>
      <c r="AT140" s="55">
        <v>20.55</v>
      </c>
      <c r="AU140" s="55">
        <v>15.53</v>
      </c>
      <c r="AV140" s="55">
        <v>22.54</v>
      </c>
      <c r="AW140" s="55">
        <v>16.24</v>
      </c>
      <c r="AX140" s="55">
        <v>23.12</v>
      </c>
      <c r="AY140" s="55">
        <v>15.51</v>
      </c>
      <c r="AZ140" s="55">
        <v>13.03</v>
      </c>
      <c r="BA140" s="55">
        <v>13.0</v>
      </c>
      <c r="BB140" s="55">
        <v>9.9</v>
      </c>
      <c r="BC140" s="55">
        <v>113.04</v>
      </c>
      <c r="BD140" s="55">
        <v>55.69</v>
      </c>
      <c r="BE140" s="55">
        <v>85.21</v>
      </c>
      <c r="BF140" s="55">
        <v>143.34</v>
      </c>
      <c r="BG140" s="55">
        <v>30.73</v>
      </c>
      <c r="BH140" s="55">
        <v>50.56</v>
      </c>
      <c r="BI140" s="55">
        <v>142.93</v>
      </c>
      <c r="BJ140" s="55">
        <v>74.14</v>
      </c>
      <c r="BK140" s="55">
        <v>51.66</v>
      </c>
      <c r="BL140" s="55">
        <v>57.59</v>
      </c>
      <c r="BM140" s="55">
        <v>53.91</v>
      </c>
      <c r="BN140" s="55">
        <v>45.71</v>
      </c>
      <c r="BO140" s="55">
        <v>108.48</v>
      </c>
      <c r="BP140" s="55">
        <v>154.86</v>
      </c>
      <c r="BQ140" s="55">
        <v>54.2</v>
      </c>
      <c r="BR140" s="55">
        <v>19.78</v>
      </c>
      <c r="BS140" s="55">
        <v>130.16</v>
      </c>
      <c r="BT140" s="55">
        <v>80.72</v>
      </c>
      <c r="BU140" s="55">
        <v>50.65</v>
      </c>
      <c r="BV140" s="55">
        <v>23.79</v>
      </c>
      <c r="BW140" s="55">
        <v>113.8</v>
      </c>
      <c r="BX140" s="55">
        <v>2129.9</v>
      </c>
      <c r="BY140" s="88">
        <v>0.042056029041948495</v>
      </c>
      <c r="CA140" s="37">
        <f t="shared" si="4"/>
        <v>0.001936960733</v>
      </c>
      <c r="CB140" s="74"/>
      <c r="CC140" s="15"/>
    </row>
    <row r="141">
      <c r="A141" s="7">
        <v>131.0</v>
      </c>
      <c r="B141" s="87">
        <v>42562.0</v>
      </c>
      <c r="C141" s="55">
        <v>109.29</v>
      </c>
      <c r="D141" s="55">
        <v>195.85</v>
      </c>
      <c r="E141" s="55">
        <v>35.56</v>
      </c>
      <c r="F141" s="55">
        <v>35.7</v>
      </c>
      <c r="G141" s="55">
        <v>84.75</v>
      </c>
      <c r="H141" s="55">
        <v>67.84</v>
      </c>
      <c r="I141" s="55">
        <v>56.88</v>
      </c>
      <c r="J141" s="55">
        <v>113.61</v>
      </c>
      <c r="K141" s="55">
        <v>86.11</v>
      </c>
      <c r="L141" s="55">
        <v>90.47</v>
      </c>
      <c r="M141" s="55">
        <v>107.52</v>
      </c>
      <c r="N141" s="55">
        <v>110.36</v>
      </c>
      <c r="O141" s="55">
        <v>49.51</v>
      </c>
      <c r="P141" s="55">
        <v>123.76</v>
      </c>
      <c r="Q141" s="55">
        <v>55.99</v>
      </c>
      <c r="R141" s="55">
        <v>80.63</v>
      </c>
      <c r="S141" s="55">
        <v>91.87</v>
      </c>
      <c r="T141" s="55">
        <v>118.69</v>
      </c>
      <c r="U141" s="55">
        <v>24.78</v>
      </c>
      <c r="V141" s="55">
        <v>100.62</v>
      </c>
      <c r="W141" s="55">
        <v>34.67</v>
      </c>
      <c r="X141" s="55">
        <v>93.92</v>
      </c>
      <c r="Y141" s="55">
        <v>26.33</v>
      </c>
      <c r="Z141" s="55">
        <v>42.31</v>
      </c>
      <c r="AA141" s="55">
        <v>16.56</v>
      </c>
      <c r="AB141" s="55">
        <v>90.4</v>
      </c>
      <c r="AC141" s="55">
        <v>61.8</v>
      </c>
      <c r="AD141" s="55">
        <v>72.48</v>
      </c>
      <c r="AE141" s="55">
        <v>61.83</v>
      </c>
      <c r="AF141" s="55">
        <v>18.76</v>
      </c>
      <c r="AG141" s="55">
        <v>67.06</v>
      </c>
      <c r="AH141" s="55">
        <v>89.5</v>
      </c>
      <c r="AI141" s="55">
        <v>109.98</v>
      </c>
      <c r="AJ141" s="55">
        <v>101.17</v>
      </c>
      <c r="AK141" s="55">
        <v>35.95</v>
      </c>
      <c r="AL141" s="55">
        <v>99.88</v>
      </c>
      <c r="AM141" s="55">
        <v>68.75</v>
      </c>
      <c r="AN141" s="55">
        <v>39.61</v>
      </c>
      <c r="AO141" s="55">
        <v>23.0</v>
      </c>
      <c r="AP141" s="55">
        <v>121.84</v>
      </c>
      <c r="AQ141" s="55">
        <v>13.16</v>
      </c>
      <c r="AR141" s="55">
        <v>17.87</v>
      </c>
      <c r="AS141" s="55">
        <v>14.41</v>
      </c>
      <c r="AT141" s="55">
        <v>20.64</v>
      </c>
      <c r="AU141" s="55">
        <v>15.61</v>
      </c>
      <c r="AV141" s="55">
        <v>22.67</v>
      </c>
      <c r="AW141" s="55">
        <v>16.34</v>
      </c>
      <c r="AX141" s="55">
        <v>23.28</v>
      </c>
      <c r="AY141" s="55">
        <v>15.62</v>
      </c>
      <c r="AZ141" s="55">
        <v>13.12</v>
      </c>
      <c r="BA141" s="55">
        <v>13.1</v>
      </c>
      <c r="BB141" s="55">
        <v>9.97</v>
      </c>
      <c r="BC141" s="55">
        <v>112.74</v>
      </c>
      <c r="BD141" s="55">
        <v>55.7</v>
      </c>
      <c r="BE141" s="55">
        <v>85.12</v>
      </c>
      <c r="BF141" s="55">
        <v>142.08</v>
      </c>
      <c r="BG141" s="55">
        <v>30.74</v>
      </c>
      <c r="BH141" s="55">
        <v>50.57</v>
      </c>
      <c r="BI141" s="55">
        <v>142.89</v>
      </c>
      <c r="BJ141" s="55">
        <v>74.7</v>
      </c>
      <c r="BK141" s="55">
        <v>51.97</v>
      </c>
      <c r="BL141" s="55">
        <v>57.37</v>
      </c>
      <c r="BM141" s="55">
        <v>53.83</v>
      </c>
      <c r="BN141" s="55">
        <v>45.72</v>
      </c>
      <c r="BO141" s="55">
        <v>107.98</v>
      </c>
      <c r="BP141" s="55">
        <v>154.76</v>
      </c>
      <c r="BQ141" s="55">
        <v>53.98</v>
      </c>
      <c r="BR141" s="55">
        <v>19.87</v>
      </c>
      <c r="BS141" s="55">
        <v>129.89</v>
      </c>
      <c r="BT141" s="55">
        <v>80.69</v>
      </c>
      <c r="BU141" s="55">
        <v>50.62</v>
      </c>
      <c r="BV141" s="55">
        <v>23.86</v>
      </c>
      <c r="BW141" s="55">
        <v>113.2</v>
      </c>
      <c r="BX141" s="55">
        <v>2137.16</v>
      </c>
      <c r="BY141" s="88">
        <v>0.04560799240682201</v>
      </c>
      <c r="CA141" s="37">
        <f t="shared" si="4"/>
        <v>-0.005272407733</v>
      </c>
      <c r="CB141" s="74"/>
      <c r="CC141" s="15"/>
    </row>
    <row r="142">
      <c r="A142" s="7">
        <v>132.0</v>
      </c>
      <c r="B142" s="87">
        <v>42563.0</v>
      </c>
      <c r="C142" s="55">
        <v>110.2</v>
      </c>
      <c r="D142" s="55">
        <v>197.23</v>
      </c>
      <c r="E142" s="55">
        <v>36.06</v>
      </c>
      <c r="F142" s="55">
        <v>36.25</v>
      </c>
      <c r="G142" s="55">
        <v>85.01</v>
      </c>
      <c r="H142" s="55">
        <v>69.52</v>
      </c>
      <c r="I142" s="55">
        <v>56.69</v>
      </c>
      <c r="J142" s="55">
        <v>113.48</v>
      </c>
      <c r="K142" s="55">
        <v>86.81</v>
      </c>
      <c r="L142" s="55">
        <v>91.58</v>
      </c>
      <c r="M142" s="55">
        <v>108.98</v>
      </c>
      <c r="N142" s="55">
        <v>110.37</v>
      </c>
      <c r="O142" s="55">
        <v>49.5</v>
      </c>
      <c r="P142" s="55">
        <v>123.06</v>
      </c>
      <c r="Q142" s="55">
        <v>55.77</v>
      </c>
      <c r="R142" s="55">
        <v>80.43</v>
      </c>
      <c r="S142" s="55">
        <v>92.92</v>
      </c>
      <c r="T142" s="55">
        <v>120.02</v>
      </c>
      <c r="U142" s="55">
        <v>24.76</v>
      </c>
      <c r="V142" s="55">
        <v>102.32</v>
      </c>
      <c r="W142" s="55">
        <v>35.31</v>
      </c>
      <c r="X142" s="55">
        <v>95.02</v>
      </c>
      <c r="Y142" s="55">
        <v>26.56</v>
      </c>
      <c r="Z142" s="55">
        <v>42.93</v>
      </c>
      <c r="AA142" s="55">
        <v>16.94</v>
      </c>
      <c r="AB142" s="55">
        <v>90.39</v>
      </c>
      <c r="AC142" s="55">
        <v>62.11</v>
      </c>
      <c r="AD142" s="55">
        <v>72.93</v>
      </c>
      <c r="AE142" s="55">
        <v>62.53</v>
      </c>
      <c r="AF142" s="55">
        <v>19.44</v>
      </c>
      <c r="AG142" s="55">
        <v>66.81</v>
      </c>
      <c r="AH142" s="55">
        <v>89.04</v>
      </c>
      <c r="AI142" s="55">
        <v>109.91</v>
      </c>
      <c r="AJ142" s="55">
        <v>101.14</v>
      </c>
      <c r="AK142" s="55">
        <v>36.04</v>
      </c>
      <c r="AL142" s="55">
        <v>99.21</v>
      </c>
      <c r="AM142" s="55">
        <v>67.81</v>
      </c>
      <c r="AN142" s="55">
        <v>39.75</v>
      </c>
      <c r="AO142" s="55">
        <v>23.04</v>
      </c>
      <c r="AP142" s="55">
        <v>121.57</v>
      </c>
      <c r="AQ142" s="55">
        <v>13.19</v>
      </c>
      <c r="AR142" s="55">
        <v>17.92</v>
      </c>
      <c r="AS142" s="55">
        <v>14.47</v>
      </c>
      <c r="AT142" s="55">
        <v>20.75</v>
      </c>
      <c r="AU142" s="55">
        <v>15.7</v>
      </c>
      <c r="AV142" s="55">
        <v>22.83</v>
      </c>
      <c r="AW142" s="55">
        <v>16.46</v>
      </c>
      <c r="AX142" s="55">
        <v>23.47</v>
      </c>
      <c r="AY142" s="55">
        <v>15.75</v>
      </c>
      <c r="AZ142" s="55">
        <v>13.23</v>
      </c>
      <c r="BA142" s="55">
        <v>13.2</v>
      </c>
      <c r="BB142" s="55">
        <v>10.05</v>
      </c>
      <c r="BC142" s="55">
        <v>112.4</v>
      </c>
      <c r="BD142" s="55">
        <v>55.4</v>
      </c>
      <c r="BE142" s="55">
        <v>85.09</v>
      </c>
      <c r="BF142" s="55">
        <v>139.74</v>
      </c>
      <c r="BG142" s="55">
        <v>30.74</v>
      </c>
      <c r="BH142" s="55">
        <v>50.53</v>
      </c>
      <c r="BI142" s="55">
        <v>142.28</v>
      </c>
      <c r="BJ142" s="55">
        <v>75.44</v>
      </c>
      <c r="BK142" s="55">
        <v>52.48</v>
      </c>
      <c r="BL142" s="55">
        <v>57.93</v>
      </c>
      <c r="BM142" s="55">
        <v>53.56</v>
      </c>
      <c r="BN142" s="55">
        <v>45.7</v>
      </c>
      <c r="BO142" s="55">
        <v>108.46</v>
      </c>
      <c r="BP142" s="55">
        <v>155.57</v>
      </c>
      <c r="BQ142" s="55">
        <v>53.83</v>
      </c>
      <c r="BR142" s="55">
        <v>19.68</v>
      </c>
      <c r="BS142" s="55">
        <v>129.08</v>
      </c>
      <c r="BT142" s="55">
        <v>80.44</v>
      </c>
      <c r="BU142" s="55">
        <v>50.56</v>
      </c>
      <c r="BV142" s="55">
        <v>24.01</v>
      </c>
      <c r="BW142" s="55">
        <v>112.53</v>
      </c>
      <c r="BX142" s="55">
        <v>2152.14</v>
      </c>
      <c r="BY142" s="88">
        <v>0.05293697466657532</v>
      </c>
      <c r="CA142" s="37">
        <f t="shared" si="4"/>
        <v>-0.005918727915</v>
      </c>
      <c r="CB142" s="74"/>
      <c r="CC142" s="15"/>
    </row>
    <row r="143">
      <c r="A143" s="7">
        <v>133.0</v>
      </c>
      <c r="B143" s="87">
        <v>42564.0</v>
      </c>
      <c r="C143" s="55">
        <v>110.14</v>
      </c>
      <c r="D143" s="55">
        <v>197.16</v>
      </c>
      <c r="E143" s="55">
        <v>36.03</v>
      </c>
      <c r="F143" s="55">
        <v>36.19</v>
      </c>
      <c r="G143" s="55">
        <v>85.23</v>
      </c>
      <c r="H143" s="55">
        <v>68.92</v>
      </c>
      <c r="I143" s="55">
        <v>56.84</v>
      </c>
      <c r="J143" s="55">
        <v>113.46</v>
      </c>
      <c r="K143" s="55">
        <v>87.0</v>
      </c>
      <c r="L143" s="55">
        <v>91.57</v>
      </c>
      <c r="M143" s="55">
        <v>108.85</v>
      </c>
      <c r="N143" s="55">
        <v>110.36</v>
      </c>
      <c r="O143" s="55">
        <v>49.5</v>
      </c>
      <c r="P143" s="55">
        <v>123.54</v>
      </c>
      <c r="Q143" s="55">
        <v>55.93</v>
      </c>
      <c r="R143" s="55">
        <v>80.41</v>
      </c>
      <c r="S143" s="55">
        <v>92.88</v>
      </c>
      <c r="T143" s="55">
        <v>119.67</v>
      </c>
      <c r="U143" s="55">
        <v>24.76</v>
      </c>
      <c r="V143" s="55">
        <v>101.96</v>
      </c>
      <c r="W143" s="55">
        <v>35.27</v>
      </c>
      <c r="X143" s="55">
        <v>95.0</v>
      </c>
      <c r="Y143" s="55">
        <v>26.47</v>
      </c>
      <c r="Z143" s="55">
        <v>42.83</v>
      </c>
      <c r="AA143" s="55">
        <v>16.88</v>
      </c>
      <c r="AB143" s="55">
        <v>90.89</v>
      </c>
      <c r="AC143" s="55">
        <v>62.16</v>
      </c>
      <c r="AD143" s="55">
        <v>73.12</v>
      </c>
      <c r="AE143" s="55">
        <v>62.6</v>
      </c>
      <c r="AF143" s="55">
        <v>19.19</v>
      </c>
      <c r="AG143" s="55">
        <v>66.92</v>
      </c>
      <c r="AH143" s="55">
        <v>89.26</v>
      </c>
      <c r="AI143" s="55">
        <v>109.93</v>
      </c>
      <c r="AJ143" s="55">
        <v>101.18</v>
      </c>
      <c r="AK143" s="55">
        <v>35.95</v>
      </c>
      <c r="AL143" s="55">
        <v>99.6</v>
      </c>
      <c r="AM143" s="55">
        <v>68.64</v>
      </c>
      <c r="AN143" s="55">
        <v>39.77</v>
      </c>
      <c r="AO143" s="55">
        <v>23.07</v>
      </c>
      <c r="AP143" s="55">
        <v>121.6</v>
      </c>
      <c r="AQ143" s="55">
        <v>13.2</v>
      </c>
      <c r="AR143" s="55">
        <v>17.94</v>
      </c>
      <c r="AS143" s="55">
        <v>14.48</v>
      </c>
      <c r="AT143" s="55">
        <v>20.76</v>
      </c>
      <c r="AU143" s="55">
        <v>15.71</v>
      </c>
      <c r="AV143" s="55">
        <v>22.83</v>
      </c>
      <c r="AW143" s="55">
        <v>16.46</v>
      </c>
      <c r="AX143" s="55">
        <v>23.46</v>
      </c>
      <c r="AY143" s="55">
        <v>15.75</v>
      </c>
      <c r="AZ143" s="55">
        <v>13.23</v>
      </c>
      <c r="BA143" s="55">
        <v>13.2</v>
      </c>
      <c r="BB143" s="55">
        <v>10.05</v>
      </c>
      <c r="BC143" s="55">
        <v>112.56</v>
      </c>
      <c r="BD143" s="55">
        <v>55.71</v>
      </c>
      <c r="BE143" s="55">
        <v>85.11</v>
      </c>
      <c r="BF143" s="55">
        <v>141.39</v>
      </c>
      <c r="BG143" s="55">
        <v>30.72</v>
      </c>
      <c r="BH143" s="55">
        <v>50.56</v>
      </c>
      <c r="BI143" s="55">
        <v>142.9</v>
      </c>
      <c r="BJ143" s="55">
        <v>75.04</v>
      </c>
      <c r="BK143" s="55">
        <v>52.39</v>
      </c>
      <c r="BL143" s="55">
        <v>56.23</v>
      </c>
      <c r="BM143" s="55">
        <v>53.65</v>
      </c>
      <c r="BN143" s="55">
        <v>45.71</v>
      </c>
      <c r="BO143" s="55">
        <v>106.9</v>
      </c>
      <c r="BP143" s="55">
        <v>155.82</v>
      </c>
      <c r="BQ143" s="55">
        <v>53.88</v>
      </c>
      <c r="BR143" s="55">
        <v>19.97</v>
      </c>
      <c r="BS143" s="55">
        <v>129.74</v>
      </c>
      <c r="BT143" s="55">
        <v>80.55</v>
      </c>
      <c r="BU143" s="55">
        <v>50.59</v>
      </c>
      <c r="BV143" s="55">
        <v>24.05</v>
      </c>
      <c r="BW143" s="55">
        <v>112.82000000000001</v>
      </c>
      <c r="BX143" s="55">
        <v>2152.43</v>
      </c>
      <c r="BY143" s="88">
        <v>0.05307885750070929</v>
      </c>
      <c r="BZ143" s="14"/>
      <c r="CA143" s="37">
        <f t="shared" si="4"/>
        <v>0.002577090554</v>
      </c>
      <c r="CB143" s="74"/>
      <c r="CC143" s="55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</row>
    <row r="144">
      <c r="A144" s="7">
        <v>134.0</v>
      </c>
      <c r="B144" s="87">
        <v>42565.0</v>
      </c>
      <c r="C144" s="55">
        <v>110.67</v>
      </c>
      <c r="D144" s="55">
        <v>198.31</v>
      </c>
      <c r="E144" s="55">
        <v>36.34</v>
      </c>
      <c r="F144" s="55">
        <v>36.69</v>
      </c>
      <c r="G144" s="55">
        <v>85.56</v>
      </c>
      <c r="H144" s="55">
        <v>69.27</v>
      </c>
      <c r="I144" s="55">
        <v>56.71</v>
      </c>
      <c r="J144" s="55">
        <v>113.33</v>
      </c>
      <c r="K144" s="55">
        <v>87.47</v>
      </c>
      <c r="L144" s="55">
        <v>91.82</v>
      </c>
      <c r="M144" s="55">
        <v>109.03</v>
      </c>
      <c r="N144" s="55">
        <v>110.36</v>
      </c>
      <c r="O144" s="55">
        <v>49.49</v>
      </c>
      <c r="P144" s="55">
        <v>123.24</v>
      </c>
      <c r="Q144" s="55">
        <v>55.86</v>
      </c>
      <c r="R144" s="55">
        <v>80.59</v>
      </c>
      <c r="S144" s="55">
        <v>93.4</v>
      </c>
      <c r="T144" s="55">
        <v>119.83</v>
      </c>
      <c r="U144" s="55">
        <v>24.71</v>
      </c>
      <c r="V144" s="55">
        <v>102.21</v>
      </c>
      <c r="W144" s="55">
        <v>35.6</v>
      </c>
      <c r="X144" s="55">
        <v>95.75</v>
      </c>
      <c r="Y144" s="55">
        <v>26.59</v>
      </c>
      <c r="Z144" s="55">
        <v>43.42</v>
      </c>
      <c r="AA144" s="55">
        <v>17.16</v>
      </c>
      <c r="AB144" s="55">
        <v>90.08</v>
      </c>
      <c r="AC144" s="55">
        <v>62.09</v>
      </c>
      <c r="AD144" s="55">
        <v>73.42</v>
      </c>
      <c r="AE144" s="55">
        <v>63.17</v>
      </c>
      <c r="AF144" s="55">
        <v>19.33</v>
      </c>
      <c r="AG144" s="55">
        <v>66.79</v>
      </c>
      <c r="AH144" s="55">
        <v>89.24</v>
      </c>
      <c r="AI144" s="55">
        <v>109.9</v>
      </c>
      <c r="AJ144" s="55">
        <v>101.14</v>
      </c>
      <c r="AK144" s="55">
        <v>35.98</v>
      </c>
      <c r="AL144" s="55">
        <v>99.58</v>
      </c>
      <c r="AM144" s="55">
        <v>68.31</v>
      </c>
      <c r="AN144" s="55">
        <v>39.78</v>
      </c>
      <c r="AO144" s="55">
        <v>23.07</v>
      </c>
      <c r="AP144" s="55">
        <v>121.38</v>
      </c>
      <c r="AQ144" s="55">
        <v>13.22</v>
      </c>
      <c r="AR144" s="55">
        <v>17.97</v>
      </c>
      <c r="AS144" s="55">
        <v>14.51</v>
      </c>
      <c r="AT144" s="55">
        <v>20.82</v>
      </c>
      <c r="AU144" s="55">
        <v>15.76</v>
      </c>
      <c r="AV144" s="55">
        <v>22.93</v>
      </c>
      <c r="AW144" s="55">
        <v>16.54</v>
      </c>
      <c r="AX144" s="55">
        <v>23.58</v>
      </c>
      <c r="AY144" s="55">
        <v>15.83</v>
      </c>
      <c r="AZ144" s="55">
        <v>13.3</v>
      </c>
      <c r="BA144" s="55">
        <v>13.27</v>
      </c>
      <c r="BB144" s="55">
        <v>10.1</v>
      </c>
      <c r="BC144" s="55">
        <v>112.46</v>
      </c>
      <c r="BD144" s="55">
        <v>55.7</v>
      </c>
      <c r="BE144" s="55">
        <v>85.06</v>
      </c>
      <c r="BF144" s="55">
        <v>139.34</v>
      </c>
      <c r="BG144" s="55">
        <v>30.68</v>
      </c>
      <c r="BH144" s="55">
        <v>50.56</v>
      </c>
      <c r="BI144" s="55">
        <v>143.0</v>
      </c>
      <c r="BJ144" s="55">
        <v>75.52</v>
      </c>
      <c r="BK144" s="55">
        <v>52.85</v>
      </c>
      <c r="BL144" s="55">
        <v>56.17</v>
      </c>
      <c r="BM144" s="55">
        <v>53.63</v>
      </c>
      <c r="BN144" s="55">
        <v>45.72</v>
      </c>
      <c r="BO144" s="55">
        <v>107.45</v>
      </c>
      <c r="BP144" s="55">
        <v>156.39</v>
      </c>
      <c r="BQ144" s="55">
        <v>53.83</v>
      </c>
      <c r="BR144" s="55">
        <v>19.84</v>
      </c>
      <c r="BS144" s="55">
        <v>129.91</v>
      </c>
      <c r="BT144" s="55">
        <v>80.39</v>
      </c>
      <c r="BU144" s="55">
        <v>50.5</v>
      </c>
      <c r="BV144" s="55">
        <v>24.07</v>
      </c>
      <c r="BW144" s="55">
        <v>112.35000000000001</v>
      </c>
      <c r="BX144" s="55">
        <v>2163.75</v>
      </c>
      <c r="BY144" s="88">
        <v>0.0586171805434601</v>
      </c>
      <c r="CA144" s="37">
        <f t="shared" si="4"/>
        <v>-0.004165928027</v>
      </c>
      <c r="CB144" s="74"/>
      <c r="CC144" s="15"/>
    </row>
    <row r="145">
      <c r="A145" s="7">
        <v>135.0</v>
      </c>
      <c r="B145" s="87">
        <v>42566.0</v>
      </c>
      <c r="C145" s="55">
        <v>110.55</v>
      </c>
      <c r="D145" s="55">
        <v>198.01</v>
      </c>
      <c r="E145" s="55">
        <v>36.16</v>
      </c>
      <c r="F145" s="55">
        <v>36.56</v>
      </c>
      <c r="G145" s="55">
        <v>85.39</v>
      </c>
      <c r="H145" s="55">
        <v>69.23</v>
      </c>
      <c r="I145" s="55">
        <v>56.57</v>
      </c>
      <c r="J145" s="55">
        <v>113.21</v>
      </c>
      <c r="K145" s="55">
        <v>87.42</v>
      </c>
      <c r="L145" s="55">
        <v>91.83</v>
      </c>
      <c r="M145" s="55">
        <v>109.29</v>
      </c>
      <c r="N145" s="55">
        <v>110.37</v>
      </c>
      <c r="O145" s="55">
        <v>49.44</v>
      </c>
      <c r="P145" s="55">
        <v>122.77</v>
      </c>
      <c r="Q145" s="55">
        <v>55.71</v>
      </c>
      <c r="R145" s="55">
        <v>80.53</v>
      </c>
      <c r="S145" s="55">
        <v>93.39</v>
      </c>
      <c r="T145" s="55">
        <v>119.97</v>
      </c>
      <c r="U145" s="55">
        <v>24.67</v>
      </c>
      <c r="V145" s="55">
        <v>102.24</v>
      </c>
      <c r="W145" s="55">
        <v>35.44</v>
      </c>
      <c r="X145" s="55">
        <v>94.99</v>
      </c>
      <c r="Y145" s="55">
        <v>26.37</v>
      </c>
      <c r="Z145" s="55">
        <v>43.33</v>
      </c>
      <c r="AA145" s="55">
        <v>17.11</v>
      </c>
      <c r="AB145" s="55">
        <v>90.11</v>
      </c>
      <c r="AC145" s="55">
        <v>61.73</v>
      </c>
      <c r="AD145" s="55">
        <v>73.39</v>
      </c>
      <c r="AE145" s="55">
        <v>63.04</v>
      </c>
      <c r="AF145" s="55">
        <v>19.28</v>
      </c>
      <c r="AG145" s="55">
        <v>66.63</v>
      </c>
      <c r="AH145" s="55">
        <v>88.85</v>
      </c>
      <c r="AI145" s="55">
        <v>109.85</v>
      </c>
      <c r="AJ145" s="55">
        <v>101.11</v>
      </c>
      <c r="AK145" s="55">
        <v>35.92</v>
      </c>
      <c r="AL145" s="55">
        <v>98.68</v>
      </c>
      <c r="AM145" s="55">
        <v>67.87</v>
      </c>
      <c r="AN145" s="55">
        <v>39.89</v>
      </c>
      <c r="AO145" s="55">
        <v>23.05</v>
      </c>
      <c r="AP145" s="55">
        <v>121.09</v>
      </c>
      <c r="AQ145" s="55">
        <v>13.19</v>
      </c>
      <c r="AR145" s="55">
        <v>17.94</v>
      </c>
      <c r="AS145" s="55">
        <v>14.49</v>
      </c>
      <c r="AT145" s="55">
        <v>20.78</v>
      </c>
      <c r="AU145" s="55">
        <v>15.74</v>
      </c>
      <c r="AV145" s="55">
        <v>22.88</v>
      </c>
      <c r="AW145" s="55">
        <v>16.51</v>
      </c>
      <c r="AX145" s="55">
        <v>23.54</v>
      </c>
      <c r="AY145" s="55">
        <v>15.8</v>
      </c>
      <c r="AZ145" s="55">
        <v>13.27</v>
      </c>
      <c r="BA145" s="55">
        <v>13.24</v>
      </c>
      <c r="BB145" s="55">
        <v>10.08</v>
      </c>
      <c r="BC145" s="55">
        <v>112.05</v>
      </c>
      <c r="BD145" s="55">
        <v>55.7</v>
      </c>
      <c r="BE145" s="55">
        <v>85.02</v>
      </c>
      <c r="BF145" s="55">
        <v>138.14</v>
      </c>
      <c r="BG145" s="55">
        <v>30.7</v>
      </c>
      <c r="BH145" s="55">
        <v>50.55</v>
      </c>
      <c r="BI145" s="55">
        <v>143.05</v>
      </c>
      <c r="BJ145" s="55">
        <v>75.33</v>
      </c>
      <c r="BK145" s="55">
        <v>52.73</v>
      </c>
      <c r="BL145" s="55">
        <v>57.13</v>
      </c>
      <c r="BM145" s="55">
        <v>53.46</v>
      </c>
      <c r="BN145" s="55">
        <v>45.71</v>
      </c>
      <c r="BO145" s="55">
        <v>108.78</v>
      </c>
      <c r="BP145" s="55">
        <v>156.08</v>
      </c>
      <c r="BQ145" s="55">
        <v>53.61</v>
      </c>
      <c r="BR145" s="55">
        <v>19.67</v>
      </c>
      <c r="BS145" s="55">
        <v>129.9</v>
      </c>
      <c r="BT145" s="55">
        <v>80.32</v>
      </c>
      <c r="BU145" s="55">
        <v>50.52</v>
      </c>
      <c r="BV145" s="55">
        <v>24.11</v>
      </c>
      <c r="BW145" s="55">
        <v>111.92</v>
      </c>
      <c r="BX145" s="55">
        <v>2161.74</v>
      </c>
      <c r="BY145" s="88">
        <v>0.05763378572756528</v>
      </c>
      <c r="CA145" s="37">
        <f t="shared" si="4"/>
        <v>-0.003827325323</v>
      </c>
      <c r="CB145" s="74"/>
      <c r="CC145" s="15"/>
    </row>
    <row r="146">
      <c r="A146" s="7">
        <v>136.0</v>
      </c>
      <c r="B146" s="87">
        <v>42569.0</v>
      </c>
      <c r="C146" s="55">
        <v>110.86</v>
      </c>
      <c r="D146" s="55">
        <v>198.58</v>
      </c>
      <c r="E146" s="55">
        <v>36.24</v>
      </c>
      <c r="F146" s="55">
        <v>36.88</v>
      </c>
      <c r="G146" s="55">
        <v>85.39</v>
      </c>
      <c r="H146" s="55">
        <v>69.28</v>
      </c>
      <c r="I146" s="55">
        <v>56.57</v>
      </c>
      <c r="J146" s="55">
        <v>113.18</v>
      </c>
      <c r="K146" s="55">
        <v>87.54</v>
      </c>
      <c r="L146" s="55">
        <v>91.99</v>
      </c>
      <c r="M146" s="55">
        <v>109.38</v>
      </c>
      <c r="N146" s="55">
        <v>110.37</v>
      </c>
      <c r="O146" s="55">
        <v>49.47</v>
      </c>
      <c r="P146" s="55">
        <v>122.77</v>
      </c>
      <c r="Q146" s="55">
        <v>55.66</v>
      </c>
      <c r="R146" s="55">
        <v>80.45</v>
      </c>
      <c r="S146" s="55">
        <v>93.58</v>
      </c>
      <c r="T146" s="55">
        <v>120.2</v>
      </c>
      <c r="U146" s="55">
        <v>24.65</v>
      </c>
      <c r="V146" s="55">
        <v>102.39</v>
      </c>
      <c r="W146" s="55">
        <v>35.49</v>
      </c>
      <c r="X146" s="55">
        <v>95.39</v>
      </c>
      <c r="Y146" s="55">
        <v>26.45</v>
      </c>
      <c r="Z146" s="55">
        <v>43.67</v>
      </c>
      <c r="AA146" s="55">
        <v>17.36</v>
      </c>
      <c r="AB146" s="55">
        <v>90.35</v>
      </c>
      <c r="AC146" s="55">
        <v>61.85</v>
      </c>
      <c r="AD146" s="55">
        <v>73.37</v>
      </c>
      <c r="AE146" s="55">
        <v>63.06</v>
      </c>
      <c r="AF146" s="55">
        <v>19.43</v>
      </c>
      <c r="AG146" s="55">
        <v>66.64</v>
      </c>
      <c r="AH146" s="55">
        <v>89.08</v>
      </c>
      <c r="AI146" s="55">
        <v>109.84</v>
      </c>
      <c r="AJ146" s="55">
        <v>101.09</v>
      </c>
      <c r="AK146" s="55">
        <v>36.07</v>
      </c>
      <c r="AL146" s="55">
        <v>98.7</v>
      </c>
      <c r="AM146" s="55">
        <v>67.95</v>
      </c>
      <c r="AN146" s="55">
        <v>39.87</v>
      </c>
      <c r="AO146" s="55">
        <v>23.15</v>
      </c>
      <c r="AP146" s="55">
        <v>121.16</v>
      </c>
      <c r="AQ146" s="55">
        <v>13.21</v>
      </c>
      <c r="AR146" s="55">
        <v>17.96</v>
      </c>
      <c r="AS146" s="55">
        <v>14.51</v>
      </c>
      <c r="AT146" s="55">
        <v>20.82</v>
      </c>
      <c r="AU146" s="55">
        <v>15.77</v>
      </c>
      <c r="AV146" s="55">
        <v>22.94</v>
      </c>
      <c r="AW146" s="55">
        <v>16.55</v>
      </c>
      <c r="AX146" s="55">
        <v>23.6</v>
      </c>
      <c r="AY146" s="55">
        <v>15.84</v>
      </c>
      <c r="AZ146" s="55">
        <v>13.31</v>
      </c>
      <c r="BA146" s="55">
        <v>13.28</v>
      </c>
      <c r="BB146" s="55">
        <v>10.11</v>
      </c>
      <c r="BC146" s="55">
        <v>112.07</v>
      </c>
      <c r="BD146" s="55">
        <v>55.64</v>
      </c>
      <c r="BE146" s="55">
        <v>85.07</v>
      </c>
      <c r="BF146" s="55">
        <v>138.01</v>
      </c>
      <c r="BG146" s="55">
        <v>30.74</v>
      </c>
      <c r="BH146" s="55">
        <v>50.54</v>
      </c>
      <c r="BI146" s="55">
        <v>142.84</v>
      </c>
      <c r="BJ146" s="55">
        <v>75.98</v>
      </c>
      <c r="BK146" s="55">
        <v>53.1</v>
      </c>
      <c r="BL146" s="55">
        <v>57.51</v>
      </c>
      <c r="BM146" s="55">
        <v>53.51</v>
      </c>
      <c r="BN146" s="55">
        <v>45.71</v>
      </c>
      <c r="BO146" s="55">
        <v>109.11</v>
      </c>
      <c r="BP146" s="55">
        <v>156.4</v>
      </c>
      <c r="BQ146" s="55">
        <v>53.6</v>
      </c>
      <c r="BR146" s="55">
        <v>19.68</v>
      </c>
      <c r="BS146" s="55">
        <v>129.62</v>
      </c>
      <c r="BT146" s="55">
        <v>80.31</v>
      </c>
      <c r="BU146" s="55">
        <v>50.55</v>
      </c>
      <c r="BV146" s="55">
        <v>24.12</v>
      </c>
      <c r="BW146" s="55">
        <v>111.89</v>
      </c>
      <c r="BX146" s="55">
        <v>2166.89</v>
      </c>
      <c r="BY146" s="88">
        <v>0.06015342916132549</v>
      </c>
      <c r="CA146" s="37">
        <f t="shared" si="4"/>
        <v>-0.0002680486061</v>
      </c>
      <c r="CB146" s="74"/>
      <c r="CC146" s="15"/>
    </row>
    <row r="147">
      <c r="A147" s="7">
        <v>137.0</v>
      </c>
      <c r="B147" s="87">
        <v>42570.0</v>
      </c>
      <c r="C147" s="55">
        <v>110.64</v>
      </c>
      <c r="D147" s="55">
        <v>198.36</v>
      </c>
      <c r="E147" s="55">
        <v>35.95</v>
      </c>
      <c r="F147" s="55">
        <v>36.56</v>
      </c>
      <c r="G147" s="55">
        <v>85.42</v>
      </c>
      <c r="H147" s="55">
        <v>68.89</v>
      </c>
      <c r="I147" s="55">
        <v>56.58</v>
      </c>
      <c r="J147" s="55">
        <v>113.2</v>
      </c>
      <c r="K147" s="55">
        <v>87.45</v>
      </c>
      <c r="L147" s="55">
        <v>91.76</v>
      </c>
      <c r="M147" s="55">
        <v>109.06</v>
      </c>
      <c r="N147" s="55">
        <v>110.36</v>
      </c>
      <c r="O147" s="55">
        <v>49.46</v>
      </c>
      <c r="P147" s="55">
        <v>122.99</v>
      </c>
      <c r="Q147" s="55">
        <v>55.79</v>
      </c>
      <c r="R147" s="55">
        <v>80.46</v>
      </c>
      <c r="S147" s="55">
        <v>93.32</v>
      </c>
      <c r="T147" s="55">
        <v>119.77</v>
      </c>
      <c r="U147" s="55">
        <v>24.68</v>
      </c>
      <c r="V147" s="55">
        <v>101.66</v>
      </c>
      <c r="W147" s="55">
        <v>35.12</v>
      </c>
      <c r="X147" s="55">
        <v>94.8</v>
      </c>
      <c r="Y147" s="55">
        <v>26.45</v>
      </c>
      <c r="Z147" s="55">
        <v>43.24</v>
      </c>
      <c r="AA147" s="55">
        <v>17.19</v>
      </c>
      <c r="AB147" s="55">
        <v>90.79</v>
      </c>
      <c r="AC147" s="55">
        <v>61.9</v>
      </c>
      <c r="AD147" s="55">
        <v>73.29</v>
      </c>
      <c r="AE147" s="55">
        <v>62.84</v>
      </c>
      <c r="AF147" s="55">
        <v>19.36</v>
      </c>
      <c r="AG147" s="55">
        <v>66.77</v>
      </c>
      <c r="AH147" s="55">
        <v>89.25</v>
      </c>
      <c r="AI147" s="55">
        <v>109.92</v>
      </c>
      <c r="AJ147" s="55">
        <v>101.04</v>
      </c>
      <c r="AK147" s="55">
        <v>35.96</v>
      </c>
      <c r="AL147" s="55">
        <v>98.33</v>
      </c>
      <c r="AM147" s="55">
        <v>67.85</v>
      </c>
      <c r="AN147" s="55">
        <v>39.88</v>
      </c>
      <c r="AO147" s="55">
        <v>23.13</v>
      </c>
      <c r="AP147" s="55">
        <v>121.16</v>
      </c>
      <c r="AQ147" s="55">
        <v>13.2</v>
      </c>
      <c r="AR147" s="55">
        <v>17.94</v>
      </c>
      <c r="AS147" s="55">
        <v>14.49</v>
      </c>
      <c r="AT147" s="55">
        <v>20.78</v>
      </c>
      <c r="AU147" s="55">
        <v>15.73</v>
      </c>
      <c r="AV147" s="55">
        <v>22.87</v>
      </c>
      <c r="AW147" s="55">
        <v>16.49</v>
      </c>
      <c r="AX147" s="55">
        <v>23.51</v>
      </c>
      <c r="AY147" s="55">
        <v>15.78</v>
      </c>
      <c r="AZ147" s="55">
        <v>13.26</v>
      </c>
      <c r="BA147" s="55">
        <v>13.23</v>
      </c>
      <c r="BB147" s="55">
        <v>10.07</v>
      </c>
      <c r="BC147" s="55">
        <v>112.3</v>
      </c>
      <c r="BD147" s="55">
        <v>55.6</v>
      </c>
      <c r="BE147" s="55">
        <v>85.08</v>
      </c>
      <c r="BF147" s="55">
        <v>138.79</v>
      </c>
      <c r="BG147" s="55">
        <v>30.73</v>
      </c>
      <c r="BH147" s="55">
        <v>50.53</v>
      </c>
      <c r="BI147" s="55">
        <v>142.63</v>
      </c>
      <c r="BJ147" s="55">
        <v>75.54</v>
      </c>
      <c r="BK147" s="55">
        <v>52.8</v>
      </c>
      <c r="BL147" s="55">
        <v>56.43</v>
      </c>
      <c r="BM147" s="55">
        <v>53.55</v>
      </c>
      <c r="BN147" s="55">
        <v>45.72</v>
      </c>
      <c r="BO147" s="55">
        <v>108.02</v>
      </c>
      <c r="BP147" s="55">
        <v>155.68</v>
      </c>
      <c r="BQ147" s="55">
        <v>53.75</v>
      </c>
      <c r="BR147" s="55">
        <v>19.51</v>
      </c>
      <c r="BS147" s="55">
        <v>129.7</v>
      </c>
      <c r="BT147" s="55">
        <v>80.41</v>
      </c>
      <c r="BU147" s="55">
        <v>50.55</v>
      </c>
      <c r="BV147" s="55">
        <v>24.04</v>
      </c>
      <c r="BW147" s="55">
        <v>112.19</v>
      </c>
      <c r="BX147" s="55">
        <v>2163.78</v>
      </c>
      <c r="BY147" s="88">
        <v>0.058631858078025845</v>
      </c>
      <c r="CA147" s="37">
        <f t="shared" si="4"/>
        <v>0.002681204755</v>
      </c>
      <c r="CB147" s="74"/>
      <c r="CC147" s="15"/>
    </row>
    <row r="148">
      <c r="A148" s="7">
        <v>138.0</v>
      </c>
      <c r="B148" s="87">
        <v>42571.0</v>
      </c>
      <c r="C148" s="55">
        <v>111.23</v>
      </c>
      <c r="D148" s="55">
        <v>199.16</v>
      </c>
      <c r="E148" s="55">
        <v>36.21</v>
      </c>
      <c r="F148" s="55">
        <v>36.75</v>
      </c>
      <c r="G148" s="55">
        <v>85.72</v>
      </c>
      <c r="H148" s="55">
        <v>68.79</v>
      </c>
      <c r="I148" s="55">
        <v>56.48</v>
      </c>
      <c r="J148" s="55">
        <v>113.12</v>
      </c>
      <c r="K148" s="55">
        <v>87.75</v>
      </c>
      <c r="L148" s="55">
        <v>92.19</v>
      </c>
      <c r="M148" s="55">
        <v>109.58</v>
      </c>
      <c r="N148" s="55">
        <v>110.36</v>
      </c>
      <c r="O148" s="55">
        <v>49.43</v>
      </c>
      <c r="P148" s="55">
        <v>122.95</v>
      </c>
      <c r="Q148" s="55">
        <v>55.79</v>
      </c>
      <c r="R148" s="55">
        <v>80.47</v>
      </c>
      <c r="S148" s="55">
        <v>93.63</v>
      </c>
      <c r="T148" s="55">
        <v>120.53</v>
      </c>
      <c r="U148" s="55">
        <v>24.67</v>
      </c>
      <c r="V148" s="55">
        <v>102.22</v>
      </c>
      <c r="W148" s="55">
        <v>35.31</v>
      </c>
      <c r="X148" s="55">
        <v>95.23</v>
      </c>
      <c r="Y148" s="55">
        <v>26.53</v>
      </c>
      <c r="Z148" s="55">
        <v>43.47</v>
      </c>
      <c r="AA148" s="55">
        <v>17.25</v>
      </c>
      <c r="AB148" s="55">
        <v>90.8</v>
      </c>
      <c r="AC148" s="55">
        <v>62.2</v>
      </c>
      <c r="AD148" s="55">
        <v>73.52</v>
      </c>
      <c r="AE148" s="55">
        <v>63.26</v>
      </c>
      <c r="AF148" s="55">
        <v>19.39</v>
      </c>
      <c r="AG148" s="55">
        <v>66.64</v>
      </c>
      <c r="AH148" s="55">
        <v>89.2</v>
      </c>
      <c r="AI148" s="55">
        <v>109.89</v>
      </c>
      <c r="AJ148" s="55">
        <v>100.94</v>
      </c>
      <c r="AK148" s="55">
        <v>36.05</v>
      </c>
      <c r="AL148" s="55">
        <v>97.99</v>
      </c>
      <c r="AM148" s="55">
        <v>66.74</v>
      </c>
      <c r="AN148" s="55">
        <v>39.82</v>
      </c>
      <c r="AO148" s="55">
        <v>23.15</v>
      </c>
      <c r="AP148" s="55">
        <v>121.01</v>
      </c>
      <c r="AQ148" s="55">
        <v>13.21</v>
      </c>
      <c r="AR148" s="55">
        <v>17.97</v>
      </c>
      <c r="AS148" s="55">
        <v>14.53</v>
      </c>
      <c r="AT148" s="55">
        <v>20.85</v>
      </c>
      <c r="AU148" s="55">
        <v>15.8</v>
      </c>
      <c r="AV148" s="55">
        <v>22.99</v>
      </c>
      <c r="AW148" s="55">
        <v>16.59</v>
      </c>
      <c r="AX148" s="55">
        <v>23.66</v>
      </c>
      <c r="AY148" s="55">
        <v>15.88</v>
      </c>
      <c r="AZ148" s="55">
        <v>13.34</v>
      </c>
      <c r="BA148" s="55">
        <v>13.31</v>
      </c>
      <c r="BB148" s="55">
        <v>10.13</v>
      </c>
      <c r="BC148" s="55">
        <v>112.2</v>
      </c>
      <c r="BD148" s="55">
        <v>55.4</v>
      </c>
      <c r="BE148" s="55">
        <v>85.04</v>
      </c>
      <c r="BF148" s="55">
        <v>138.03</v>
      </c>
      <c r="BG148" s="55">
        <v>30.7</v>
      </c>
      <c r="BH148" s="55">
        <v>50.57</v>
      </c>
      <c r="BI148" s="55">
        <v>142.26</v>
      </c>
      <c r="BJ148" s="55">
        <v>76.33</v>
      </c>
      <c r="BK148" s="55">
        <v>52.97</v>
      </c>
      <c r="BL148" s="55">
        <v>58.33</v>
      </c>
      <c r="BM148" s="55">
        <v>53.51</v>
      </c>
      <c r="BN148" s="55">
        <v>45.72</v>
      </c>
      <c r="BO148" s="55">
        <v>110.24</v>
      </c>
      <c r="BP148" s="55">
        <v>157.87</v>
      </c>
      <c r="BQ148" s="55">
        <v>53.68</v>
      </c>
      <c r="BR148" s="55">
        <v>18.98</v>
      </c>
      <c r="BS148" s="55">
        <v>129.22</v>
      </c>
      <c r="BT148" s="55">
        <v>80.48</v>
      </c>
      <c r="BU148" s="55">
        <v>50.5</v>
      </c>
      <c r="BV148" s="55">
        <v>24.09</v>
      </c>
      <c r="BW148" s="55">
        <v>111.96000000000001</v>
      </c>
      <c r="BX148" s="55">
        <v>2173.02</v>
      </c>
      <c r="BY148" s="88">
        <v>0.06315253872422866</v>
      </c>
      <c r="CA148" s="37">
        <f t="shared" si="4"/>
        <v>-0.002050093591</v>
      </c>
      <c r="CB148" s="74"/>
      <c r="CC148" s="15"/>
    </row>
    <row r="149">
      <c r="A149" s="7">
        <v>139.0</v>
      </c>
      <c r="B149" s="87">
        <v>42572.0</v>
      </c>
      <c r="C149" s="55">
        <v>110.79</v>
      </c>
      <c r="D149" s="55">
        <v>198.41</v>
      </c>
      <c r="E149" s="55">
        <v>36.12</v>
      </c>
      <c r="F149" s="55">
        <v>36.65</v>
      </c>
      <c r="G149" s="55">
        <v>85.23</v>
      </c>
      <c r="H149" s="55">
        <v>68.11</v>
      </c>
      <c r="I149" s="55">
        <v>56.53</v>
      </c>
      <c r="J149" s="55">
        <v>113.14</v>
      </c>
      <c r="K149" s="55">
        <v>87.44</v>
      </c>
      <c r="L149" s="55">
        <v>91.99</v>
      </c>
      <c r="M149" s="55">
        <v>109.1</v>
      </c>
      <c r="N149" s="55">
        <v>110.37</v>
      </c>
      <c r="O149" s="55">
        <v>49.41</v>
      </c>
      <c r="P149" s="55">
        <v>123.09</v>
      </c>
      <c r="Q149" s="55">
        <v>55.77</v>
      </c>
      <c r="R149" s="55">
        <v>80.5</v>
      </c>
      <c r="S149" s="55">
        <v>93.31</v>
      </c>
      <c r="T149" s="55">
        <v>120.05</v>
      </c>
      <c r="U149" s="55">
        <v>24.67</v>
      </c>
      <c r="V149" s="55">
        <v>101.72</v>
      </c>
      <c r="W149" s="55">
        <v>35.28</v>
      </c>
      <c r="X149" s="55">
        <v>95.35</v>
      </c>
      <c r="Y149" s="55">
        <v>26.41</v>
      </c>
      <c r="Z149" s="55">
        <v>43.37</v>
      </c>
      <c r="AA149" s="55">
        <v>17.18</v>
      </c>
      <c r="AB149" s="55">
        <v>90.98</v>
      </c>
      <c r="AC149" s="55">
        <v>61.91</v>
      </c>
      <c r="AD149" s="55">
        <v>73.35</v>
      </c>
      <c r="AE149" s="55">
        <v>63.1</v>
      </c>
      <c r="AF149" s="55">
        <v>19.25</v>
      </c>
      <c r="AG149" s="55">
        <v>66.72</v>
      </c>
      <c r="AH149" s="55">
        <v>89.35</v>
      </c>
      <c r="AI149" s="55">
        <v>109.93</v>
      </c>
      <c r="AJ149" s="55">
        <v>100.99</v>
      </c>
      <c r="AK149" s="55">
        <v>36.04</v>
      </c>
      <c r="AL149" s="55">
        <v>98.29</v>
      </c>
      <c r="AM149" s="55">
        <v>67.98</v>
      </c>
      <c r="AN149" s="55">
        <v>39.81</v>
      </c>
      <c r="AO149" s="55">
        <v>23.19</v>
      </c>
      <c r="AP149" s="55">
        <v>120.96</v>
      </c>
      <c r="AQ149" s="55">
        <v>13.2</v>
      </c>
      <c r="AR149" s="55">
        <v>17.95</v>
      </c>
      <c r="AS149" s="55">
        <v>14.51</v>
      </c>
      <c r="AT149" s="55">
        <v>20.82</v>
      </c>
      <c r="AU149" s="55">
        <v>15.77</v>
      </c>
      <c r="AV149" s="55">
        <v>22.94</v>
      </c>
      <c r="AW149" s="55">
        <v>16.55</v>
      </c>
      <c r="AX149" s="55">
        <v>23.6</v>
      </c>
      <c r="AY149" s="55">
        <v>15.85</v>
      </c>
      <c r="AZ149" s="55">
        <v>13.31</v>
      </c>
      <c r="BA149" s="55">
        <v>13.28</v>
      </c>
      <c r="BB149" s="55">
        <v>10.11</v>
      </c>
      <c r="BC149" s="55">
        <v>112.3</v>
      </c>
      <c r="BD149" s="55">
        <v>55.24</v>
      </c>
      <c r="BE149" s="55">
        <v>85.1</v>
      </c>
      <c r="BF149" s="55">
        <v>138.31</v>
      </c>
      <c r="BG149" s="55">
        <v>30.74</v>
      </c>
      <c r="BH149" s="55">
        <v>50.58</v>
      </c>
      <c r="BI149" s="55">
        <v>141.81</v>
      </c>
      <c r="BJ149" s="55">
        <v>76.16</v>
      </c>
      <c r="BK149" s="55">
        <v>52.77</v>
      </c>
      <c r="BL149" s="55">
        <v>58.9</v>
      </c>
      <c r="BM149" s="55">
        <v>53.55</v>
      </c>
      <c r="BN149" s="55">
        <v>45.72</v>
      </c>
      <c r="BO149" s="55">
        <v>111.47</v>
      </c>
      <c r="BP149" s="55">
        <v>158.07</v>
      </c>
      <c r="BQ149" s="55">
        <v>53.73</v>
      </c>
      <c r="BR149" s="55">
        <v>19.45</v>
      </c>
      <c r="BS149" s="55">
        <v>128.8</v>
      </c>
      <c r="BT149" s="55">
        <v>80.56</v>
      </c>
      <c r="BU149" s="55">
        <v>50.51</v>
      </c>
      <c r="BV149" s="55">
        <v>24.11</v>
      </c>
      <c r="BW149" s="55">
        <v>112.21000000000001</v>
      </c>
      <c r="BX149" s="55">
        <v>2165.17</v>
      </c>
      <c r="BY149" s="88">
        <v>0.059311917179564855</v>
      </c>
      <c r="CA149" s="37">
        <f t="shared" si="4"/>
        <v>0.002232940336</v>
      </c>
      <c r="CB149" s="74"/>
      <c r="CC149" s="15"/>
    </row>
    <row r="150">
      <c r="A150" s="7">
        <v>140.0</v>
      </c>
      <c r="B150" s="87">
        <v>42573.0</v>
      </c>
      <c r="C150" s="55">
        <v>111.32</v>
      </c>
      <c r="D150" s="55">
        <v>199.33</v>
      </c>
      <c r="E150" s="55">
        <v>36.14</v>
      </c>
      <c r="F150" s="55">
        <v>36.89</v>
      </c>
      <c r="G150" s="55">
        <v>85.58</v>
      </c>
      <c r="H150" s="55">
        <v>68.32</v>
      </c>
      <c r="I150" s="55">
        <v>56.44</v>
      </c>
      <c r="J150" s="55">
        <v>113.1</v>
      </c>
      <c r="K150" s="55">
        <v>87.88</v>
      </c>
      <c r="L150" s="55">
        <v>92.59</v>
      </c>
      <c r="M150" s="55">
        <v>109.79</v>
      </c>
      <c r="N150" s="55">
        <v>110.36</v>
      </c>
      <c r="O150" s="55">
        <v>49.39</v>
      </c>
      <c r="P150" s="55">
        <v>123.02</v>
      </c>
      <c r="Q150" s="55">
        <v>55.81</v>
      </c>
      <c r="R150" s="55">
        <v>80.55</v>
      </c>
      <c r="S150" s="55">
        <v>93.69</v>
      </c>
      <c r="T150" s="55">
        <v>120.87</v>
      </c>
      <c r="U150" s="55">
        <v>24.67</v>
      </c>
      <c r="V150" s="55">
        <v>102.27</v>
      </c>
      <c r="W150" s="55">
        <v>35.29</v>
      </c>
      <c r="X150" s="55">
        <v>95.38</v>
      </c>
      <c r="Y150" s="55">
        <v>26.48</v>
      </c>
      <c r="Z150" s="55">
        <v>43.67</v>
      </c>
      <c r="AA150" s="55">
        <v>17.33</v>
      </c>
      <c r="AB150" s="55">
        <v>91.78</v>
      </c>
      <c r="AC150" s="55">
        <v>62.49</v>
      </c>
      <c r="AD150" s="55">
        <v>73.7</v>
      </c>
      <c r="AE150" s="55">
        <v>63.29</v>
      </c>
      <c r="AF150" s="55">
        <v>19.39</v>
      </c>
      <c r="AG150" s="55">
        <v>66.69</v>
      </c>
      <c r="AH150" s="55">
        <v>89.35</v>
      </c>
      <c r="AI150" s="55">
        <v>109.79</v>
      </c>
      <c r="AJ150" s="55">
        <v>100.93</v>
      </c>
      <c r="AK150" s="55">
        <v>36.17</v>
      </c>
      <c r="AL150" s="55">
        <v>98.04</v>
      </c>
      <c r="AM150" s="55">
        <v>67.42</v>
      </c>
      <c r="AN150" s="55">
        <v>39.89</v>
      </c>
      <c r="AO150" s="55">
        <v>23.19</v>
      </c>
      <c r="AP150" s="55">
        <v>120.95</v>
      </c>
      <c r="AQ150" s="55">
        <v>13.21</v>
      </c>
      <c r="AR150" s="55">
        <v>17.97</v>
      </c>
      <c r="AS150" s="55">
        <v>14.53</v>
      </c>
      <c r="AT150" s="55">
        <v>20.85</v>
      </c>
      <c r="AU150" s="55">
        <v>15.8</v>
      </c>
      <c r="AV150" s="55">
        <v>23.0</v>
      </c>
      <c r="AW150" s="55">
        <v>16.6</v>
      </c>
      <c r="AX150" s="55">
        <v>23.67</v>
      </c>
      <c r="AY150" s="55">
        <v>15.89</v>
      </c>
      <c r="AZ150" s="55">
        <v>13.35</v>
      </c>
      <c r="BA150" s="55">
        <v>13.32</v>
      </c>
      <c r="BB150" s="55">
        <v>10.14</v>
      </c>
      <c r="BC150" s="55">
        <v>112.32</v>
      </c>
      <c r="BD150" s="55">
        <v>55.5</v>
      </c>
      <c r="BE150" s="55">
        <v>85.07</v>
      </c>
      <c r="BF150" s="55">
        <v>138.55</v>
      </c>
      <c r="BG150" s="55">
        <v>30.73</v>
      </c>
      <c r="BH150" s="55">
        <v>50.54</v>
      </c>
      <c r="BI150" s="55">
        <v>142.47</v>
      </c>
      <c r="BJ150" s="55">
        <v>76.55</v>
      </c>
      <c r="BK150" s="55">
        <v>52.95</v>
      </c>
      <c r="BL150" s="55">
        <v>59.3</v>
      </c>
      <c r="BM150" s="55">
        <v>53.54</v>
      </c>
      <c r="BN150" s="55">
        <v>45.72</v>
      </c>
      <c r="BO150" s="55">
        <v>111.85</v>
      </c>
      <c r="BP150" s="55">
        <v>158.46</v>
      </c>
      <c r="BQ150" s="55">
        <v>53.78</v>
      </c>
      <c r="BR150" s="55">
        <v>19.23</v>
      </c>
      <c r="BS150" s="55">
        <v>129.51</v>
      </c>
      <c r="BT150" s="55">
        <v>80.54</v>
      </c>
      <c r="BU150" s="55">
        <v>50.52</v>
      </c>
      <c r="BV150" s="55">
        <v>24.1</v>
      </c>
      <c r="BW150" s="55">
        <v>112.12</v>
      </c>
      <c r="BX150" s="55">
        <v>2175.03</v>
      </c>
      <c r="BY150" s="88">
        <v>0.06413593354012348</v>
      </c>
      <c r="CA150" s="37">
        <f t="shared" si="4"/>
        <v>-0.0008020675519</v>
      </c>
      <c r="CB150" s="74"/>
      <c r="CC150" s="15"/>
    </row>
    <row r="151">
      <c r="A151" s="7">
        <v>141.0</v>
      </c>
      <c r="B151" s="87">
        <v>42576.0</v>
      </c>
      <c r="C151" s="55">
        <v>111.03</v>
      </c>
      <c r="D151" s="55">
        <v>198.85</v>
      </c>
      <c r="E151" s="55">
        <v>36.08</v>
      </c>
      <c r="F151" s="55">
        <v>36.59</v>
      </c>
      <c r="G151" s="55">
        <v>85.46</v>
      </c>
      <c r="H151" s="55">
        <v>66.96</v>
      </c>
      <c r="I151" s="55">
        <v>56.34</v>
      </c>
      <c r="J151" s="55">
        <v>113.04</v>
      </c>
      <c r="K151" s="55">
        <v>87.58</v>
      </c>
      <c r="L151" s="55">
        <v>92.43</v>
      </c>
      <c r="M151" s="55">
        <v>109.48</v>
      </c>
      <c r="N151" s="55">
        <v>110.37</v>
      </c>
      <c r="O151" s="55">
        <v>49.35</v>
      </c>
      <c r="P151" s="55">
        <v>122.95</v>
      </c>
      <c r="Q151" s="55">
        <v>55.75</v>
      </c>
      <c r="R151" s="55">
        <v>80.26</v>
      </c>
      <c r="S151" s="55">
        <v>93.32</v>
      </c>
      <c r="T151" s="55">
        <v>120.59</v>
      </c>
      <c r="U151" s="55">
        <v>24.66</v>
      </c>
      <c r="V151" s="55">
        <v>101.7</v>
      </c>
      <c r="W151" s="55">
        <v>35.18</v>
      </c>
      <c r="X151" s="55">
        <v>95.08</v>
      </c>
      <c r="Y151" s="55">
        <v>26.39</v>
      </c>
      <c r="Z151" s="55">
        <v>43.26</v>
      </c>
      <c r="AA151" s="55">
        <v>17.16</v>
      </c>
      <c r="AB151" s="55">
        <v>91.61</v>
      </c>
      <c r="AC151" s="55">
        <v>62.41</v>
      </c>
      <c r="AD151" s="55">
        <v>73.5</v>
      </c>
      <c r="AE151" s="55">
        <v>63.3</v>
      </c>
      <c r="AF151" s="55">
        <v>19.24</v>
      </c>
      <c r="AG151" s="55">
        <v>66.6</v>
      </c>
      <c r="AH151" s="55">
        <v>89.29</v>
      </c>
      <c r="AI151" s="55">
        <v>109.78</v>
      </c>
      <c r="AJ151" s="55">
        <v>100.85</v>
      </c>
      <c r="AK151" s="55">
        <v>35.97</v>
      </c>
      <c r="AL151" s="55">
        <v>98.1</v>
      </c>
      <c r="AM151" s="55">
        <v>67.0</v>
      </c>
      <c r="AN151" s="55">
        <v>39.88</v>
      </c>
      <c r="AO151" s="55">
        <v>23.21</v>
      </c>
      <c r="AP151" s="55">
        <v>121.06</v>
      </c>
      <c r="AQ151" s="55">
        <v>13.21</v>
      </c>
      <c r="AR151" s="55">
        <v>17.95</v>
      </c>
      <c r="AS151" s="55">
        <v>14.51</v>
      </c>
      <c r="AT151" s="55">
        <v>20.83</v>
      </c>
      <c r="AU151" s="55">
        <v>15.78</v>
      </c>
      <c r="AV151" s="55">
        <v>22.96</v>
      </c>
      <c r="AW151" s="55">
        <v>16.57</v>
      </c>
      <c r="AX151" s="55">
        <v>23.63</v>
      </c>
      <c r="AY151" s="55">
        <v>15.86</v>
      </c>
      <c r="AZ151" s="55">
        <v>13.32</v>
      </c>
      <c r="BA151" s="55">
        <v>13.3</v>
      </c>
      <c r="BB151" s="55">
        <v>10.12</v>
      </c>
      <c r="BC151" s="55">
        <v>112.19</v>
      </c>
      <c r="BD151" s="55">
        <v>55.44</v>
      </c>
      <c r="BE151" s="55">
        <v>85.01</v>
      </c>
      <c r="BF151" s="55">
        <v>138.45</v>
      </c>
      <c r="BG151" s="55">
        <v>30.74</v>
      </c>
      <c r="BH151" s="55">
        <v>50.56</v>
      </c>
      <c r="BI151" s="55">
        <v>142.35</v>
      </c>
      <c r="BJ151" s="55">
        <v>76.74</v>
      </c>
      <c r="BK151" s="55">
        <v>52.55</v>
      </c>
      <c r="BL151" s="55">
        <v>59.5</v>
      </c>
      <c r="BM151" s="55">
        <v>53.55</v>
      </c>
      <c r="BN151" s="55">
        <v>45.71</v>
      </c>
      <c r="BO151" s="55">
        <v>112.62</v>
      </c>
      <c r="BP151" s="55">
        <v>158.15</v>
      </c>
      <c r="BQ151" s="55">
        <v>53.75</v>
      </c>
      <c r="BR151" s="55">
        <v>19.12</v>
      </c>
      <c r="BS151" s="55">
        <v>129.62</v>
      </c>
      <c r="BT151" s="55">
        <v>80.5</v>
      </c>
      <c r="BU151" s="55">
        <v>50.54</v>
      </c>
      <c r="BV151" s="55">
        <v>23.95</v>
      </c>
      <c r="BW151" s="55">
        <v>112.03</v>
      </c>
      <c r="BX151" s="55">
        <v>2168.48</v>
      </c>
      <c r="BY151" s="88">
        <v>0.06093133849330212</v>
      </c>
      <c r="CA151" s="37">
        <f t="shared" si="4"/>
        <v>-0.0008027113807</v>
      </c>
      <c r="CB151" s="74"/>
      <c r="CC151" s="15"/>
    </row>
    <row r="152">
      <c r="A152" s="7">
        <v>142.0</v>
      </c>
      <c r="B152" s="87">
        <v>42577.0</v>
      </c>
      <c r="C152" s="55">
        <v>111.15</v>
      </c>
      <c r="D152" s="55">
        <v>198.84</v>
      </c>
      <c r="E152" s="55">
        <v>36.25</v>
      </c>
      <c r="F152" s="55">
        <v>36.81</v>
      </c>
      <c r="G152" s="55">
        <v>85.6</v>
      </c>
      <c r="H152" s="55">
        <v>67.35</v>
      </c>
      <c r="I152" s="55">
        <v>56.43</v>
      </c>
      <c r="J152" s="55">
        <v>113.11</v>
      </c>
      <c r="K152" s="55">
        <v>87.66</v>
      </c>
      <c r="L152" s="55">
        <v>92.92</v>
      </c>
      <c r="M152" s="55">
        <v>110.11</v>
      </c>
      <c r="N152" s="55">
        <v>110.36</v>
      </c>
      <c r="O152" s="55">
        <v>49.33</v>
      </c>
      <c r="P152" s="55">
        <v>122.83</v>
      </c>
      <c r="Q152" s="55">
        <v>55.83</v>
      </c>
      <c r="R152" s="55">
        <v>80.13</v>
      </c>
      <c r="S152" s="55">
        <v>93.62</v>
      </c>
      <c r="T152" s="55">
        <v>121.19</v>
      </c>
      <c r="U152" s="55">
        <v>24.68</v>
      </c>
      <c r="V152" s="55">
        <v>102.52</v>
      </c>
      <c r="W152" s="55">
        <v>35.32</v>
      </c>
      <c r="X152" s="55">
        <v>95.67</v>
      </c>
      <c r="Y152" s="55">
        <v>26.54</v>
      </c>
      <c r="Z152" s="55">
        <v>43.56</v>
      </c>
      <c r="AA152" s="55">
        <v>17.27</v>
      </c>
      <c r="AB152" s="55">
        <v>91.16</v>
      </c>
      <c r="AC152" s="55">
        <v>62.48</v>
      </c>
      <c r="AD152" s="55">
        <v>73.5</v>
      </c>
      <c r="AE152" s="55">
        <v>63.41</v>
      </c>
      <c r="AF152" s="55">
        <v>19.19</v>
      </c>
      <c r="AG152" s="55">
        <v>66.68</v>
      </c>
      <c r="AH152" s="55">
        <v>89.28</v>
      </c>
      <c r="AI152" s="55">
        <v>109.78</v>
      </c>
      <c r="AJ152" s="55">
        <v>100.82</v>
      </c>
      <c r="AK152" s="55">
        <v>35.87</v>
      </c>
      <c r="AL152" s="55">
        <v>98.45</v>
      </c>
      <c r="AM152" s="55">
        <v>67.39</v>
      </c>
      <c r="AN152" s="55">
        <v>39.92</v>
      </c>
      <c r="AO152" s="55">
        <v>23.18</v>
      </c>
      <c r="AP152" s="55">
        <v>121.08</v>
      </c>
      <c r="AQ152" s="55">
        <v>13.21</v>
      </c>
      <c r="AR152" s="55">
        <v>17.97</v>
      </c>
      <c r="AS152" s="55">
        <v>14.53</v>
      </c>
      <c r="AT152" s="55">
        <v>20.86</v>
      </c>
      <c r="AU152" s="55">
        <v>15.8</v>
      </c>
      <c r="AV152" s="55">
        <v>23.0</v>
      </c>
      <c r="AW152" s="55">
        <v>16.6</v>
      </c>
      <c r="AX152" s="55">
        <v>23.68</v>
      </c>
      <c r="AY152" s="55">
        <v>15.9</v>
      </c>
      <c r="AZ152" s="55">
        <v>13.35</v>
      </c>
      <c r="BA152" s="55">
        <v>13.33</v>
      </c>
      <c r="BB152" s="55">
        <v>10.14</v>
      </c>
      <c r="BC152" s="55">
        <v>112.19</v>
      </c>
      <c r="BD152" s="55">
        <v>55.01</v>
      </c>
      <c r="BE152" s="55">
        <v>85.02</v>
      </c>
      <c r="BF152" s="55">
        <v>138.67</v>
      </c>
      <c r="BG152" s="55">
        <v>30.72</v>
      </c>
      <c r="BH152" s="55">
        <v>50.55</v>
      </c>
      <c r="BI152" s="55">
        <v>141.4</v>
      </c>
      <c r="BJ152" s="55">
        <v>77.03</v>
      </c>
      <c r="BK152" s="55">
        <v>52.79</v>
      </c>
      <c r="BL152" s="55">
        <v>59.88</v>
      </c>
      <c r="BM152" s="55">
        <v>53.56</v>
      </c>
      <c r="BN152" s="55">
        <v>45.71</v>
      </c>
      <c r="BO152" s="55">
        <v>111.31</v>
      </c>
      <c r="BP152" s="55">
        <v>158.12</v>
      </c>
      <c r="BQ152" s="55">
        <v>53.68</v>
      </c>
      <c r="BR152" s="55">
        <v>19.23</v>
      </c>
      <c r="BS152" s="55">
        <v>128.57</v>
      </c>
      <c r="BT152" s="55">
        <v>80.49</v>
      </c>
      <c r="BU152" s="55">
        <v>50.61</v>
      </c>
      <c r="BV152" s="55">
        <v>24.06</v>
      </c>
      <c r="BW152" s="55">
        <v>112.10000000000001</v>
      </c>
      <c r="BX152" s="55">
        <v>2169.18</v>
      </c>
      <c r="BY152" s="88">
        <v>0.061273814299832585</v>
      </c>
      <c r="CA152" s="37">
        <f t="shared" si="4"/>
        <v>0.0006248326341</v>
      </c>
      <c r="CB152" s="74"/>
      <c r="CC152" s="15"/>
    </row>
    <row r="153">
      <c r="A153" s="7">
        <v>143.0</v>
      </c>
      <c r="B153" s="87">
        <v>42578.0</v>
      </c>
      <c r="C153" s="55">
        <v>111.02</v>
      </c>
      <c r="D153" s="55">
        <v>198.71</v>
      </c>
      <c r="E153" s="55">
        <v>36.41</v>
      </c>
      <c r="F153" s="55">
        <v>36.86</v>
      </c>
      <c r="G153" s="55">
        <v>84.96</v>
      </c>
      <c r="H153" s="55">
        <v>66.69</v>
      </c>
      <c r="I153" s="55">
        <v>56.61</v>
      </c>
      <c r="J153" s="55">
        <v>113.25</v>
      </c>
      <c r="K153" s="55">
        <v>87.34</v>
      </c>
      <c r="L153" s="55">
        <v>92.4</v>
      </c>
      <c r="M153" s="55">
        <v>109.65</v>
      </c>
      <c r="N153" s="55">
        <v>110.38</v>
      </c>
      <c r="O153" s="55">
        <v>49.35</v>
      </c>
      <c r="P153" s="55">
        <v>123.34</v>
      </c>
      <c r="Q153" s="55">
        <v>56.1</v>
      </c>
      <c r="R153" s="55">
        <v>80.37</v>
      </c>
      <c r="S153" s="55">
        <v>93.26</v>
      </c>
      <c r="T153" s="55">
        <v>120.92</v>
      </c>
      <c r="U153" s="55">
        <v>24.68</v>
      </c>
      <c r="V153" s="55">
        <v>102.48</v>
      </c>
      <c r="W153" s="55">
        <v>35.51</v>
      </c>
      <c r="X153" s="55">
        <v>96.36</v>
      </c>
      <c r="Y153" s="55">
        <v>26.67</v>
      </c>
      <c r="Z153" s="55">
        <v>43.7</v>
      </c>
      <c r="AA153" s="55">
        <v>17.28</v>
      </c>
      <c r="AB153" s="55">
        <v>90.45</v>
      </c>
      <c r="AC153" s="55">
        <v>61.97</v>
      </c>
      <c r="AD153" s="55">
        <v>73.16</v>
      </c>
      <c r="AE153" s="55">
        <v>63.44</v>
      </c>
      <c r="AF153" s="55">
        <v>19.08</v>
      </c>
      <c r="AG153" s="55">
        <v>66.85</v>
      </c>
      <c r="AH153" s="55">
        <v>89.59</v>
      </c>
      <c r="AI153" s="55">
        <v>109.94</v>
      </c>
      <c r="AJ153" s="55">
        <v>100.88</v>
      </c>
      <c r="AK153" s="55">
        <v>35.97</v>
      </c>
      <c r="AL153" s="55">
        <v>98.99</v>
      </c>
      <c r="AM153" s="55">
        <v>68.97</v>
      </c>
      <c r="AN153" s="55">
        <v>39.98</v>
      </c>
      <c r="AO153" s="55">
        <v>23.21</v>
      </c>
      <c r="AP153" s="55">
        <v>121.22</v>
      </c>
      <c r="AQ153" s="55">
        <v>13.23</v>
      </c>
      <c r="AR153" s="55">
        <v>18.0</v>
      </c>
      <c r="AS153" s="55">
        <v>14.55</v>
      </c>
      <c r="AT153" s="55">
        <v>20.89</v>
      </c>
      <c r="AU153" s="55">
        <v>15.83</v>
      </c>
      <c r="AV153" s="55">
        <v>23.04</v>
      </c>
      <c r="AW153" s="55">
        <v>16.63</v>
      </c>
      <c r="AX153" s="55">
        <v>23.72</v>
      </c>
      <c r="AY153" s="55">
        <v>15.92</v>
      </c>
      <c r="AZ153" s="55">
        <v>13.38</v>
      </c>
      <c r="BA153" s="55">
        <v>13.35</v>
      </c>
      <c r="BB153" s="55">
        <v>10.16</v>
      </c>
      <c r="BC153" s="55">
        <v>112.52</v>
      </c>
      <c r="BD153" s="55">
        <v>54.19</v>
      </c>
      <c r="BE153" s="55">
        <v>85.08</v>
      </c>
      <c r="BF153" s="55">
        <v>140.39</v>
      </c>
      <c r="BG153" s="55">
        <v>30.74</v>
      </c>
      <c r="BH153" s="55">
        <v>50.56</v>
      </c>
      <c r="BI153" s="55">
        <v>139.45</v>
      </c>
      <c r="BJ153" s="55">
        <v>76.52</v>
      </c>
      <c r="BK153" s="55">
        <v>52.9</v>
      </c>
      <c r="BL153" s="55">
        <v>61.62</v>
      </c>
      <c r="BM153" s="55">
        <v>53.67</v>
      </c>
      <c r="BN153" s="55">
        <v>45.72</v>
      </c>
      <c r="BO153" s="55">
        <v>113.78</v>
      </c>
      <c r="BP153" s="55">
        <v>158.52</v>
      </c>
      <c r="BQ153" s="55">
        <v>53.88</v>
      </c>
      <c r="BR153" s="55">
        <v>19.96</v>
      </c>
      <c r="BS153" s="55">
        <v>126.85</v>
      </c>
      <c r="BT153" s="55">
        <v>80.58</v>
      </c>
      <c r="BU153" s="55">
        <v>50.66</v>
      </c>
      <c r="BV153" s="55">
        <v>24.0</v>
      </c>
      <c r="BW153" s="55">
        <v>112.58</v>
      </c>
      <c r="BX153" s="55">
        <v>2166.58</v>
      </c>
      <c r="BY153" s="88">
        <v>0.060001761304147916</v>
      </c>
      <c r="CA153" s="37">
        <f t="shared" si="4"/>
        <v>0.004281891169</v>
      </c>
      <c r="CB153" s="74"/>
      <c r="CC153" s="15"/>
    </row>
    <row r="154">
      <c r="A154" s="7">
        <v>144.0</v>
      </c>
      <c r="B154" s="87">
        <v>42579.0</v>
      </c>
      <c r="C154" s="55">
        <v>111.16</v>
      </c>
      <c r="D154" s="55">
        <v>198.93</v>
      </c>
      <c r="E154" s="55">
        <v>36.41</v>
      </c>
      <c r="F154" s="55">
        <v>36.84</v>
      </c>
      <c r="G154" s="55">
        <v>85.09</v>
      </c>
      <c r="H154" s="55">
        <v>66.7</v>
      </c>
      <c r="I154" s="55">
        <v>56.73</v>
      </c>
      <c r="J154" s="55">
        <v>113.3</v>
      </c>
      <c r="K154" s="55">
        <v>87.29</v>
      </c>
      <c r="L154" s="55">
        <v>92.61</v>
      </c>
      <c r="M154" s="55">
        <v>109.8</v>
      </c>
      <c r="N154" s="55">
        <v>110.37</v>
      </c>
      <c r="O154" s="55">
        <v>49.36</v>
      </c>
      <c r="P154" s="55">
        <v>123.22</v>
      </c>
      <c r="Q154" s="55">
        <v>56.06</v>
      </c>
      <c r="R154" s="55">
        <v>80.32</v>
      </c>
      <c r="S154" s="55">
        <v>93.27</v>
      </c>
      <c r="T154" s="55">
        <v>121.11</v>
      </c>
      <c r="U154" s="55">
        <v>24.74</v>
      </c>
      <c r="V154" s="55">
        <v>102.23</v>
      </c>
      <c r="W154" s="55">
        <v>35.42</v>
      </c>
      <c r="X154" s="55">
        <v>96.56</v>
      </c>
      <c r="Y154" s="55">
        <v>26.88</v>
      </c>
      <c r="Z154" s="55">
        <v>43.71</v>
      </c>
      <c r="AA154" s="55">
        <v>17.22</v>
      </c>
      <c r="AB154" s="55">
        <v>91.29</v>
      </c>
      <c r="AC154" s="55">
        <v>62.6</v>
      </c>
      <c r="AD154" s="55">
        <v>73.03</v>
      </c>
      <c r="AE154" s="55">
        <v>63.46</v>
      </c>
      <c r="AF154" s="55">
        <v>18.92</v>
      </c>
      <c r="AG154" s="55">
        <v>66.84</v>
      </c>
      <c r="AH154" s="55">
        <v>89.57</v>
      </c>
      <c r="AI154" s="55">
        <v>109.94</v>
      </c>
      <c r="AJ154" s="55">
        <v>100.91</v>
      </c>
      <c r="AK154" s="55">
        <v>35.8</v>
      </c>
      <c r="AL154" s="55">
        <v>99.32</v>
      </c>
      <c r="AM154" s="55">
        <v>68.75</v>
      </c>
      <c r="AN154" s="55">
        <v>39.99</v>
      </c>
      <c r="AO154" s="55">
        <v>23.2</v>
      </c>
      <c r="AP154" s="55">
        <v>121.25</v>
      </c>
      <c r="AQ154" s="55">
        <v>13.24</v>
      </c>
      <c r="AR154" s="55">
        <v>18.0</v>
      </c>
      <c r="AS154" s="55">
        <v>14.55</v>
      </c>
      <c r="AT154" s="55">
        <v>20.9</v>
      </c>
      <c r="AU154" s="55">
        <v>15.84</v>
      </c>
      <c r="AV154" s="55">
        <v>23.05</v>
      </c>
      <c r="AW154" s="55">
        <v>16.64</v>
      </c>
      <c r="AX154" s="55">
        <v>23.74</v>
      </c>
      <c r="AY154" s="55">
        <v>15.94</v>
      </c>
      <c r="AZ154" s="55">
        <v>13.39</v>
      </c>
      <c r="BA154" s="55">
        <v>13.36</v>
      </c>
      <c r="BB154" s="55">
        <v>10.17</v>
      </c>
      <c r="BC154" s="55">
        <v>112.51</v>
      </c>
      <c r="BD154" s="55">
        <v>54.43</v>
      </c>
      <c r="BE154" s="55">
        <v>85.07</v>
      </c>
      <c r="BF154" s="55">
        <v>140.13</v>
      </c>
      <c r="BG154" s="55">
        <v>30.75</v>
      </c>
      <c r="BH154" s="55">
        <v>50.58</v>
      </c>
      <c r="BI154" s="55">
        <v>140.08</v>
      </c>
      <c r="BJ154" s="55">
        <v>77.28</v>
      </c>
      <c r="BK154" s="55">
        <v>53.03</v>
      </c>
      <c r="BL154" s="55">
        <v>61.32</v>
      </c>
      <c r="BM154" s="55">
        <v>53.66</v>
      </c>
      <c r="BN154" s="55">
        <v>45.71</v>
      </c>
      <c r="BO154" s="55">
        <v>114.13</v>
      </c>
      <c r="BP154" s="55">
        <v>159.1</v>
      </c>
      <c r="BQ154" s="55">
        <v>53.81</v>
      </c>
      <c r="BR154" s="55">
        <v>19.81</v>
      </c>
      <c r="BS154" s="55">
        <v>127.31</v>
      </c>
      <c r="BT154" s="55">
        <v>80.61</v>
      </c>
      <c r="BU154" s="55">
        <v>50.64</v>
      </c>
      <c r="BV154" s="55">
        <v>24.09</v>
      </c>
      <c r="BW154" s="55">
        <v>112.64</v>
      </c>
      <c r="BX154" s="55">
        <v>2170.06</v>
      </c>
      <c r="BY154" s="88">
        <v>0.06170435531375662</v>
      </c>
      <c r="CA154" s="37">
        <f t="shared" si="4"/>
        <v>0.0005329543436</v>
      </c>
      <c r="CB154" s="74"/>
      <c r="CC154" s="15"/>
    </row>
    <row r="155">
      <c r="A155" s="7">
        <v>145.0</v>
      </c>
      <c r="B155" s="87">
        <v>42580.0</v>
      </c>
      <c r="C155" s="55">
        <v>111.42</v>
      </c>
      <c r="D155" s="55">
        <v>199.28</v>
      </c>
      <c r="E155" s="55">
        <v>36.83</v>
      </c>
      <c r="F155" s="55">
        <v>37.04</v>
      </c>
      <c r="G155" s="55">
        <v>85.15</v>
      </c>
      <c r="H155" s="55">
        <v>67.38</v>
      </c>
      <c r="I155" s="55">
        <v>56.89</v>
      </c>
      <c r="J155" s="55">
        <v>113.46</v>
      </c>
      <c r="K155" s="55">
        <v>87.38</v>
      </c>
      <c r="L155" s="55">
        <v>92.81</v>
      </c>
      <c r="M155" s="55">
        <v>110.2</v>
      </c>
      <c r="N155" s="55">
        <v>110.39</v>
      </c>
      <c r="O155" s="55">
        <v>49.44</v>
      </c>
      <c r="P155" s="55">
        <v>123.67</v>
      </c>
      <c r="Q155" s="55">
        <v>56.05</v>
      </c>
      <c r="R155" s="55">
        <v>80.45</v>
      </c>
      <c r="S155" s="55">
        <v>93.42</v>
      </c>
      <c r="T155" s="55">
        <v>121.47</v>
      </c>
      <c r="U155" s="55">
        <v>24.75</v>
      </c>
      <c r="V155" s="55">
        <v>102.58</v>
      </c>
      <c r="W155" s="55">
        <v>35.85</v>
      </c>
      <c r="X155" s="55">
        <v>97.71</v>
      </c>
      <c r="Y155" s="55">
        <v>27.17</v>
      </c>
      <c r="Z155" s="55">
        <v>43.97</v>
      </c>
      <c r="AA155" s="55">
        <v>17.44</v>
      </c>
      <c r="AB155" s="55">
        <v>92.45</v>
      </c>
      <c r="AC155" s="55">
        <v>63.03</v>
      </c>
      <c r="AD155" s="55">
        <v>73.14</v>
      </c>
      <c r="AE155" s="55">
        <v>64.23</v>
      </c>
      <c r="AF155" s="55">
        <v>19.22</v>
      </c>
      <c r="AG155" s="55">
        <v>67.06</v>
      </c>
      <c r="AH155" s="55">
        <v>89.82</v>
      </c>
      <c r="AI155" s="55">
        <v>110.12</v>
      </c>
      <c r="AJ155" s="55">
        <v>101.05</v>
      </c>
      <c r="AK155" s="55">
        <v>35.87</v>
      </c>
      <c r="AL155" s="55">
        <v>100.82</v>
      </c>
      <c r="AM155" s="55">
        <v>69.5</v>
      </c>
      <c r="AN155" s="55">
        <v>40.09</v>
      </c>
      <c r="AO155" s="55">
        <v>23.2</v>
      </c>
      <c r="AP155" s="55">
        <v>121.36</v>
      </c>
      <c r="AQ155" s="55">
        <v>13.28</v>
      </c>
      <c r="AR155" s="55">
        <v>18.06</v>
      </c>
      <c r="AS155" s="55">
        <v>14.6</v>
      </c>
      <c r="AT155" s="55">
        <v>20.97</v>
      </c>
      <c r="AU155" s="55">
        <v>15.9</v>
      </c>
      <c r="AV155" s="55">
        <v>23.14</v>
      </c>
      <c r="AW155" s="55">
        <v>16.71</v>
      </c>
      <c r="AX155" s="55">
        <v>23.83</v>
      </c>
      <c r="AY155" s="55">
        <v>16.0</v>
      </c>
      <c r="AZ155" s="55">
        <v>13.44</v>
      </c>
      <c r="BA155" s="55">
        <v>13.41</v>
      </c>
      <c r="BB155" s="55">
        <v>10.21</v>
      </c>
      <c r="BC155" s="55">
        <v>112.81</v>
      </c>
      <c r="BD155" s="55">
        <v>54.7</v>
      </c>
      <c r="BE155" s="55">
        <v>85.18</v>
      </c>
      <c r="BF155" s="55">
        <v>141.3</v>
      </c>
      <c r="BG155" s="55">
        <v>30.8</v>
      </c>
      <c r="BH155" s="55">
        <v>50.58</v>
      </c>
      <c r="BI155" s="55">
        <v>140.71</v>
      </c>
      <c r="BJ155" s="55">
        <v>77.52</v>
      </c>
      <c r="BK155" s="55">
        <v>53.09</v>
      </c>
      <c r="BL155" s="55">
        <v>62.07</v>
      </c>
      <c r="BM155" s="55">
        <v>53.82</v>
      </c>
      <c r="BN155" s="55">
        <v>45.72</v>
      </c>
      <c r="BO155" s="55">
        <v>115.35</v>
      </c>
      <c r="BP155" s="55">
        <v>159.69</v>
      </c>
      <c r="BQ155" s="55">
        <v>53.96</v>
      </c>
      <c r="BR155" s="55">
        <v>19.94</v>
      </c>
      <c r="BS155" s="55">
        <v>127.92</v>
      </c>
      <c r="BT155" s="55">
        <v>80.79</v>
      </c>
      <c r="BU155" s="55">
        <v>50.74</v>
      </c>
      <c r="BV155" s="55">
        <v>24.24</v>
      </c>
      <c r="BW155" s="55">
        <v>113.07000000000001</v>
      </c>
      <c r="BX155" s="55">
        <v>2173.6</v>
      </c>
      <c r="BY155" s="88">
        <v>0.06343630439249681</v>
      </c>
      <c r="CA155" s="37">
        <f t="shared" si="4"/>
        <v>0.003817471591</v>
      </c>
      <c r="CB155" s="74"/>
      <c r="CC155" s="15"/>
    </row>
    <row r="156">
      <c r="A156" s="7">
        <v>146.0</v>
      </c>
      <c r="B156" s="87">
        <v>42583.0</v>
      </c>
      <c r="C156" s="55">
        <v>111.27</v>
      </c>
      <c r="D156" s="55">
        <v>199.05</v>
      </c>
      <c r="E156" s="55">
        <v>36.62</v>
      </c>
      <c r="F156" s="55">
        <v>36.9</v>
      </c>
      <c r="G156" s="55">
        <v>85.15</v>
      </c>
      <c r="H156" s="55">
        <v>65.16</v>
      </c>
      <c r="I156" s="55">
        <v>56.58</v>
      </c>
      <c r="J156" s="55">
        <v>113.23</v>
      </c>
      <c r="K156" s="55">
        <v>87.03</v>
      </c>
      <c r="L156" s="55">
        <v>92.38</v>
      </c>
      <c r="M156" s="55">
        <v>109.73</v>
      </c>
      <c r="N156" s="55">
        <v>110.39</v>
      </c>
      <c r="O156" s="55">
        <v>49.3</v>
      </c>
      <c r="P156" s="55">
        <v>122.97</v>
      </c>
      <c r="Q156" s="55">
        <v>55.82</v>
      </c>
      <c r="R156" s="55">
        <v>80.36</v>
      </c>
      <c r="S156" s="55">
        <v>92.88</v>
      </c>
      <c r="T156" s="55">
        <v>121.31</v>
      </c>
      <c r="U156" s="55">
        <v>24.7</v>
      </c>
      <c r="V156" s="55">
        <v>102.23</v>
      </c>
      <c r="W156" s="55">
        <v>35.57</v>
      </c>
      <c r="X156" s="55">
        <v>96.99</v>
      </c>
      <c r="Y156" s="55">
        <v>26.96</v>
      </c>
      <c r="Z156" s="55">
        <v>43.87</v>
      </c>
      <c r="AA156" s="55">
        <v>17.21</v>
      </c>
      <c r="AB156" s="55">
        <v>92.65</v>
      </c>
      <c r="AC156" s="55">
        <v>62.83</v>
      </c>
      <c r="AD156" s="55">
        <v>72.93</v>
      </c>
      <c r="AE156" s="55">
        <v>63.63</v>
      </c>
      <c r="AF156" s="55">
        <v>18.63</v>
      </c>
      <c r="AG156" s="55">
        <v>66.92</v>
      </c>
      <c r="AH156" s="55">
        <v>89.56</v>
      </c>
      <c r="AI156" s="55">
        <v>109.85</v>
      </c>
      <c r="AJ156" s="55">
        <v>100.81</v>
      </c>
      <c r="AK156" s="55">
        <v>35.65</v>
      </c>
      <c r="AL156" s="55">
        <v>100.33</v>
      </c>
      <c r="AM156" s="55">
        <v>69.63</v>
      </c>
      <c r="AN156" s="55">
        <v>40.07</v>
      </c>
      <c r="AO156" s="55">
        <v>23.17</v>
      </c>
      <c r="AP156" s="55">
        <v>121.4</v>
      </c>
      <c r="AQ156" s="55">
        <v>13.26</v>
      </c>
      <c r="AR156" s="55">
        <v>18.03</v>
      </c>
      <c r="AS156" s="55">
        <v>14.59</v>
      </c>
      <c r="AT156" s="55">
        <v>20.95</v>
      </c>
      <c r="AU156" s="55">
        <v>15.88</v>
      </c>
      <c r="AV156" s="55">
        <v>23.12</v>
      </c>
      <c r="AW156" s="55">
        <v>16.69</v>
      </c>
      <c r="AX156" s="55">
        <v>23.81</v>
      </c>
      <c r="AY156" s="55">
        <v>15.99</v>
      </c>
      <c r="AZ156" s="55">
        <v>13.43</v>
      </c>
      <c r="BA156" s="55">
        <v>13.4</v>
      </c>
      <c r="BB156" s="55">
        <v>10.2</v>
      </c>
      <c r="BC156" s="55">
        <v>112.55</v>
      </c>
      <c r="BD156" s="55">
        <v>54.76</v>
      </c>
      <c r="BE156" s="55">
        <v>85.15</v>
      </c>
      <c r="BF156" s="55">
        <v>139.77</v>
      </c>
      <c r="BG156" s="55">
        <v>30.79</v>
      </c>
      <c r="BH156" s="55">
        <v>50.57</v>
      </c>
      <c r="BI156" s="55">
        <v>140.93</v>
      </c>
      <c r="BJ156" s="55">
        <v>77.89</v>
      </c>
      <c r="BK156" s="55">
        <v>53.08</v>
      </c>
      <c r="BL156" s="55">
        <v>63.57</v>
      </c>
      <c r="BM156" s="55">
        <v>53.76</v>
      </c>
      <c r="BN156" s="55">
        <v>45.71</v>
      </c>
      <c r="BO156" s="55">
        <v>117.52</v>
      </c>
      <c r="BP156" s="55">
        <v>160.0</v>
      </c>
      <c r="BQ156" s="55">
        <v>53.87</v>
      </c>
      <c r="BR156" s="55">
        <v>20.02</v>
      </c>
      <c r="BS156" s="55">
        <v>127.84</v>
      </c>
      <c r="BT156" s="55">
        <v>80.6</v>
      </c>
      <c r="BU156" s="55">
        <v>50.67</v>
      </c>
      <c r="BV156" s="55">
        <v>24.19</v>
      </c>
      <c r="BW156" s="55">
        <v>112.52</v>
      </c>
      <c r="BX156" s="55">
        <v>2170.84</v>
      </c>
      <c r="BY156" s="88">
        <v>0.06208597121246218</v>
      </c>
      <c r="CA156" s="37">
        <f t="shared" si="4"/>
        <v>-0.004864243389</v>
      </c>
      <c r="CB156" s="74"/>
      <c r="CC156" s="15"/>
    </row>
    <row r="157">
      <c r="A157" s="7">
        <v>147.0</v>
      </c>
      <c r="B157" s="87">
        <v>42584.0</v>
      </c>
      <c r="C157" s="55">
        <v>110.43</v>
      </c>
      <c r="D157" s="55">
        <v>197.81</v>
      </c>
      <c r="E157" s="55">
        <v>36.44</v>
      </c>
      <c r="F157" s="55">
        <v>36.7</v>
      </c>
      <c r="G157" s="55">
        <v>84.92</v>
      </c>
      <c r="H157" s="55">
        <v>65.75</v>
      </c>
      <c r="I157" s="55">
        <v>56.3</v>
      </c>
      <c r="J157" s="55">
        <v>113.16</v>
      </c>
      <c r="K157" s="55">
        <v>86.55</v>
      </c>
      <c r="L157" s="55">
        <v>91.48</v>
      </c>
      <c r="M157" s="55">
        <v>108.42</v>
      </c>
      <c r="N157" s="55">
        <v>110.39</v>
      </c>
      <c r="O157" s="55">
        <v>49.29</v>
      </c>
      <c r="P157" s="55">
        <v>122.28</v>
      </c>
      <c r="Q157" s="55">
        <v>55.61</v>
      </c>
      <c r="R157" s="55">
        <v>80.36</v>
      </c>
      <c r="S157" s="55">
        <v>92.24</v>
      </c>
      <c r="T157" s="55">
        <v>119.69</v>
      </c>
      <c r="U157" s="55">
        <v>24.7</v>
      </c>
      <c r="V157" s="55">
        <v>100.88</v>
      </c>
      <c r="W157" s="55">
        <v>35.24</v>
      </c>
      <c r="X157" s="55">
        <v>96.91</v>
      </c>
      <c r="Y157" s="55">
        <v>26.89</v>
      </c>
      <c r="Z157" s="55">
        <v>43.62</v>
      </c>
      <c r="AA157" s="55">
        <v>17.12</v>
      </c>
      <c r="AB157" s="55">
        <v>91.17</v>
      </c>
      <c r="AC157" s="55">
        <v>62.38</v>
      </c>
      <c r="AD157" s="55">
        <v>72.55</v>
      </c>
      <c r="AE157" s="55">
        <v>63.34</v>
      </c>
      <c r="AF157" s="55">
        <v>18.65</v>
      </c>
      <c r="AG157" s="55">
        <v>66.86</v>
      </c>
      <c r="AH157" s="55">
        <v>89.25</v>
      </c>
      <c r="AI157" s="55">
        <v>109.75</v>
      </c>
      <c r="AJ157" s="55">
        <v>100.68</v>
      </c>
      <c r="AK157" s="55">
        <v>35.61</v>
      </c>
      <c r="AL157" s="55">
        <v>100.54</v>
      </c>
      <c r="AM157" s="55">
        <v>70.18</v>
      </c>
      <c r="AN157" s="55">
        <v>39.97</v>
      </c>
      <c r="AO157" s="55">
        <v>23.09</v>
      </c>
      <c r="AP157" s="55">
        <v>120.93</v>
      </c>
      <c r="AQ157" s="55">
        <v>13.21</v>
      </c>
      <c r="AR157" s="55">
        <v>17.96</v>
      </c>
      <c r="AS157" s="55">
        <v>14.52</v>
      </c>
      <c r="AT157" s="55">
        <v>20.84</v>
      </c>
      <c r="AU157" s="55">
        <v>15.79</v>
      </c>
      <c r="AV157" s="55">
        <v>22.98</v>
      </c>
      <c r="AW157" s="55">
        <v>16.58</v>
      </c>
      <c r="AX157" s="55">
        <v>23.65</v>
      </c>
      <c r="AY157" s="55">
        <v>15.88</v>
      </c>
      <c r="AZ157" s="55">
        <v>13.34</v>
      </c>
      <c r="BA157" s="55">
        <v>13.31</v>
      </c>
      <c r="BB157" s="55">
        <v>10.13</v>
      </c>
      <c r="BC157" s="55">
        <v>112.22</v>
      </c>
      <c r="BD157" s="55">
        <v>54.68</v>
      </c>
      <c r="BE157" s="55">
        <v>85.12</v>
      </c>
      <c r="BF157" s="55">
        <v>138.33</v>
      </c>
      <c r="BG157" s="55">
        <v>30.78</v>
      </c>
      <c r="BH157" s="55">
        <v>50.56</v>
      </c>
      <c r="BI157" s="55">
        <v>140.52</v>
      </c>
      <c r="BJ157" s="55">
        <v>76.87</v>
      </c>
      <c r="BK157" s="55">
        <v>52.83</v>
      </c>
      <c r="BL157" s="55">
        <v>63.0</v>
      </c>
      <c r="BM157" s="55">
        <v>53.66</v>
      </c>
      <c r="BN157" s="55">
        <v>45.72</v>
      </c>
      <c r="BO157" s="55">
        <v>117.51</v>
      </c>
      <c r="BP157" s="55">
        <v>160.06</v>
      </c>
      <c r="BQ157" s="55">
        <v>53.65</v>
      </c>
      <c r="BR157" s="55">
        <v>20.18</v>
      </c>
      <c r="BS157" s="55">
        <v>127.22</v>
      </c>
      <c r="BT157" s="55">
        <v>80.53</v>
      </c>
      <c r="BU157" s="55">
        <v>50.68</v>
      </c>
      <c r="BV157" s="55">
        <v>24.14</v>
      </c>
      <c r="BW157" s="55">
        <v>112.25</v>
      </c>
      <c r="BX157" s="55">
        <v>2157.03</v>
      </c>
      <c r="BY157" s="88">
        <v>0.05532941280076731</v>
      </c>
      <c r="CA157" s="37">
        <f t="shared" si="4"/>
        <v>-0.002399573409</v>
      </c>
      <c r="CB157" s="74"/>
      <c r="CC157" s="15"/>
    </row>
    <row r="158">
      <c r="A158" s="5">
        <f t="shared" ref="A158:A175" si="6">A157+1</f>
        <v>148</v>
      </c>
      <c r="B158" s="53">
        <v>42585.0</v>
      </c>
      <c r="C158" s="55">
        <v>110.84</v>
      </c>
      <c r="D158" s="55">
        <v>198.38</v>
      </c>
      <c r="E158" s="55">
        <v>36.3</v>
      </c>
      <c r="F158" s="55">
        <v>36.9</v>
      </c>
      <c r="G158" s="55">
        <v>84.87</v>
      </c>
      <c r="H158" s="55">
        <v>67.02</v>
      </c>
      <c r="I158" s="55">
        <v>56.45</v>
      </c>
      <c r="J158" s="55">
        <v>113.19</v>
      </c>
      <c r="K158" s="55">
        <v>86.87</v>
      </c>
      <c r="L158" s="55">
        <v>91.99</v>
      </c>
      <c r="M158" s="55">
        <v>109.34</v>
      </c>
      <c r="N158" s="55">
        <v>110.37</v>
      </c>
      <c r="O158" s="55">
        <v>49.35</v>
      </c>
      <c r="P158" s="55">
        <v>122.44</v>
      </c>
      <c r="Q158" s="55">
        <v>55.69</v>
      </c>
      <c r="R158" s="55">
        <v>80.32</v>
      </c>
      <c r="S158" s="55">
        <v>92.91</v>
      </c>
      <c r="T158" s="55">
        <v>120.59</v>
      </c>
      <c r="U158" s="55">
        <v>24.72</v>
      </c>
      <c r="V158" s="55">
        <v>101.68</v>
      </c>
      <c r="W158" s="55">
        <v>35.25</v>
      </c>
      <c r="X158" s="55">
        <v>96.72</v>
      </c>
      <c r="Y158" s="55">
        <v>26.66</v>
      </c>
      <c r="Z158" s="55">
        <v>43.76</v>
      </c>
      <c r="AA158" s="55">
        <v>17.38</v>
      </c>
      <c r="AB158" s="55">
        <v>90.64</v>
      </c>
      <c r="AC158" s="55">
        <v>61.93</v>
      </c>
      <c r="AD158" s="55">
        <v>72.64</v>
      </c>
      <c r="AE158" s="55">
        <v>63.19</v>
      </c>
      <c r="AF158" s="55">
        <v>19.05</v>
      </c>
      <c r="AG158" s="55">
        <v>66.89</v>
      </c>
      <c r="AH158" s="55">
        <v>89.35</v>
      </c>
      <c r="AI158" s="55">
        <v>109.78</v>
      </c>
      <c r="AJ158" s="55">
        <v>100.87</v>
      </c>
      <c r="AK158" s="55">
        <v>35.73</v>
      </c>
      <c r="AL158" s="55">
        <v>100.2</v>
      </c>
      <c r="AM158" s="55">
        <v>69.71</v>
      </c>
      <c r="AN158" s="55">
        <v>39.96</v>
      </c>
      <c r="AO158" s="55">
        <v>23.01</v>
      </c>
      <c r="AP158" s="55">
        <v>121.16</v>
      </c>
      <c r="AQ158" s="55">
        <v>13.22</v>
      </c>
      <c r="AR158" s="55">
        <v>17.97</v>
      </c>
      <c r="AS158" s="55">
        <v>14.53</v>
      </c>
      <c r="AT158" s="55">
        <v>20.85</v>
      </c>
      <c r="AU158" s="55">
        <v>15.8</v>
      </c>
      <c r="AV158" s="55">
        <v>23.0</v>
      </c>
      <c r="AW158" s="55">
        <v>16.6</v>
      </c>
      <c r="AX158" s="55">
        <v>23.67</v>
      </c>
      <c r="AY158" s="55">
        <v>15.89</v>
      </c>
      <c r="AZ158" s="55">
        <v>13.35</v>
      </c>
      <c r="BA158" s="55">
        <v>13.32</v>
      </c>
      <c r="BB158" s="55">
        <v>10.14</v>
      </c>
      <c r="BC158" s="55">
        <v>112.34</v>
      </c>
      <c r="BD158" s="55">
        <v>54.38</v>
      </c>
      <c r="BE158" s="55">
        <v>85.13</v>
      </c>
      <c r="BF158" s="55">
        <v>138.41</v>
      </c>
      <c r="BG158" s="55">
        <v>30.77</v>
      </c>
      <c r="BH158" s="55">
        <v>50.57</v>
      </c>
      <c r="BI158" s="55">
        <v>139.82</v>
      </c>
      <c r="BJ158" s="55">
        <v>77.14</v>
      </c>
      <c r="BK158" s="55">
        <v>52.97</v>
      </c>
      <c r="BL158" s="55">
        <v>64.38</v>
      </c>
      <c r="BM158" s="55">
        <v>53.65</v>
      </c>
      <c r="BN158" s="55">
        <v>45.71</v>
      </c>
      <c r="BO158" s="55">
        <v>118.07</v>
      </c>
      <c r="BP158" s="55">
        <v>160.97</v>
      </c>
      <c r="BQ158" s="55">
        <v>53.7</v>
      </c>
      <c r="BR158" s="55">
        <v>19.99</v>
      </c>
      <c r="BS158" s="55">
        <v>126.4</v>
      </c>
      <c r="BT158" s="55">
        <v>80.58</v>
      </c>
      <c r="BU158" s="55">
        <v>50.6</v>
      </c>
      <c r="BV158" s="55">
        <v>24.22</v>
      </c>
      <c r="BW158" s="55">
        <v>112.31</v>
      </c>
      <c r="BX158" s="55">
        <v>2163.79</v>
      </c>
      <c r="BY158" s="14">
        <v>0.05863675058954754</v>
      </c>
      <c r="CA158" s="37">
        <f t="shared" si="4"/>
        <v>0.0005345211581</v>
      </c>
      <c r="CB158" s="74"/>
      <c r="CC158" s="15"/>
    </row>
    <row r="159">
      <c r="A159" s="5">
        <f t="shared" si="6"/>
        <v>149</v>
      </c>
      <c r="B159" s="53">
        <v>42586.0</v>
      </c>
      <c r="C159" s="55">
        <v>110.97</v>
      </c>
      <c r="D159" s="55">
        <v>198.57</v>
      </c>
      <c r="E159" s="55">
        <v>36.51</v>
      </c>
      <c r="F159" s="55">
        <v>37.08</v>
      </c>
      <c r="G159" s="55">
        <v>85.06</v>
      </c>
      <c r="H159" s="55">
        <v>66.92</v>
      </c>
      <c r="I159" s="55">
        <v>56.68</v>
      </c>
      <c r="J159" s="55">
        <v>113.34</v>
      </c>
      <c r="K159" s="55">
        <v>86.92</v>
      </c>
      <c r="L159" s="55">
        <v>92.08</v>
      </c>
      <c r="M159" s="55">
        <v>109.29</v>
      </c>
      <c r="N159" s="55">
        <v>110.4</v>
      </c>
      <c r="O159" s="55">
        <v>49.43</v>
      </c>
      <c r="P159" s="55">
        <v>122.96</v>
      </c>
      <c r="Q159" s="55">
        <v>55.81</v>
      </c>
      <c r="R159" s="55">
        <v>80.54</v>
      </c>
      <c r="S159" s="55">
        <v>92.85</v>
      </c>
      <c r="T159" s="55">
        <v>120.7</v>
      </c>
      <c r="U159" s="55">
        <v>24.73</v>
      </c>
      <c r="V159" s="55">
        <v>101.98</v>
      </c>
      <c r="W159" s="55">
        <v>35.49</v>
      </c>
      <c r="X159" s="55">
        <v>97.39</v>
      </c>
      <c r="Y159" s="55">
        <v>26.91</v>
      </c>
      <c r="Z159" s="55">
        <v>44.01</v>
      </c>
      <c r="AA159" s="55">
        <v>17.54</v>
      </c>
      <c r="AB159" s="55">
        <v>90.27</v>
      </c>
      <c r="AC159" s="55">
        <v>61.93</v>
      </c>
      <c r="AD159" s="55">
        <v>72.7</v>
      </c>
      <c r="AE159" s="55">
        <v>63.56</v>
      </c>
      <c r="AF159" s="55">
        <v>19.04</v>
      </c>
      <c r="AG159" s="55">
        <v>67.02</v>
      </c>
      <c r="AH159" s="55">
        <v>89.49</v>
      </c>
      <c r="AI159" s="55">
        <v>109.91</v>
      </c>
      <c r="AJ159" s="55">
        <v>101.04</v>
      </c>
      <c r="AK159" s="55">
        <v>35.97</v>
      </c>
      <c r="AL159" s="55">
        <v>100.33</v>
      </c>
      <c r="AM159" s="55">
        <v>69.69</v>
      </c>
      <c r="AN159" s="55">
        <v>40.08</v>
      </c>
      <c r="AO159" s="55">
        <v>23.07</v>
      </c>
      <c r="AP159" s="55">
        <v>121.3</v>
      </c>
      <c r="AQ159" s="55">
        <v>13.25</v>
      </c>
      <c r="AR159" s="55">
        <v>18.01</v>
      </c>
      <c r="AS159" s="55">
        <v>14.56</v>
      </c>
      <c r="AT159" s="55">
        <v>20.91</v>
      </c>
      <c r="AU159" s="55">
        <v>15.85</v>
      </c>
      <c r="AV159" s="55">
        <v>23.06</v>
      </c>
      <c r="AW159" s="55">
        <v>16.65</v>
      </c>
      <c r="AX159" s="55">
        <v>23.74</v>
      </c>
      <c r="AY159" s="55">
        <v>15.94</v>
      </c>
      <c r="AZ159" s="55">
        <v>13.39</v>
      </c>
      <c r="BA159" s="55">
        <v>13.36</v>
      </c>
      <c r="BB159" s="55">
        <v>10.17</v>
      </c>
      <c r="BC159" s="55">
        <v>112.55</v>
      </c>
      <c r="BD159" s="55">
        <v>54.5</v>
      </c>
      <c r="BE159" s="55">
        <v>85.19</v>
      </c>
      <c r="BF159" s="55">
        <v>139.45</v>
      </c>
      <c r="BG159" s="55">
        <v>30.78</v>
      </c>
      <c r="BH159" s="55">
        <v>50.57</v>
      </c>
      <c r="BI159" s="55">
        <v>140.18</v>
      </c>
      <c r="BJ159" s="55">
        <v>77.72</v>
      </c>
      <c r="BK159" s="55">
        <v>53.11</v>
      </c>
      <c r="BL159" s="55">
        <v>63.5</v>
      </c>
      <c r="BM159" s="55">
        <v>53.7</v>
      </c>
      <c r="BN159" s="55">
        <v>45.71</v>
      </c>
      <c r="BO159" s="55">
        <v>117.38</v>
      </c>
      <c r="BP159" s="55">
        <v>160.25</v>
      </c>
      <c r="BQ159" s="55">
        <v>53.8</v>
      </c>
      <c r="BR159" s="55">
        <v>19.94</v>
      </c>
      <c r="BS159" s="55">
        <v>127.08</v>
      </c>
      <c r="BT159" s="55">
        <v>80.68</v>
      </c>
      <c r="BU159" s="55">
        <v>50.62</v>
      </c>
      <c r="BV159" s="55">
        <v>24.24</v>
      </c>
      <c r="BW159" s="55">
        <v>112.58</v>
      </c>
      <c r="BX159" s="55">
        <v>2164.25</v>
      </c>
      <c r="BY159" s="14">
        <v>0.058861806119553384</v>
      </c>
      <c r="CA159" s="37">
        <f t="shared" si="4"/>
        <v>0.002404060191</v>
      </c>
      <c r="CB159" s="74"/>
      <c r="CC159" s="15"/>
    </row>
    <row r="160">
      <c r="A160" s="5">
        <f t="shared" si="6"/>
        <v>150</v>
      </c>
      <c r="B160" s="53">
        <v>42587.0</v>
      </c>
      <c r="C160" s="55">
        <v>111.89</v>
      </c>
      <c r="D160" s="55">
        <v>200.17</v>
      </c>
      <c r="E160" s="55">
        <v>36.64</v>
      </c>
      <c r="F160" s="55">
        <v>37.49</v>
      </c>
      <c r="G160" s="55">
        <v>85.63</v>
      </c>
      <c r="H160" s="55">
        <v>67.53</v>
      </c>
      <c r="I160" s="55">
        <v>56.48</v>
      </c>
      <c r="J160" s="55">
        <v>113.12</v>
      </c>
      <c r="K160" s="55">
        <v>87.81</v>
      </c>
      <c r="L160" s="55">
        <v>92.86</v>
      </c>
      <c r="M160" s="55">
        <v>110.6</v>
      </c>
      <c r="N160" s="55">
        <v>110.38</v>
      </c>
      <c r="O160" s="55">
        <v>49.34</v>
      </c>
      <c r="P160" s="55">
        <v>122.46</v>
      </c>
      <c r="Q160" s="55">
        <v>55.79</v>
      </c>
      <c r="R160" s="55">
        <v>80.61</v>
      </c>
      <c r="S160" s="55">
        <v>93.74</v>
      </c>
      <c r="T160" s="55">
        <v>121.93</v>
      </c>
      <c r="U160" s="55">
        <v>24.67</v>
      </c>
      <c r="V160" s="55">
        <v>103.37</v>
      </c>
      <c r="W160" s="55">
        <v>35.75</v>
      </c>
      <c r="X160" s="55">
        <v>97.76</v>
      </c>
      <c r="Y160" s="55">
        <v>26.91</v>
      </c>
      <c r="Z160" s="55">
        <v>44.49</v>
      </c>
      <c r="AA160" s="55">
        <v>17.71</v>
      </c>
      <c r="AB160" s="55">
        <v>90.33</v>
      </c>
      <c r="AC160" s="55">
        <v>62.01</v>
      </c>
      <c r="AD160" s="55">
        <v>73.08</v>
      </c>
      <c r="AE160" s="55">
        <v>63.79</v>
      </c>
      <c r="AF160" s="55">
        <v>19.17</v>
      </c>
      <c r="AG160" s="55">
        <v>66.7</v>
      </c>
      <c r="AH160" s="55">
        <v>89.16</v>
      </c>
      <c r="AI160" s="55">
        <v>109.75</v>
      </c>
      <c r="AJ160" s="55">
        <v>100.91</v>
      </c>
      <c r="AK160" s="55">
        <v>36.04</v>
      </c>
      <c r="AL160" s="55">
        <v>99.85</v>
      </c>
      <c r="AM160" s="55">
        <v>68.18</v>
      </c>
      <c r="AN160" s="55">
        <v>40.13</v>
      </c>
      <c r="AO160" s="55">
        <v>23.08</v>
      </c>
      <c r="AP160" s="55">
        <v>121.13</v>
      </c>
      <c r="AQ160" s="55">
        <v>13.28</v>
      </c>
      <c r="AR160" s="55">
        <v>18.06</v>
      </c>
      <c r="AS160" s="55">
        <v>14.62</v>
      </c>
      <c r="AT160" s="55">
        <v>21.0</v>
      </c>
      <c r="AU160" s="55">
        <v>15.93</v>
      </c>
      <c r="AV160" s="55">
        <v>23.2</v>
      </c>
      <c r="AW160" s="55">
        <v>16.76</v>
      </c>
      <c r="AX160" s="55">
        <v>23.91</v>
      </c>
      <c r="AY160" s="55">
        <v>16.06</v>
      </c>
      <c r="AZ160" s="55">
        <v>13.49</v>
      </c>
      <c r="BA160" s="55">
        <v>13.46</v>
      </c>
      <c r="BB160" s="55">
        <v>10.24</v>
      </c>
      <c r="BC160" s="55">
        <v>112.17</v>
      </c>
      <c r="BD160" s="55">
        <v>54.59</v>
      </c>
      <c r="BE160" s="55">
        <v>85.07</v>
      </c>
      <c r="BF160" s="55">
        <v>138.0</v>
      </c>
      <c r="BG160" s="55">
        <v>30.77</v>
      </c>
      <c r="BH160" s="55">
        <v>50.58</v>
      </c>
      <c r="BI160" s="55">
        <v>140.62</v>
      </c>
      <c r="BJ160" s="55">
        <v>78.65</v>
      </c>
      <c r="BK160" s="55">
        <v>53.49</v>
      </c>
      <c r="BL160" s="55">
        <v>64.19</v>
      </c>
      <c r="BM160" s="55">
        <v>53.54</v>
      </c>
      <c r="BN160" s="55">
        <v>45.71</v>
      </c>
      <c r="BO160" s="55">
        <v>117.75</v>
      </c>
      <c r="BP160" s="55">
        <v>160.6</v>
      </c>
      <c r="BQ160" s="55">
        <v>53.66</v>
      </c>
      <c r="BR160" s="55">
        <v>19.29</v>
      </c>
      <c r="BS160" s="55">
        <v>127.29</v>
      </c>
      <c r="BT160" s="55">
        <v>80.55</v>
      </c>
      <c r="BU160" s="55">
        <v>50.62</v>
      </c>
      <c r="BV160" s="55">
        <v>24.22</v>
      </c>
      <c r="BW160" s="55">
        <v>111.88</v>
      </c>
      <c r="BX160" s="55">
        <v>2182.87</v>
      </c>
      <c r="BY160" s="14">
        <v>0.06797166257326537</v>
      </c>
      <c r="CA160" s="37">
        <f t="shared" si="4"/>
        <v>-0.006217800675</v>
      </c>
      <c r="CB160" s="74"/>
      <c r="CC160" s="15"/>
    </row>
    <row r="161">
      <c r="A161" s="5">
        <f t="shared" si="6"/>
        <v>151</v>
      </c>
      <c r="B161" s="53">
        <v>42590.0</v>
      </c>
      <c r="C161" s="55">
        <v>111.82</v>
      </c>
      <c r="D161" s="55">
        <v>200.07</v>
      </c>
      <c r="E161" s="55">
        <v>36.76</v>
      </c>
      <c r="F161" s="55">
        <v>37.73</v>
      </c>
      <c r="G161" s="55">
        <v>85.53</v>
      </c>
      <c r="H161" s="55">
        <v>68.43</v>
      </c>
      <c r="I161" s="55">
        <v>56.54</v>
      </c>
      <c r="J161" s="55">
        <v>113.16</v>
      </c>
      <c r="K161" s="55">
        <v>87.86</v>
      </c>
      <c r="L161" s="55">
        <v>93.06</v>
      </c>
      <c r="M161" s="55">
        <v>110.69</v>
      </c>
      <c r="N161" s="55">
        <v>110.36</v>
      </c>
      <c r="O161" s="55">
        <v>49.35</v>
      </c>
      <c r="P161" s="55">
        <v>122.54</v>
      </c>
      <c r="Q161" s="55">
        <v>55.87</v>
      </c>
      <c r="R161" s="55">
        <v>80.76</v>
      </c>
      <c r="S161" s="55">
        <v>93.91</v>
      </c>
      <c r="T161" s="55">
        <v>121.92</v>
      </c>
      <c r="U161" s="55">
        <v>24.7</v>
      </c>
      <c r="V161" s="55">
        <v>103.77</v>
      </c>
      <c r="W161" s="55">
        <v>35.97</v>
      </c>
      <c r="X161" s="55">
        <v>97.81</v>
      </c>
      <c r="Y161" s="55">
        <v>27.07</v>
      </c>
      <c r="Z161" s="55">
        <v>44.77</v>
      </c>
      <c r="AA161" s="55">
        <v>17.82</v>
      </c>
      <c r="AB161" s="55">
        <v>90.49</v>
      </c>
      <c r="AC161" s="55">
        <v>61.95</v>
      </c>
      <c r="AD161" s="55">
        <v>73.07</v>
      </c>
      <c r="AE161" s="55">
        <v>64.05</v>
      </c>
      <c r="AF161" s="55">
        <v>19.38</v>
      </c>
      <c r="AG161" s="55">
        <v>66.64</v>
      </c>
      <c r="AH161" s="55">
        <v>89.14</v>
      </c>
      <c r="AI161" s="55">
        <v>109.76</v>
      </c>
      <c r="AJ161" s="55">
        <v>100.86</v>
      </c>
      <c r="AK161" s="55">
        <v>36.24</v>
      </c>
      <c r="AL161" s="55">
        <v>99.62</v>
      </c>
      <c r="AM161" s="55">
        <v>68.19</v>
      </c>
      <c r="AN161" s="55">
        <v>40.22</v>
      </c>
      <c r="AO161" s="55">
        <v>23.11</v>
      </c>
      <c r="AP161" s="55">
        <v>121.19</v>
      </c>
      <c r="AQ161" s="55">
        <v>13.29</v>
      </c>
      <c r="AR161" s="55">
        <v>18.07</v>
      </c>
      <c r="AS161" s="55">
        <v>14.63</v>
      </c>
      <c r="AT161" s="55">
        <v>21.02</v>
      </c>
      <c r="AU161" s="55">
        <v>15.94</v>
      </c>
      <c r="AV161" s="55">
        <v>23.21</v>
      </c>
      <c r="AW161" s="55">
        <v>16.76</v>
      </c>
      <c r="AX161" s="55">
        <v>23.92</v>
      </c>
      <c r="AY161" s="55">
        <v>16.11</v>
      </c>
      <c r="AZ161" s="55">
        <v>13.49</v>
      </c>
      <c r="BA161" s="55">
        <v>13.46</v>
      </c>
      <c r="BB161" s="55">
        <v>10.25</v>
      </c>
      <c r="BC161" s="55">
        <v>112.24</v>
      </c>
      <c r="BD161" s="55">
        <v>54.53</v>
      </c>
      <c r="BE161" s="55">
        <v>85.04</v>
      </c>
      <c r="BF161" s="55">
        <v>138.26</v>
      </c>
      <c r="BG161" s="55">
        <v>30.78</v>
      </c>
      <c r="BH161" s="55">
        <v>50.61</v>
      </c>
      <c r="BI161" s="55">
        <v>140.42</v>
      </c>
      <c r="BJ161" s="55">
        <v>78.63</v>
      </c>
      <c r="BK161" s="55">
        <v>53.77</v>
      </c>
      <c r="BL161" s="55">
        <v>62.98</v>
      </c>
      <c r="BM161" s="55">
        <v>53.57</v>
      </c>
      <c r="BN161" s="55">
        <v>45.71</v>
      </c>
      <c r="BO161" s="55">
        <v>116.5</v>
      </c>
      <c r="BP161" s="55">
        <v>159.58</v>
      </c>
      <c r="BQ161" s="55">
        <v>53.66</v>
      </c>
      <c r="BR161" s="55">
        <v>19.32</v>
      </c>
      <c r="BS161" s="55">
        <v>127.17</v>
      </c>
      <c r="BT161" s="55">
        <v>80.57</v>
      </c>
      <c r="BU161" s="55">
        <v>50.61</v>
      </c>
      <c r="BV161" s="55">
        <v>24.29</v>
      </c>
      <c r="BW161" s="55">
        <v>111.82000000000001</v>
      </c>
      <c r="BX161" s="55">
        <v>2180.89</v>
      </c>
      <c r="BY161" s="14">
        <v>0.06700294529193607</v>
      </c>
      <c r="CA161" s="37">
        <f t="shared" si="4"/>
        <v>-0.0005362888809</v>
      </c>
      <c r="CB161" s="74"/>
      <c r="CC161" s="15"/>
    </row>
    <row r="162">
      <c r="A162" s="5">
        <f t="shared" si="6"/>
        <v>152</v>
      </c>
      <c r="B162" s="53">
        <v>42591.0</v>
      </c>
      <c r="C162" s="55">
        <v>111.92</v>
      </c>
      <c r="D162" s="55">
        <v>200.2</v>
      </c>
      <c r="E162" s="55">
        <v>37.06</v>
      </c>
      <c r="F162" s="55">
        <v>37.98</v>
      </c>
      <c r="G162" s="55">
        <v>85.57</v>
      </c>
      <c r="H162" s="55">
        <v>68.07</v>
      </c>
      <c r="I162" s="55">
        <v>56.65</v>
      </c>
      <c r="J162" s="55">
        <v>113.25</v>
      </c>
      <c r="K162" s="55">
        <v>87.86</v>
      </c>
      <c r="L162" s="55">
        <v>92.91</v>
      </c>
      <c r="M162" s="55">
        <v>110.62</v>
      </c>
      <c r="N162" s="55">
        <v>110.38</v>
      </c>
      <c r="O162" s="55">
        <v>49.4</v>
      </c>
      <c r="P162" s="55">
        <v>123.26</v>
      </c>
      <c r="Q162" s="55">
        <v>56.02</v>
      </c>
      <c r="R162" s="55">
        <v>81.1</v>
      </c>
      <c r="S162" s="55">
        <v>93.83</v>
      </c>
      <c r="T162" s="55">
        <v>121.91</v>
      </c>
      <c r="U162" s="55">
        <v>24.7</v>
      </c>
      <c r="V162" s="55">
        <v>103.8</v>
      </c>
      <c r="W162" s="55">
        <v>36.27</v>
      </c>
      <c r="X162" s="55">
        <v>98.45</v>
      </c>
      <c r="Y162" s="55">
        <v>27.25</v>
      </c>
      <c r="Z162" s="55">
        <v>45.1</v>
      </c>
      <c r="AA162" s="55">
        <v>17.97</v>
      </c>
      <c r="AB162" s="55">
        <v>90.98</v>
      </c>
      <c r="AC162" s="55">
        <v>62.1</v>
      </c>
      <c r="AD162" s="55">
        <v>73.04</v>
      </c>
      <c r="AE162" s="55">
        <v>64.44</v>
      </c>
      <c r="AF162" s="55">
        <v>19.33</v>
      </c>
      <c r="AG162" s="55">
        <v>66.81</v>
      </c>
      <c r="AH162" s="55">
        <v>89.51</v>
      </c>
      <c r="AI162" s="55">
        <v>109.91</v>
      </c>
      <c r="AJ162" s="55">
        <v>100.81</v>
      </c>
      <c r="AK162" s="55">
        <v>36.36</v>
      </c>
      <c r="AL162" s="55">
        <v>100.01</v>
      </c>
      <c r="AM162" s="55">
        <v>68.49</v>
      </c>
      <c r="AN162" s="55">
        <v>40.28</v>
      </c>
      <c r="AO162" s="55">
        <v>23.14</v>
      </c>
      <c r="AP162" s="55">
        <v>121.2</v>
      </c>
      <c r="AQ162" s="55">
        <v>13.32</v>
      </c>
      <c r="AR162" s="55">
        <v>18.12</v>
      </c>
      <c r="AS162" s="55">
        <v>14.63</v>
      </c>
      <c r="AT162" s="55">
        <v>21.07</v>
      </c>
      <c r="AU162" s="55">
        <v>15.98</v>
      </c>
      <c r="AV162" s="55">
        <v>23.28</v>
      </c>
      <c r="AW162" s="55">
        <v>16.81</v>
      </c>
      <c r="AX162" s="55">
        <v>23.99</v>
      </c>
      <c r="AY162" s="55">
        <v>16.1</v>
      </c>
      <c r="AZ162" s="55">
        <v>13.53</v>
      </c>
      <c r="BA162" s="55">
        <v>13.5</v>
      </c>
      <c r="BB162" s="55">
        <v>10.27</v>
      </c>
      <c r="BC162" s="55">
        <v>112.53</v>
      </c>
      <c r="BD162" s="55">
        <v>54.7</v>
      </c>
      <c r="BE162" s="55">
        <v>85.09</v>
      </c>
      <c r="BF162" s="55">
        <v>139.62</v>
      </c>
      <c r="BG162" s="55">
        <v>30.77</v>
      </c>
      <c r="BH162" s="55">
        <v>50.62</v>
      </c>
      <c r="BI162" s="55">
        <v>140.78</v>
      </c>
      <c r="BJ162" s="55">
        <v>78.79</v>
      </c>
      <c r="BK162" s="55">
        <v>54.02</v>
      </c>
      <c r="BL162" s="55">
        <v>62.92</v>
      </c>
      <c r="BM162" s="55">
        <v>53.69</v>
      </c>
      <c r="BN162" s="55">
        <v>45.71</v>
      </c>
      <c r="BO162" s="55">
        <v>116.15</v>
      </c>
      <c r="BP162" s="55">
        <v>160.66</v>
      </c>
      <c r="BQ162" s="55">
        <v>53.73</v>
      </c>
      <c r="BR162" s="55">
        <v>19.45</v>
      </c>
      <c r="BS162" s="55">
        <v>127.55</v>
      </c>
      <c r="BT162" s="55">
        <v>80.65</v>
      </c>
      <c r="BU162" s="55">
        <v>50.69</v>
      </c>
      <c r="BV162" s="55">
        <v>24.38</v>
      </c>
      <c r="BW162" s="55">
        <v>112.22</v>
      </c>
      <c r="BX162" s="55">
        <v>2181.74</v>
      </c>
      <c r="BY162" s="14">
        <v>0.06741880877129458</v>
      </c>
      <c r="CA162" s="37">
        <f t="shared" si="4"/>
        <v>0.003577177607</v>
      </c>
      <c r="CB162" s="74"/>
      <c r="CC162" s="15"/>
    </row>
    <row r="163">
      <c r="A163" s="5">
        <f t="shared" si="6"/>
        <v>153</v>
      </c>
      <c r="B163" s="53">
        <v>42592.0</v>
      </c>
      <c r="C163" s="55">
        <v>111.59</v>
      </c>
      <c r="D163" s="55">
        <v>199.69</v>
      </c>
      <c r="E163" s="55">
        <v>37.19</v>
      </c>
      <c r="F163" s="55">
        <v>37.89</v>
      </c>
      <c r="G163" s="55">
        <v>85.62</v>
      </c>
      <c r="H163" s="55">
        <v>67.33</v>
      </c>
      <c r="I163" s="55">
        <v>56.69</v>
      </c>
      <c r="J163" s="55">
        <v>113.31</v>
      </c>
      <c r="K163" s="55">
        <v>87.57</v>
      </c>
      <c r="L163" s="55">
        <v>92.63</v>
      </c>
      <c r="M163" s="55">
        <v>110.08</v>
      </c>
      <c r="N163" s="55">
        <v>110.39</v>
      </c>
      <c r="O163" s="55">
        <v>49.39</v>
      </c>
      <c r="P163" s="55">
        <v>123.61</v>
      </c>
      <c r="Q163" s="55">
        <v>56.16</v>
      </c>
      <c r="R163" s="55">
        <v>81.34</v>
      </c>
      <c r="S163" s="55">
        <v>93.43</v>
      </c>
      <c r="T163" s="55">
        <v>121.28</v>
      </c>
      <c r="U163" s="55">
        <v>24.74</v>
      </c>
      <c r="V163" s="55">
        <v>103.18</v>
      </c>
      <c r="W163" s="55">
        <v>36.37</v>
      </c>
      <c r="X163" s="55">
        <v>98.78</v>
      </c>
      <c r="Y163" s="55">
        <v>27.33</v>
      </c>
      <c r="Z163" s="55">
        <v>45.08</v>
      </c>
      <c r="AA163" s="55">
        <v>17.83</v>
      </c>
      <c r="AB163" s="55">
        <v>90.88</v>
      </c>
      <c r="AC163" s="55">
        <v>62.21</v>
      </c>
      <c r="AD163" s="55">
        <v>72.85</v>
      </c>
      <c r="AE163" s="55">
        <v>64.49</v>
      </c>
      <c r="AF163" s="55">
        <v>19.07</v>
      </c>
      <c r="AG163" s="55">
        <v>66.92</v>
      </c>
      <c r="AH163" s="55">
        <v>89.78</v>
      </c>
      <c r="AI163" s="55">
        <v>110.03</v>
      </c>
      <c r="AJ163" s="55">
        <v>100.92</v>
      </c>
      <c r="AK163" s="55">
        <v>36.35</v>
      </c>
      <c r="AL163" s="55">
        <v>100.94</v>
      </c>
      <c r="AM163" s="55">
        <v>69.26</v>
      </c>
      <c r="AN163" s="55">
        <v>40.22</v>
      </c>
      <c r="AO163" s="55">
        <v>23.12</v>
      </c>
      <c r="AP163" s="55">
        <v>121.34</v>
      </c>
      <c r="AQ163" s="55">
        <v>13.33</v>
      </c>
      <c r="AR163" s="55">
        <v>18.13</v>
      </c>
      <c r="AS163" s="55">
        <v>14.67</v>
      </c>
      <c r="AT163" s="55">
        <v>21.08</v>
      </c>
      <c r="AU163" s="55">
        <v>15.98</v>
      </c>
      <c r="AV163" s="55">
        <v>23.28</v>
      </c>
      <c r="AW163" s="55">
        <v>16.81</v>
      </c>
      <c r="AX163" s="55">
        <v>23.98</v>
      </c>
      <c r="AY163" s="55">
        <v>16.16</v>
      </c>
      <c r="AZ163" s="55">
        <v>13.53</v>
      </c>
      <c r="BA163" s="55">
        <v>13.5</v>
      </c>
      <c r="BB163" s="55">
        <v>10.27</v>
      </c>
      <c r="BC163" s="55">
        <v>112.66</v>
      </c>
      <c r="BD163" s="55">
        <v>54.9</v>
      </c>
      <c r="BE163" s="55">
        <v>85.13</v>
      </c>
      <c r="BF163" s="55">
        <v>140.16</v>
      </c>
      <c r="BG163" s="55">
        <v>30.78</v>
      </c>
      <c r="BH163" s="55">
        <v>50.6</v>
      </c>
      <c r="BI163" s="55">
        <v>141.3</v>
      </c>
      <c r="BJ163" s="55">
        <v>78.79</v>
      </c>
      <c r="BK163" s="55">
        <v>54.27</v>
      </c>
      <c r="BL163" s="55">
        <v>60.96</v>
      </c>
      <c r="BM163" s="55">
        <v>53.76</v>
      </c>
      <c r="BN163" s="55">
        <v>45.71</v>
      </c>
      <c r="BO163" s="55">
        <v>114.72</v>
      </c>
      <c r="BP163" s="55">
        <v>159.62</v>
      </c>
      <c r="BQ163" s="55">
        <v>53.9</v>
      </c>
      <c r="BR163" s="55">
        <v>19.76</v>
      </c>
      <c r="BS163" s="55">
        <v>127.99</v>
      </c>
      <c r="BT163" s="55">
        <v>80.78</v>
      </c>
      <c r="BU163" s="55">
        <v>50.71</v>
      </c>
      <c r="BV163" s="55">
        <v>24.37</v>
      </c>
      <c r="BW163" s="55">
        <v>112.52</v>
      </c>
      <c r="BX163" s="55">
        <v>2175.49</v>
      </c>
      <c r="BY163" s="14">
        <v>0.0643609890701291</v>
      </c>
      <c r="CA163" s="37">
        <f t="shared" si="4"/>
        <v>0.002673320264</v>
      </c>
      <c r="CB163" s="74"/>
      <c r="CC163" s="15"/>
    </row>
    <row r="164">
      <c r="A164" s="5">
        <f t="shared" si="6"/>
        <v>154</v>
      </c>
      <c r="B164" s="53">
        <v>42593.0</v>
      </c>
      <c r="C164" s="55">
        <v>112.15</v>
      </c>
      <c r="D164" s="55">
        <v>200.67</v>
      </c>
      <c r="E164" s="55">
        <v>37.47</v>
      </c>
      <c r="F164" s="55">
        <v>38.33</v>
      </c>
      <c r="G164" s="55">
        <v>85.99</v>
      </c>
      <c r="H164" s="55">
        <v>68.32</v>
      </c>
      <c r="I164" s="55">
        <v>56.55</v>
      </c>
      <c r="J164" s="55">
        <v>113.23</v>
      </c>
      <c r="K164" s="55">
        <v>88.02</v>
      </c>
      <c r="L164" s="55">
        <v>93.37</v>
      </c>
      <c r="M164" s="55">
        <v>110.47</v>
      </c>
      <c r="N164" s="55">
        <v>110.4</v>
      </c>
      <c r="O164" s="55">
        <v>49.34</v>
      </c>
      <c r="P164" s="55">
        <v>123.2</v>
      </c>
      <c r="Q164" s="55">
        <v>56.11</v>
      </c>
      <c r="R164" s="55">
        <v>81.16</v>
      </c>
      <c r="S164" s="55">
        <v>94.02</v>
      </c>
      <c r="T164" s="55">
        <v>121.76</v>
      </c>
      <c r="U164" s="55">
        <v>24.72</v>
      </c>
      <c r="V164" s="55">
        <v>103.79</v>
      </c>
      <c r="W164" s="55">
        <v>36.67</v>
      </c>
      <c r="X164" s="55">
        <v>99.36</v>
      </c>
      <c r="Y164" s="55">
        <v>27.47</v>
      </c>
      <c r="Z164" s="55">
        <v>45.62</v>
      </c>
      <c r="AA164" s="55">
        <v>18.16</v>
      </c>
      <c r="AB164" s="55">
        <v>89.85</v>
      </c>
      <c r="AC164" s="55">
        <v>61.84</v>
      </c>
      <c r="AD164" s="55">
        <v>73.23</v>
      </c>
      <c r="AE164" s="55">
        <v>65.0</v>
      </c>
      <c r="AF164" s="55">
        <v>19.25</v>
      </c>
      <c r="AG164" s="55">
        <v>66.68</v>
      </c>
      <c r="AH164" s="55">
        <v>89.44</v>
      </c>
      <c r="AI164" s="55">
        <v>109.87</v>
      </c>
      <c r="AJ164" s="55">
        <v>100.81</v>
      </c>
      <c r="AK164" s="55">
        <v>36.41</v>
      </c>
      <c r="AL164" s="55">
        <v>100.43</v>
      </c>
      <c r="AM164" s="55">
        <v>68.38</v>
      </c>
      <c r="AN164" s="55">
        <v>40.19</v>
      </c>
      <c r="AO164" s="55">
        <v>23.13</v>
      </c>
      <c r="AP164" s="55">
        <v>121.27</v>
      </c>
      <c r="AQ164" s="55">
        <v>13.34</v>
      </c>
      <c r="AR164" s="55">
        <v>18.15</v>
      </c>
      <c r="AS164" s="55">
        <v>14.69</v>
      </c>
      <c r="AT164" s="55">
        <v>21.12</v>
      </c>
      <c r="AU164" s="55">
        <v>16.02</v>
      </c>
      <c r="AV164" s="55">
        <v>23.34</v>
      </c>
      <c r="AW164" s="55">
        <v>16.86</v>
      </c>
      <c r="AX164" s="55">
        <v>24.06</v>
      </c>
      <c r="AY164" s="55">
        <v>16.16</v>
      </c>
      <c r="AZ164" s="55">
        <v>13.57</v>
      </c>
      <c r="BA164" s="55">
        <v>13.54</v>
      </c>
      <c r="BB164" s="55">
        <v>10.31</v>
      </c>
      <c r="BC164" s="55">
        <v>112.36</v>
      </c>
      <c r="BD164" s="55">
        <v>54.9</v>
      </c>
      <c r="BE164" s="55">
        <v>85.05</v>
      </c>
      <c r="BF164" s="55">
        <v>138.91</v>
      </c>
      <c r="BG164" s="55">
        <v>30.78</v>
      </c>
      <c r="BH164" s="55">
        <v>50.63</v>
      </c>
      <c r="BI164" s="55">
        <v>141.23</v>
      </c>
      <c r="BJ164" s="55">
        <v>79.25</v>
      </c>
      <c r="BK164" s="55">
        <v>54.69</v>
      </c>
      <c r="BL164" s="55">
        <v>61.96</v>
      </c>
      <c r="BM164" s="55">
        <v>53.68</v>
      </c>
      <c r="BN164" s="55">
        <v>45.71</v>
      </c>
      <c r="BO164" s="55">
        <v>115.68</v>
      </c>
      <c r="BP164" s="55">
        <v>160.77</v>
      </c>
      <c r="BQ164" s="55">
        <v>53.88</v>
      </c>
      <c r="BR164" s="55">
        <v>19.53</v>
      </c>
      <c r="BS164" s="55">
        <v>127.85</v>
      </c>
      <c r="BT164" s="55">
        <v>80.66</v>
      </c>
      <c r="BU164" s="55">
        <v>50.69</v>
      </c>
      <c r="BV164" s="55">
        <v>24.4</v>
      </c>
      <c r="BW164" s="55">
        <v>111.98</v>
      </c>
      <c r="BX164" s="55">
        <v>2185.79</v>
      </c>
      <c r="BY164" s="14">
        <v>0.06940027593764975</v>
      </c>
      <c r="CA164" s="37">
        <f t="shared" si="4"/>
        <v>-0.004799146818</v>
      </c>
      <c r="CB164" s="74"/>
      <c r="CC164" s="15"/>
    </row>
    <row r="165">
      <c r="A165" s="5">
        <f t="shared" si="6"/>
        <v>155</v>
      </c>
      <c r="B165" s="53">
        <v>42594.0</v>
      </c>
      <c r="C165" s="55">
        <v>112.04</v>
      </c>
      <c r="D165" s="55">
        <v>200.47</v>
      </c>
      <c r="E165" s="55">
        <v>37.37</v>
      </c>
      <c r="F165" s="55">
        <v>38.18</v>
      </c>
      <c r="G165" s="55">
        <v>85.98</v>
      </c>
      <c r="H165" s="55">
        <v>68.7</v>
      </c>
      <c r="I165" s="55">
        <v>56.71</v>
      </c>
      <c r="J165" s="55">
        <v>113.46</v>
      </c>
      <c r="K165" s="55">
        <v>87.92</v>
      </c>
      <c r="L165" s="55">
        <v>93.28</v>
      </c>
      <c r="M165" s="55">
        <v>110.26</v>
      </c>
      <c r="N165" s="55">
        <v>110.39</v>
      </c>
      <c r="O165" s="55">
        <v>49.37</v>
      </c>
      <c r="P165" s="55">
        <v>123.76</v>
      </c>
      <c r="Q165" s="55">
        <v>56.1</v>
      </c>
      <c r="R165" s="55">
        <v>81.56</v>
      </c>
      <c r="S165" s="55">
        <v>93.93</v>
      </c>
      <c r="T165" s="55">
        <v>121.74</v>
      </c>
      <c r="U165" s="55">
        <v>24.77</v>
      </c>
      <c r="V165" s="55">
        <v>103.53</v>
      </c>
      <c r="W165" s="55">
        <v>36.5</v>
      </c>
      <c r="X165" s="55">
        <v>99.24</v>
      </c>
      <c r="Y165" s="55">
        <v>27.55</v>
      </c>
      <c r="Z165" s="55">
        <v>45.47</v>
      </c>
      <c r="AA165" s="55">
        <v>18.11</v>
      </c>
      <c r="AB165" s="55">
        <v>90.23</v>
      </c>
      <c r="AC165" s="55">
        <v>61.97</v>
      </c>
      <c r="AD165" s="55">
        <v>73.12</v>
      </c>
      <c r="AE165" s="55">
        <v>64.89</v>
      </c>
      <c r="AF165" s="55">
        <v>19.39</v>
      </c>
      <c r="AG165" s="55">
        <v>66.86</v>
      </c>
      <c r="AH165" s="55">
        <v>89.73</v>
      </c>
      <c r="AI165" s="55">
        <v>109.86</v>
      </c>
      <c r="AJ165" s="55">
        <v>100.76</v>
      </c>
      <c r="AK165" s="55">
        <v>36.45</v>
      </c>
      <c r="AL165" s="55">
        <v>100.79</v>
      </c>
      <c r="AM165" s="55">
        <v>67.96</v>
      </c>
      <c r="AN165" s="55">
        <v>40.14</v>
      </c>
      <c r="AO165" s="55">
        <v>23.15</v>
      </c>
      <c r="AP165" s="55">
        <v>121.52</v>
      </c>
      <c r="AQ165" s="55">
        <v>13.35</v>
      </c>
      <c r="AR165" s="55">
        <v>18.16</v>
      </c>
      <c r="AS165" s="55">
        <v>14.7</v>
      </c>
      <c r="AT165" s="55">
        <v>21.13</v>
      </c>
      <c r="AU165" s="55">
        <v>16.03</v>
      </c>
      <c r="AV165" s="55">
        <v>23.35</v>
      </c>
      <c r="AW165" s="55">
        <v>16.86</v>
      </c>
      <c r="AX165" s="55">
        <v>24.07</v>
      </c>
      <c r="AY165" s="55">
        <v>16.21</v>
      </c>
      <c r="AZ165" s="55">
        <v>13.57</v>
      </c>
      <c r="BA165" s="55">
        <v>13.54</v>
      </c>
      <c r="BB165" s="55">
        <v>10.31</v>
      </c>
      <c r="BC165" s="55">
        <v>112.63</v>
      </c>
      <c r="BD165" s="55">
        <v>55.09</v>
      </c>
      <c r="BE165" s="55">
        <v>85.11</v>
      </c>
      <c r="BF165" s="55">
        <v>140.08</v>
      </c>
      <c r="BG165" s="55">
        <v>30.82</v>
      </c>
      <c r="BH165" s="55">
        <v>50.65</v>
      </c>
      <c r="BI165" s="55">
        <v>141.6</v>
      </c>
      <c r="BJ165" s="55">
        <v>79.26</v>
      </c>
      <c r="BK165" s="55">
        <v>54.38</v>
      </c>
      <c r="BL165" s="55">
        <v>62.52</v>
      </c>
      <c r="BM165" s="55">
        <v>53.73</v>
      </c>
      <c r="BN165" s="55">
        <v>45.71</v>
      </c>
      <c r="BO165" s="55">
        <v>115.79</v>
      </c>
      <c r="BP165" s="55">
        <v>160.67</v>
      </c>
      <c r="BQ165" s="55">
        <v>54.01</v>
      </c>
      <c r="BR165" s="55">
        <v>19.3</v>
      </c>
      <c r="BS165" s="55">
        <v>128.23</v>
      </c>
      <c r="BT165" s="55">
        <v>80.8</v>
      </c>
      <c r="BU165" s="55">
        <v>50.72</v>
      </c>
      <c r="BV165" s="55">
        <v>24.46</v>
      </c>
      <c r="BW165" s="55">
        <v>112.38000000000001</v>
      </c>
      <c r="BX165" s="55">
        <v>2184.05</v>
      </c>
      <c r="BY165" s="14">
        <v>0.0685489789328455</v>
      </c>
      <c r="CA165" s="37">
        <f t="shared" si="4"/>
        <v>0.00357206644</v>
      </c>
      <c r="CB165" s="74"/>
      <c r="CC165" s="15"/>
    </row>
    <row r="166">
      <c r="A166" s="5">
        <f t="shared" si="6"/>
        <v>156</v>
      </c>
      <c r="B166" s="53">
        <v>42597.0</v>
      </c>
      <c r="C166" s="55">
        <v>112.45</v>
      </c>
      <c r="D166" s="55">
        <v>201.05</v>
      </c>
      <c r="E166" s="55">
        <v>37.53</v>
      </c>
      <c r="F166" s="55">
        <v>38.6</v>
      </c>
      <c r="G166" s="55">
        <v>86.12</v>
      </c>
      <c r="H166" s="55">
        <v>69.25</v>
      </c>
      <c r="I166" s="55">
        <v>56.56</v>
      </c>
      <c r="J166" s="55">
        <v>113.33</v>
      </c>
      <c r="K166" s="55">
        <v>88.18</v>
      </c>
      <c r="L166" s="55">
        <v>93.84</v>
      </c>
      <c r="M166" s="55">
        <v>111.28</v>
      </c>
      <c r="N166" s="55">
        <v>110.4</v>
      </c>
      <c r="O166" s="55">
        <v>49.37</v>
      </c>
      <c r="P166" s="55">
        <v>123.38</v>
      </c>
      <c r="Q166" s="55">
        <v>56.01</v>
      </c>
      <c r="R166" s="55">
        <v>81.63</v>
      </c>
      <c r="S166" s="55">
        <v>94.44</v>
      </c>
      <c r="T166" s="55">
        <v>122.78</v>
      </c>
      <c r="U166" s="55">
        <v>24.76</v>
      </c>
      <c r="V166" s="55">
        <v>104.74</v>
      </c>
      <c r="W166" s="55">
        <v>36.64</v>
      </c>
      <c r="X166" s="55">
        <v>99.59</v>
      </c>
      <c r="Y166" s="55">
        <v>27.59</v>
      </c>
      <c r="Z166" s="55">
        <v>45.93</v>
      </c>
      <c r="AA166" s="55">
        <v>18.37</v>
      </c>
      <c r="AB166" s="55">
        <v>90.14</v>
      </c>
      <c r="AC166" s="55">
        <v>62.09</v>
      </c>
      <c r="AD166" s="55">
        <v>73.24</v>
      </c>
      <c r="AE166" s="55">
        <v>65.05</v>
      </c>
      <c r="AF166" s="55">
        <v>19.62</v>
      </c>
      <c r="AG166" s="55">
        <v>66.75</v>
      </c>
      <c r="AH166" s="55">
        <v>89.51</v>
      </c>
      <c r="AI166" s="55">
        <v>109.77</v>
      </c>
      <c r="AJ166" s="55">
        <v>100.87</v>
      </c>
      <c r="AK166" s="55">
        <v>36.55</v>
      </c>
      <c r="AL166" s="55">
        <v>100.79</v>
      </c>
      <c r="AM166" s="55">
        <v>68.23</v>
      </c>
      <c r="AN166" s="55">
        <v>40.04</v>
      </c>
      <c r="AO166" s="55">
        <v>23.17</v>
      </c>
      <c r="AP166" s="55">
        <v>121.53</v>
      </c>
      <c r="AQ166" s="55">
        <v>13.37</v>
      </c>
      <c r="AR166" s="55">
        <v>18.19</v>
      </c>
      <c r="AS166" s="55">
        <v>14.73</v>
      </c>
      <c r="AT166" s="55">
        <v>21.18</v>
      </c>
      <c r="AU166" s="55">
        <v>16.07</v>
      </c>
      <c r="AV166" s="55">
        <v>23.42</v>
      </c>
      <c r="AW166" s="55">
        <v>16.92</v>
      </c>
      <c r="AX166" s="55">
        <v>24.15</v>
      </c>
      <c r="AY166" s="55">
        <v>16.16</v>
      </c>
      <c r="AZ166" s="55">
        <v>13.62</v>
      </c>
      <c r="BA166" s="55">
        <v>13.59</v>
      </c>
      <c r="BB166" s="55">
        <v>10.34</v>
      </c>
      <c r="BC166" s="55">
        <v>112.43</v>
      </c>
      <c r="BD166" s="55">
        <v>54.95</v>
      </c>
      <c r="BE166" s="55">
        <v>85.09</v>
      </c>
      <c r="BF166" s="55">
        <v>138.76</v>
      </c>
      <c r="BG166" s="55">
        <v>30.8</v>
      </c>
      <c r="BH166" s="55">
        <v>50.63</v>
      </c>
      <c r="BI166" s="55">
        <v>141.43</v>
      </c>
      <c r="BJ166" s="55">
        <v>79.35</v>
      </c>
      <c r="BK166" s="55">
        <v>54.67</v>
      </c>
      <c r="BL166" s="55">
        <v>63.35</v>
      </c>
      <c r="BM166" s="55">
        <v>53.69</v>
      </c>
      <c r="BN166" s="55">
        <v>45.71</v>
      </c>
      <c r="BO166" s="55">
        <v>116.75</v>
      </c>
      <c r="BP166" s="55">
        <v>161.1</v>
      </c>
      <c r="BQ166" s="55">
        <v>53.8</v>
      </c>
      <c r="BR166" s="55">
        <v>19.41</v>
      </c>
      <c r="BS166" s="55">
        <v>128.02</v>
      </c>
      <c r="BT166" s="55">
        <v>80.72</v>
      </c>
      <c r="BU166" s="55">
        <v>50.74</v>
      </c>
      <c r="BV166" s="55">
        <v>24.44</v>
      </c>
      <c r="BW166" s="55">
        <v>112.05000000000001</v>
      </c>
      <c r="BX166" s="55">
        <v>2190.15</v>
      </c>
      <c r="BY166" s="14">
        <v>0.07153341096118293</v>
      </c>
      <c r="CA166" s="37">
        <f t="shared" si="4"/>
        <v>-0.002936465563</v>
      </c>
      <c r="CB166" s="74"/>
      <c r="CC166" s="15"/>
    </row>
    <row r="167">
      <c r="A167" s="5">
        <f t="shared" si="6"/>
        <v>157</v>
      </c>
      <c r="B167" s="53">
        <v>42598.0</v>
      </c>
      <c r="C167" s="55">
        <v>111.81</v>
      </c>
      <c r="D167" s="55">
        <v>200.01</v>
      </c>
      <c r="E167" s="55">
        <v>37.44</v>
      </c>
      <c r="F167" s="55">
        <v>38.4</v>
      </c>
      <c r="G167" s="55">
        <v>85.51</v>
      </c>
      <c r="H167" s="55">
        <v>69.36</v>
      </c>
      <c r="I167" s="55">
        <v>56.45</v>
      </c>
      <c r="J167" s="55">
        <v>113.41</v>
      </c>
      <c r="K167" s="55">
        <v>87.78</v>
      </c>
      <c r="L167" s="55">
        <v>93.22</v>
      </c>
      <c r="M167" s="55">
        <v>110.4</v>
      </c>
      <c r="N167" s="55">
        <v>110.4</v>
      </c>
      <c r="O167" s="55">
        <v>49.31</v>
      </c>
      <c r="P167" s="55">
        <v>123.16</v>
      </c>
      <c r="Q167" s="55">
        <v>55.99</v>
      </c>
      <c r="R167" s="55">
        <v>81.61</v>
      </c>
      <c r="S167" s="55">
        <v>94.02</v>
      </c>
      <c r="T167" s="55">
        <v>121.66</v>
      </c>
      <c r="U167" s="55">
        <v>24.77</v>
      </c>
      <c r="V167" s="55">
        <v>104.06</v>
      </c>
      <c r="W167" s="55">
        <v>36.61</v>
      </c>
      <c r="X167" s="55">
        <v>99.47</v>
      </c>
      <c r="Y167" s="55">
        <v>27.71</v>
      </c>
      <c r="Z167" s="55">
        <v>45.68</v>
      </c>
      <c r="AA167" s="55">
        <v>18.26</v>
      </c>
      <c r="AB167" s="55">
        <v>89.06</v>
      </c>
      <c r="AC167" s="55">
        <v>61.6</v>
      </c>
      <c r="AD167" s="55">
        <v>72.83</v>
      </c>
      <c r="AE167" s="55">
        <v>64.61</v>
      </c>
      <c r="AF167" s="55">
        <v>19.58</v>
      </c>
      <c r="AG167" s="55">
        <v>66.61</v>
      </c>
      <c r="AH167" s="55">
        <v>89.45</v>
      </c>
      <c r="AI167" s="55">
        <v>109.71</v>
      </c>
      <c r="AJ167" s="55">
        <v>101.03</v>
      </c>
      <c r="AK167" s="55">
        <v>36.44</v>
      </c>
      <c r="AL167" s="55">
        <v>101.3</v>
      </c>
      <c r="AM167" s="55">
        <v>68.44</v>
      </c>
      <c r="AN167" s="55">
        <v>39.98</v>
      </c>
      <c r="AO167" s="55">
        <v>23.15</v>
      </c>
      <c r="AP167" s="55">
        <v>121.52</v>
      </c>
      <c r="AQ167" s="55">
        <v>13.34</v>
      </c>
      <c r="AR167" s="55">
        <v>18.16</v>
      </c>
      <c r="AS167" s="55">
        <v>14.7</v>
      </c>
      <c r="AT167" s="55">
        <v>21.13</v>
      </c>
      <c r="AU167" s="55">
        <v>16.03</v>
      </c>
      <c r="AV167" s="55">
        <v>23.35</v>
      </c>
      <c r="AW167" s="55">
        <v>16.87</v>
      </c>
      <c r="AX167" s="55">
        <v>24.07</v>
      </c>
      <c r="AY167" s="55">
        <v>16.16</v>
      </c>
      <c r="AZ167" s="55">
        <v>13.58</v>
      </c>
      <c r="BA167" s="55">
        <v>13.55</v>
      </c>
      <c r="BB167" s="55">
        <v>10.31</v>
      </c>
      <c r="BC167" s="55">
        <v>112.36</v>
      </c>
      <c r="BD167" s="55">
        <v>54.71</v>
      </c>
      <c r="BE167" s="55">
        <v>85.06</v>
      </c>
      <c r="BF167" s="55">
        <v>138.39</v>
      </c>
      <c r="BG167" s="55">
        <v>30.79</v>
      </c>
      <c r="BH167" s="55">
        <v>50.67</v>
      </c>
      <c r="BI167" s="55">
        <v>140.64</v>
      </c>
      <c r="BJ167" s="55">
        <v>78.72</v>
      </c>
      <c r="BK167" s="55">
        <v>54.53</v>
      </c>
      <c r="BL167" s="55">
        <v>62.29</v>
      </c>
      <c r="BM167" s="55">
        <v>53.65</v>
      </c>
      <c r="BN167" s="55">
        <v>45.71</v>
      </c>
      <c r="BO167" s="55">
        <v>115.18</v>
      </c>
      <c r="BP167" s="55">
        <v>159.64</v>
      </c>
      <c r="BQ167" s="55">
        <v>53.73</v>
      </c>
      <c r="BR167" s="55">
        <v>19.38</v>
      </c>
      <c r="BS167" s="55">
        <v>127.18</v>
      </c>
      <c r="BT167" s="55">
        <v>80.64</v>
      </c>
      <c r="BU167" s="55">
        <v>50.67</v>
      </c>
      <c r="BV167" s="55">
        <v>24.51</v>
      </c>
      <c r="BW167" s="55">
        <v>111.86</v>
      </c>
      <c r="BX167" s="55">
        <v>2178.15</v>
      </c>
      <c r="BY167" s="14">
        <v>0.06566239713494526</v>
      </c>
      <c r="CA167" s="37">
        <f t="shared" si="4"/>
        <v>-0.001695671575</v>
      </c>
      <c r="CB167" s="74"/>
      <c r="CC167" s="15"/>
    </row>
    <row r="168">
      <c r="A168" s="5">
        <f t="shared" si="6"/>
        <v>158</v>
      </c>
      <c r="B168" s="53">
        <v>42599.0</v>
      </c>
      <c r="C168" s="55">
        <v>111.95</v>
      </c>
      <c r="D168" s="55">
        <v>200.34</v>
      </c>
      <c r="E168" s="55">
        <v>37.44</v>
      </c>
      <c r="F168" s="55">
        <v>38.26</v>
      </c>
      <c r="G168" s="55">
        <v>85.5</v>
      </c>
      <c r="H168" s="55">
        <v>69.57</v>
      </c>
      <c r="I168" s="55">
        <v>56.6</v>
      </c>
      <c r="J168" s="55">
        <v>113.45</v>
      </c>
      <c r="K168" s="55">
        <v>87.96</v>
      </c>
      <c r="L168" s="55">
        <v>93.27</v>
      </c>
      <c r="M168" s="55">
        <v>110.22</v>
      </c>
      <c r="N168" s="55">
        <v>110.38</v>
      </c>
      <c r="O168" s="55">
        <v>49.37</v>
      </c>
      <c r="P168" s="55">
        <v>123.5</v>
      </c>
      <c r="Q168" s="55">
        <v>56.04</v>
      </c>
      <c r="R168" s="55">
        <v>81.6</v>
      </c>
      <c r="S168" s="55">
        <v>94.14</v>
      </c>
      <c r="T168" s="55">
        <v>121.4</v>
      </c>
      <c r="U168" s="55">
        <v>24.78</v>
      </c>
      <c r="V168" s="55">
        <v>103.85</v>
      </c>
      <c r="W168" s="55">
        <v>36.64</v>
      </c>
      <c r="X168" s="55">
        <v>99.0</v>
      </c>
      <c r="Y168" s="55">
        <v>27.45</v>
      </c>
      <c r="Z168" s="55">
        <v>45.46</v>
      </c>
      <c r="AA168" s="55">
        <v>18.24</v>
      </c>
      <c r="AB168" s="55">
        <v>89.42</v>
      </c>
      <c r="AC168" s="55">
        <v>61.52</v>
      </c>
      <c r="AD168" s="55">
        <v>73.05</v>
      </c>
      <c r="AE168" s="55">
        <v>64.6</v>
      </c>
      <c r="AF168" s="55">
        <v>19.52</v>
      </c>
      <c r="AG168" s="55">
        <v>66.7</v>
      </c>
      <c r="AH168" s="55">
        <v>89.74</v>
      </c>
      <c r="AI168" s="55">
        <v>109.84</v>
      </c>
      <c r="AJ168" s="55">
        <v>100.96</v>
      </c>
      <c r="AK168" s="55">
        <v>36.5</v>
      </c>
      <c r="AL168" s="55">
        <v>101.37</v>
      </c>
      <c r="AM168" s="55">
        <v>68.3</v>
      </c>
      <c r="AN168" s="55">
        <v>40.04</v>
      </c>
      <c r="AO168" s="55">
        <v>23.2</v>
      </c>
      <c r="AP168" s="55">
        <v>121.56</v>
      </c>
      <c r="AQ168" s="55">
        <v>13.35</v>
      </c>
      <c r="AR168" s="55">
        <v>18.17</v>
      </c>
      <c r="AS168" s="55">
        <v>14.71</v>
      </c>
      <c r="AT168" s="55">
        <v>21.14</v>
      </c>
      <c r="AU168" s="55">
        <v>16.04</v>
      </c>
      <c r="AV168" s="55">
        <v>23.36</v>
      </c>
      <c r="AW168" s="55">
        <v>16.87</v>
      </c>
      <c r="AX168" s="55">
        <v>24.07</v>
      </c>
      <c r="AY168" s="55">
        <v>16.21</v>
      </c>
      <c r="AZ168" s="55">
        <v>13.58</v>
      </c>
      <c r="BA168" s="55">
        <v>13.55</v>
      </c>
      <c r="BB168" s="55">
        <v>10.31</v>
      </c>
      <c r="BC168" s="55">
        <v>112.57</v>
      </c>
      <c r="BD168" s="55">
        <v>54.86</v>
      </c>
      <c r="BE168" s="55">
        <v>85.06</v>
      </c>
      <c r="BF168" s="55">
        <v>139.22</v>
      </c>
      <c r="BG168" s="55">
        <v>30.8</v>
      </c>
      <c r="BH168" s="55">
        <v>50.65</v>
      </c>
      <c r="BI168" s="55">
        <v>141.0</v>
      </c>
      <c r="BJ168" s="55">
        <v>78.47</v>
      </c>
      <c r="BK168" s="55">
        <v>54.27</v>
      </c>
      <c r="BL168" s="55">
        <v>61.96</v>
      </c>
      <c r="BM168" s="55">
        <v>53.69</v>
      </c>
      <c r="BN168" s="55">
        <v>45.71</v>
      </c>
      <c r="BO168" s="55">
        <v>115.56</v>
      </c>
      <c r="BP168" s="55">
        <v>159.36</v>
      </c>
      <c r="BQ168" s="55">
        <v>53.82</v>
      </c>
      <c r="BR168" s="55">
        <v>19.26</v>
      </c>
      <c r="BS168" s="55">
        <v>127.6</v>
      </c>
      <c r="BT168" s="55">
        <v>80.79</v>
      </c>
      <c r="BU168" s="55">
        <v>50.74</v>
      </c>
      <c r="BV168" s="55">
        <v>24.6</v>
      </c>
      <c r="BW168" s="55">
        <v>112.04</v>
      </c>
      <c r="BX168" s="55">
        <v>2182.22</v>
      </c>
      <c r="BY168" s="14">
        <v>0.06765364932434403</v>
      </c>
      <c r="CA168" s="37">
        <f t="shared" si="4"/>
        <v>0.0016091543</v>
      </c>
      <c r="CB168" s="74"/>
      <c r="CC168" s="15"/>
    </row>
    <row r="169">
      <c r="A169" s="5">
        <f t="shared" si="6"/>
        <v>159</v>
      </c>
      <c r="B169" s="53">
        <v>42600.0</v>
      </c>
      <c r="C169" s="55">
        <v>112.3</v>
      </c>
      <c r="D169" s="55">
        <v>200.82</v>
      </c>
      <c r="E169" s="55">
        <v>37.63</v>
      </c>
      <c r="F169" s="55">
        <v>38.57</v>
      </c>
      <c r="G169" s="55">
        <v>85.68</v>
      </c>
      <c r="H169" s="55">
        <v>71.0</v>
      </c>
      <c r="I169" s="55">
        <v>56.75</v>
      </c>
      <c r="J169" s="55">
        <v>113.62</v>
      </c>
      <c r="K169" s="55">
        <v>88.23</v>
      </c>
      <c r="L169" s="55">
        <v>93.94</v>
      </c>
      <c r="M169" s="55">
        <v>111.06</v>
      </c>
      <c r="N169" s="55">
        <v>110.41</v>
      </c>
      <c r="O169" s="55">
        <v>49.43</v>
      </c>
      <c r="P169" s="55">
        <v>123.8</v>
      </c>
      <c r="Q169" s="55">
        <v>56.1</v>
      </c>
      <c r="R169" s="55">
        <v>81.82</v>
      </c>
      <c r="S169" s="55">
        <v>94.6</v>
      </c>
      <c r="T169" s="55">
        <v>122.28</v>
      </c>
      <c r="U169" s="55">
        <v>24.79</v>
      </c>
      <c r="V169" s="55">
        <v>104.67</v>
      </c>
      <c r="W169" s="55">
        <v>36.89</v>
      </c>
      <c r="X169" s="55">
        <v>99.76</v>
      </c>
      <c r="Y169" s="55">
        <v>27.63</v>
      </c>
      <c r="Z169" s="55">
        <v>45.85</v>
      </c>
      <c r="AA169" s="55">
        <v>18.32</v>
      </c>
      <c r="AB169" s="55">
        <v>89.09</v>
      </c>
      <c r="AC169" s="55">
        <v>61.62</v>
      </c>
      <c r="AD169" s="55">
        <v>73.29</v>
      </c>
      <c r="AE169" s="55">
        <v>65.23</v>
      </c>
      <c r="AF169" s="55">
        <v>19.75</v>
      </c>
      <c r="AG169" s="55">
        <v>66.82</v>
      </c>
      <c r="AH169" s="55">
        <v>89.79</v>
      </c>
      <c r="AI169" s="55">
        <v>109.97</v>
      </c>
      <c r="AJ169" s="55">
        <v>101.0</v>
      </c>
      <c r="AK169" s="55">
        <v>36.64</v>
      </c>
      <c r="AL169" s="55">
        <v>102.16</v>
      </c>
      <c r="AM169" s="55">
        <v>68.67</v>
      </c>
      <c r="AN169" s="55">
        <v>40.06</v>
      </c>
      <c r="AO169" s="55">
        <v>23.18</v>
      </c>
      <c r="AP169" s="55">
        <v>121.61</v>
      </c>
      <c r="AQ169" s="55">
        <v>13.39</v>
      </c>
      <c r="AR169" s="55">
        <v>18.22</v>
      </c>
      <c r="AS169" s="55">
        <v>14.75</v>
      </c>
      <c r="AT169" s="55">
        <v>21.2</v>
      </c>
      <c r="AU169" s="55">
        <v>16.08</v>
      </c>
      <c r="AV169" s="55">
        <v>23.43</v>
      </c>
      <c r="AW169" s="55">
        <v>16.92</v>
      </c>
      <c r="AX169" s="55">
        <v>24.15</v>
      </c>
      <c r="AY169" s="55">
        <v>16.17</v>
      </c>
      <c r="AZ169" s="55">
        <v>13.62</v>
      </c>
      <c r="BA169" s="55">
        <v>13.59</v>
      </c>
      <c r="BB169" s="55">
        <v>10.34</v>
      </c>
      <c r="BC169" s="55">
        <v>112.73</v>
      </c>
      <c r="BD169" s="55">
        <v>55.05</v>
      </c>
      <c r="BE169" s="55">
        <v>85.12</v>
      </c>
      <c r="BF169" s="55">
        <v>139.44</v>
      </c>
      <c r="BG169" s="55">
        <v>30.81</v>
      </c>
      <c r="BH169" s="55">
        <v>50.66</v>
      </c>
      <c r="BI169" s="55">
        <v>141.47</v>
      </c>
      <c r="BJ169" s="55">
        <v>78.44</v>
      </c>
      <c r="BK169" s="55">
        <v>54.63</v>
      </c>
      <c r="BL169" s="55">
        <v>62.21</v>
      </c>
      <c r="BM169" s="55">
        <v>53.74</v>
      </c>
      <c r="BN169" s="55">
        <v>45.72</v>
      </c>
      <c r="BO169" s="55">
        <v>115.6</v>
      </c>
      <c r="BP169" s="55">
        <v>159.54</v>
      </c>
      <c r="BQ169" s="55">
        <v>53.98</v>
      </c>
      <c r="BR169" s="55">
        <v>19.33</v>
      </c>
      <c r="BS169" s="55">
        <v>128.06</v>
      </c>
      <c r="BT169" s="55">
        <v>80.81</v>
      </c>
      <c r="BU169" s="55">
        <v>50.73</v>
      </c>
      <c r="BV169" s="55">
        <v>24.63</v>
      </c>
      <c r="BW169" s="55">
        <v>112.24000000000001</v>
      </c>
      <c r="BX169" s="55">
        <v>2187.02</v>
      </c>
      <c r="BY169" s="14">
        <v>0.07000205485483924</v>
      </c>
      <c r="CA169" s="37">
        <f t="shared" si="4"/>
        <v>0.001785076758</v>
      </c>
      <c r="CB169" s="74"/>
      <c r="CC169" s="15"/>
    </row>
    <row r="170">
      <c r="A170" s="5">
        <f t="shared" si="6"/>
        <v>160</v>
      </c>
      <c r="B170" s="53">
        <v>42601.0</v>
      </c>
      <c r="C170" s="55">
        <v>112.14</v>
      </c>
      <c r="D170" s="55">
        <v>200.54</v>
      </c>
      <c r="E170" s="55">
        <v>37.35</v>
      </c>
      <c r="F170" s="55">
        <v>38.34</v>
      </c>
      <c r="G170" s="55">
        <v>85.77</v>
      </c>
      <c r="H170" s="55">
        <v>70.41</v>
      </c>
      <c r="I170" s="55">
        <v>56.62</v>
      </c>
      <c r="J170" s="55">
        <v>113.52</v>
      </c>
      <c r="K170" s="55">
        <v>88.08</v>
      </c>
      <c r="L170" s="55">
        <v>93.93</v>
      </c>
      <c r="M170" s="55">
        <v>110.97</v>
      </c>
      <c r="N170" s="55">
        <v>110.41</v>
      </c>
      <c r="O170" s="55">
        <v>49.42</v>
      </c>
      <c r="P170" s="55">
        <v>123.43</v>
      </c>
      <c r="Q170" s="55">
        <v>56.0</v>
      </c>
      <c r="R170" s="55">
        <v>81.71</v>
      </c>
      <c r="S170" s="55">
        <v>94.39</v>
      </c>
      <c r="T170" s="55">
        <v>122.23</v>
      </c>
      <c r="U170" s="55">
        <v>24.78</v>
      </c>
      <c r="V170" s="55">
        <v>104.7</v>
      </c>
      <c r="W170" s="55">
        <v>36.62</v>
      </c>
      <c r="X170" s="55">
        <v>99.1</v>
      </c>
      <c r="Y170" s="55">
        <v>27.53</v>
      </c>
      <c r="Z170" s="55">
        <v>45.59</v>
      </c>
      <c r="AA170" s="55">
        <v>18.24</v>
      </c>
      <c r="AB170" s="55">
        <v>88.52</v>
      </c>
      <c r="AC170" s="55">
        <v>61.27</v>
      </c>
      <c r="AD170" s="55">
        <v>73.08</v>
      </c>
      <c r="AE170" s="55">
        <v>64.7</v>
      </c>
      <c r="AF170" s="55">
        <v>19.66</v>
      </c>
      <c r="AG170" s="55">
        <v>66.65</v>
      </c>
      <c r="AH170" s="55">
        <v>89.59</v>
      </c>
      <c r="AI170" s="55">
        <v>109.83</v>
      </c>
      <c r="AJ170" s="55">
        <v>101.03</v>
      </c>
      <c r="AK170" s="55">
        <v>36.54</v>
      </c>
      <c r="AL170" s="55">
        <v>101.56</v>
      </c>
      <c r="AM170" s="55">
        <v>67.79</v>
      </c>
      <c r="AN170" s="55">
        <v>39.99</v>
      </c>
      <c r="AO170" s="55">
        <v>23.16</v>
      </c>
      <c r="AP170" s="55">
        <v>121.65</v>
      </c>
      <c r="AQ170" s="55">
        <v>13.36</v>
      </c>
      <c r="AR170" s="55">
        <v>18.18</v>
      </c>
      <c r="AS170" s="55">
        <v>14.71</v>
      </c>
      <c r="AT170" s="55">
        <v>21.15</v>
      </c>
      <c r="AU170" s="55">
        <v>16.04</v>
      </c>
      <c r="AV170" s="55">
        <v>23.37</v>
      </c>
      <c r="AW170" s="55">
        <v>16.88</v>
      </c>
      <c r="AX170" s="55">
        <v>24.08</v>
      </c>
      <c r="AY170" s="55">
        <v>16.17</v>
      </c>
      <c r="AZ170" s="55">
        <v>13.58</v>
      </c>
      <c r="BA170" s="55">
        <v>13.55</v>
      </c>
      <c r="BB170" s="55">
        <v>10.31</v>
      </c>
      <c r="BC170" s="55">
        <v>112.48</v>
      </c>
      <c r="BD170" s="55">
        <v>54.92</v>
      </c>
      <c r="BE170" s="55">
        <v>85.04</v>
      </c>
      <c r="BF170" s="55">
        <v>138.71</v>
      </c>
      <c r="BG170" s="55">
        <v>30.82</v>
      </c>
      <c r="BH170" s="55">
        <v>50.68</v>
      </c>
      <c r="BI170" s="55">
        <v>141.13</v>
      </c>
      <c r="BJ170" s="55">
        <v>78.4</v>
      </c>
      <c r="BK170" s="55">
        <v>54.14</v>
      </c>
      <c r="BL170" s="55">
        <v>61.85</v>
      </c>
      <c r="BM170" s="55">
        <v>53.7</v>
      </c>
      <c r="BN170" s="55">
        <v>45.71</v>
      </c>
      <c r="BO170" s="55">
        <v>115.26</v>
      </c>
      <c r="BP170" s="55">
        <v>159.54</v>
      </c>
      <c r="BQ170" s="55">
        <v>53.76</v>
      </c>
      <c r="BR170" s="55">
        <v>18.92</v>
      </c>
      <c r="BS170" s="55">
        <v>128.0</v>
      </c>
      <c r="BT170" s="55">
        <v>80.74</v>
      </c>
      <c r="BU170" s="55">
        <v>50.68</v>
      </c>
      <c r="BV170" s="55">
        <v>24.65</v>
      </c>
      <c r="BW170" s="55">
        <v>111.86</v>
      </c>
      <c r="BX170" s="55">
        <v>2183.87</v>
      </c>
      <c r="BY170" s="14">
        <v>0.06846091372545171</v>
      </c>
      <c r="CA170" s="37">
        <f t="shared" si="4"/>
        <v>-0.003385602281</v>
      </c>
      <c r="CB170" s="74"/>
      <c r="CC170" s="15"/>
    </row>
    <row r="171">
      <c r="A171" s="5">
        <f t="shared" si="6"/>
        <v>161</v>
      </c>
      <c r="B171" s="53">
        <v>42604.0</v>
      </c>
      <c r="C171" s="55">
        <v>112.17</v>
      </c>
      <c r="D171" s="55">
        <v>200.52</v>
      </c>
      <c r="E171" s="55">
        <v>37.38</v>
      </c>
      <c r="F171" s="55">
        <v>37.86</v>
      </c>
      <c r="G171" s="55">
        <v>85.76</v>
      </c>
      <c r="H171" s="55">
        <v>69.6</v>
      </c>
      <c r="I171" s="55">
        <v>56.76</v>
      </c>
      <c r="J171" s="55">
        <v>113.69</v>
      </c>
      <c r="K171" s="55">
        <v>88.01</v>
      </c>
      <c r="L171" s="55">
        <v>93.93</v>
      </c>
      <c r="M171" s="55">
        <v>111.04</v>
      </c>
      <c r="N171" s="55">
        <v>110.41</v>
      </c>
      <c r="O171" s="55">
        <v>49.42</v>
      </c>
      <c r="P171" s="55">
        <v>123.85</v>
      </c>
      <c r="Q171" s="55">
        <v>56.08</v>
      </c>
      <c r="R171" s="55">
        <v>81.75</v>
      </c>
      <c r="S171" s="55">
        <v>94.25</v>
      </c>
      <c r="T171" s="55">
        <v>122.36</v>
      </c>
      <c r="U171" s="55">
        <v>24.8</v>
      </c>
      <c r="V171" s="55">
        <v>104.71</v>
      </c>
      <c r="W171" s="55">
        <v>36.6</v>
      </c>
      <c r="X171" s="55">
        <v>98.76</v>
      </c>
      <c r="Y171" s="55">
        <v>27.56</v>
      </c>
      <c r="Z171" s="55">
        <v>44.97</v>
      </c>
      <c r="AA171" s="55">
        <v>17.91</v>
      </c>
      <c r="AB171" s="55">
        <v>89.0</v>
      </c>
      <c r="AC171" s="55">
        <v>61.38</v>
      </c>
      <c r="AD171" s="55">
        <v>73.04</v>
      </c>
      <c r="AE171" s="55">
        <v>64.46</v>
      </c>
      <c r="AF171" s="55">
        <v>19.41</v>
      </c>
      <c r="AG171" s="55">
        <v>66.75</v>
      </c>
      <c r="AH171" s="55">
        <v>89.83</v>
      </c>
      <c r="AI171" s="55">
        <v>109.88</v>
      </c>
      <c r="AJ171" s="55">
        <v>100.96</v>
      </c>
      <c r="AK171" s="55">
        <v>36.46</v>
      </c>
      <c r="AL171" s="55">
        <v>101.8</v>
      </c>
      <c r="AM171" s="55">
        <v>67.16</v>
      </c>
      <c r="AN171" s="55">
        <v>40.05</v>
      </c>
      <c r="AO171" s="55">
        <v>23.18</v>
      </c>
      <c r="AP171" s="55">
        <v>121.57</v>
      </c>
      <c r="AQ171" s="55">
        <v>13.37</v>
      </c>
      <c r="AR171" s="55">
        <v>18.19</v>
      </c>
      <c r="AS171" s="55">
        <v>14.72</v>
      </c>
      <c r="AT171" s="55">
        <v>21.15</v>
      </c>
      <c r="AU171" s="55">
        <v>16.04</v>
      </c>
      <c r="AV171" s="55">
        <v>23.37</v>
      </c>
      <c r="AW171" s="55">
        <v>16.88</v>
      </c>
      <c r="AX171" s="55">
        <v>24.08</v>
      </c>
      <c r="AY171" s="55">
        <v>16.22</v>
      </c>
      <c r="AZ171" s="55">
        <v>13.58</v>
      </c>
      <c r="BA171" s="55">
        <v>13.55</v>
      </c>
      <c r="BB171" s="55">
        <v>10.31</v>
      </c>
      <c r="BC171" s="55">
        <v>112.65</v>
      </c>
      <c r="BD171" s="55">
        <v>55.0</v>
      </c>
      <c r="BE171" s="55">
        <v>85.05</v>
      </c>
      <c r="BF171" s="55">
        <v>139.88</v>
      </c>
      <c r="BG171" s="55">
        <v>30.8</v>
      </c>
      <c r="BH171" s="55">
        <v>50.7</v>
      </c>
      <c r="BI171" s="55">
        <v>141.26</v>
      </c>
      <c r="BJ171" s="55">
        <v>78.29</v>
      </c>
      <c r="BK171" s="55">
        <v>53.62</v>
      </c>
      <c r="BL171" s="55">
        <v>63.5</v>
      </c>
      <c r="BM171" s="55">
        <v>53.73</v>
      </c>
      <c r="BN171" s="55">
        <v>45.71</v>
      </c>
      <c r="BO171" s="55">
        <v>118.49</v>
      </c>
      <c r="BP171" s="55">
        <v>160.07</v>
      </c>
      <c r="BQ171" s="55">
        <v>53.98</v>
      </c>
      <c r="BR171" s="55">
        <v>18.51</v>
      </c>
      <c r="BS171" s="55">
        <v>128.32</v>
      </c>
      <c r="BT171" s="55">
        <v>80.77</v>
      </c>
      <c r="BU171" s="55">
        <v>50.69</v>
      </c>
      <c r="BV171" s="55">
        <v>24.59</v>
      </c>
      <c r="BW171" s="55">
        <v>112.11</v>
      </c>
      <c r="BX171" s="55">
        <v>2182.64</v>
      </c>
      <c r="BY171" s="14">
        <v>0.06785913480826244</v>
      </c>
      <c r="CA171" s="37">
        <f t="shared" si="4"/>
        <v>0.002234936528</v>
      </c>
      <c r="CB171" s="74"/>
      <c r="CC171" s="15"/>
    </row>
    <row r="172">
      <c r="A172" s="5">
        <f t="shared" si="6"/>
        <v>162</v>
      </c>
      <c r="B172" s="53">
        <v>42605.0</v>
      </c>
      <c r="C172" s="55">
        <v>112.47</v>
      </c>
      <c r="D172" s="55">
        <v>200.89</v>
      </c>
      <c r="E172" s="55">
        <v>37.54</v>
      </c>
      <c r="F172" s="55">
        <v>37.67</v>
      </c>
      <c r="G172" s="55">
        <v>85.86</v>
      </c>
      <c r="H172" s="55">
        <v>70.09</v>
      </c>
      <c r="I172" s="55">
        <v>56.83</v>
      </c>
      <c r="J172" s="55">
        <v>113.65</v>
      </c>
      <c r="K172" s="55">
        <v>88.15</v>
      </c>
      <c r="L172" s="55">
        <v>94.31</v>
      </c>
      <c r="M172" s="55">
        <v>111.67</v>
      </c>
      <c r="N172" s="55">
        <v>110.39</v>
      </c>
      <c r="O172" s="55">
        <v>49.43</v>
      </c>
      <c r="P172" s="55">
        <v>123.99</v>
      </c>
      <c r="Q172" s="55">
        <v>56.16</v>
      </c>
      <c r="R172" s="55">
        <v>81.78</v>
      </c>
      <c r="S172" s="55">
        <v>94.52</v>
      </c>
      <c r="T172" s="55">
        <v>123.15</v>
      </c>
      <c r="U172" s="55">
        <v>24.8</v>
      </c>
      <c r="V172" s="55">
        <v>105.66</v>
      </c>
      <c r="W172" s="55">
        <v>36.79</v>
      </c>
      <c r="X172" s="55">
        <v>98.9</v>
      </c>
      <c r="Y172" s="55">
        <v>27.69</v>
      </c>
      <c r="Z172" s="55">
        <v>44.81</v>
      </c>
      <c r="AA172" s="55">
        <v>17.87</v>
      </c>
      <c r="AB172" s="55">
        <v>89.05</v>
      </c>
      <c r="AC172" s="55">
        <v>61.58</v>
      </c>
      <c r="AD172" s="55">
        <v>73.16</v>
      </c>
      <c r="AE172" s="55">
        <v>64.6</v>
      </c>
      <c r="AF172" s="55">
        <v>19.51</v>
      </c>
      <c r="AG172" s="55">
        <v>66.7</v>
      </c>
      <c r="AH172" s="55">
        <v>89.92</v>
      </c>
      <c r="AI172" s="55">
        <v>109.93</v>
      </c>
      <c r="AJ172" s="55">
        <v>100.94</v>
      </c>
      <c r="AK172" s="55">
        <v>36.62</v>
      </c>
      <c r="AL172" s="55">
        <v>101.87</v>
      </c>
      <c r="AM172" s="55">
        <v>67.17</v>
      </c>
      <c r="AN172" s="55">
        <v>40.1</v>
      </c>
      <c r="AO172" s="55">
        <v>23.17</v>
      </c>
      <c r="AP172" s="55">
        <v>121.61</v>
      </c>
      <c r="AQ172" s="55">
        <v>13.39</v>
      </c>
      <c r="AR172" s="55">
        <v>18.22</v>
      </c>
      <c r="AS172" s="55">
        <v>14.75</v>
      </c>
      <c r="AT172" s="55">
        <v>21.21</v>
      </c>
      <c r="AU172" s="55">
        <v>16.09</v>
      </c>
      <c r="AV172" s="55">
        <v>23.44</v>
      </c>
      <c r="AW172" s="55">
        <v>16.93</v>
      </c>
      <c r="AX172" s="55">
        <v>24.16</v>
      </c>
      <c r="AY172" s="55">
        <v>16.14</v>
      </c>
      <c r="AZ172" s="55">
        <v>13.63</v>
      </c>
      <c r="BA172" s="55">
        <v>13.6</v>
      </c>
      <c r="BB172" s="55">
        <v>10.35</v>
      </c>
      <c r="BC172" s="55">
        <v>112.68</v>
      </c>
      <c r="BD172" s="55">
        <v>54.89</v>
      </c>
      <c r="BE172" s="55">
        <v>85.06</v>
      </c>
      <c r="BF172" s="55">
        <v>140.03</v>
      </c>
      <c r="BG172" s="55">
        <v>30.8</v>
      </c>
      <c r="BH172" s="55">
        <v>50.74</v>
      </c>
      <c r="BI172" s="55">
        <v>141.02</v>
      </c>
      <c r="BJ172" s="55">
        <v>78.67</v>
      </c>
      <c r="BK172" s="55">
        <v>53.59</v>
      </c>
      <c r="BL172" s="55">
        <v>63.78</v>
      </c>
      <c r="BM172" s="55">
        <v>53.77</v>
      </c>
      <c r="BN172" s="55">
        <v>45.71</v>
      </c>
      <c r="BO172" s="55">
        <v>118.69</v>
      </c>
      <c r="BP172" s="55">
        <v>160.36</v>
      </c>
      <c r="BQ172" s="55">
        <v>54.04</v>
      </c>
      <c r="BR172" s="55">
        <v>18.5</v>
      </c>
      <c r="BS172" s="55">
        <v>127.65</v>
      </c>
      <c r="BT172" s="55">
        <v>80.8</v>
      </c>
      <c r="BU172" s="55">
        <v>50.69</v>
      </c>
      <c r="BV172" s="55">
        <v>24.7</v>
      </c>
      <c r="BW172" s="55">
        <v>112.10000000000001</v>
      </c>
      <c r="BX172" s="55">
        <v>2186.9</v>
      </c>
      <c r="BY172" s="14">
        <v>0.06994334471657693</v>
      </c>
      <c r="CA172" s="37">
        <f t="shared" si="4"/>
        <v>-0.000089198109</v>
      </c>
      <c r="CB172" s="74"/>
      <c r="CC172" s="15"/>
    </row>
    <row r="173">
      <c r="A173" s="5">
        <f t="shared" si="6"/>
        <v>163</v>
      </c>
      <c r="B173" s="53">
        <v>42606.0</v>
      </c>
      <c r="C173" s="55">
        <v>111.84</v>
      </c>
      <c r="D173" s="55">
        <v>199.92</v>
      </c>
      <c r="E173" s="55">
        <v>37.43</v>
      </c>
      <c r="F173" s="55">
        <v>37.78</v>
      </c>
      <c r="G173" s="55">
        <v>85.57</v>
      </c>
      <c r="H173" s="55">
        <v>69.81</v>
      </c>
      <c r="I173" s="55">
        <v>56.77</v>
      </c>
      <c r="J173" s="55">
        <v>113.62</v>
      </c>
      <c r="K173" s="55">
        <v>87.88</v>
      </c>
      <c r="L173" s="55">
        <v>93.56</v>
      </c>
      <c r="M173" s="55">
        <v>110.81</v>
      </c>
      <c r="N173" s="55">
        <v>110.39</v>
      </c>
      <c r="O173" s="55">
        <v>49.43</v>
      </c>
      <c r="P173" s="55">
        <v>123.91</v>
      </c>
      <c r="Q173" s="55">
        <v>56.09</v>
      </c>
      <c r="R173" s="55">
        <v>81.63</v>
      </c>
      <c r="S173" s="55">
        <v>94.05</v>
      </c>
      <c r="T173" s="55">
        <v>122.11</v>
      </c>
      <c r="U173" s="55">
        <v>24.78</v>
      </c>
      <c r="V173" s="55">
        <v>104.61</v>
      </c>
      <c r="W173" s="55">
        <v>36.7</v>
      </c>
      <c r="X173" s="55">
        <v>98.66</v>
      </c>
      <c r="Y173" s="55">
        <v>27.52</v>
      </c>
      <c r="Z173" s="55">
        <v>44.93</v>
      </c>
      <c r="AA173" s="55">
        <v>17.83</v>
      </c>
      <c r="AB173" s="55">
        <v>88.66</v>
      </c>
      <c r="AC173" s="55">
        <v>61.28</v>
      </c>
      <c r="AD173" s="55">
        <v>72.95</v>
      </c>
      <c r="AE173" s="55">
        <v>64.32</v>
      </c>
      <c r="AF173" s="55">
        <v>19.27</v>
      </c>
      <c r="AG173" s="55">
        <v>66.74</v>
      </c>
      <c r="AH173" s="55">
        <v>89.84</v>
      </c>
      <c r="AI173" s="55">
        <v>110.0</v>
      </c>
      <c r="AJ173" s="55">
        <v>100.71</v>
      </c>
      <c r="AK173" s="55">
        <v>36.51</v>
      </c>
      <c r="AL173" s="55">
        <v>101.53</v>
      </c>
      <c r="AM173" s="55">
        <v>66.22</v>
      </c>
      <c r="AN173" s="55">
        <v>40.04</v>
      </c>
      <c r="AO173" s="55">
        <v>23.18</v>
      </c>
      <c r="AP173" s="55">
        <v>121.62</v>
      </c>
      <c r="AQ173" s="55">
        <v>13.35</v>
      </c>
      <c r="AR173" s="55">
        <v>18.17</v>
      </c>
      <c r="AS173" s="55">
        <v>14.7</v>
      </c>
      <c r="AT173" s="55">
        <v>21.13</v>
      </c>
      <c r="AU173" s="55">
        <v>16.02</v>
      </c>
      <c r="AV173" s="55">
        <v>23.33</v>
      </c>
      <c r="AW173" s="55">
        <v>16.85</v>
      </c>
      <c r="AX173" s="55">
        <v>24.03</v>
      </c>
      <c r="AY173" s="55">
        <v>16.11</v>
      </c>
      <c r="AZ173" s="55">
        <v>13.55</v>
      </c>
      <c r="BA173" s="55">
        <v>13.52</v>
      </c>
      <c r="BB173" s="55">
        <v>10.29</v>
      </c>
      <c r="BC173" s="55">
        <v>112.64</v>
      </c>
      <c r="BD173" s="55">
        <v>54.8</v>
      </c>
      <c r="BE173" s="55">
        <v>85.04</v>
      </c>
      <c r="BF173" s="55">
        <v>139.7</v>
      </c>
      <c r="BG173" s="55">
        <v>30.81</v>
      </c>
      <c r="BH173" s="55">
        <v>50.71</v>
      </c>
      <c r="BI173" s="55">
        <v>140.78</v>
      </c>
      <c r="BJ173" s="55">
        <v>78.2</v>
      </c>
      <c r="BK173" s="55">
        <v>53.8</v>
      </c>
      <c r="BL173" s="55">
        <v>61.04</v>
      </c>
      <c r="BM173" s="55">
        <v>53.77</v>
      </c>
      <c r="BN173" s="55">
        <v>45.72</v>
      </c>
      <c r="BO173" s="55">
        <v>115.58</v>
      </c>
      <c r="BP173" s="55">
        <v>156.86</v>
      </c>
      <c r="BQ173" s="55">
        <v>54.0</v>
      </c>
      <c r="BR173" s="55">
        <v>18.16</v>
      </c>
      <c r="BS173" s="55">
        <v>127.37</v>
      </c>
      <c r="BT173" s="55">
        <v>80.78</v>
      </c>
      <c r="BU173" s="55">
        <v>50.69</v>
      </c>
      <c r="BV173" s="55">
        <v>24.66</v>
      </c>
      <c r="BW173" s="55">
        <v>112.06</v>
      </c>
      <c r="BX173" s="55">
        <v>2175.44</v>
      </c>
      <c r="BY173" s="14">
        <v>0.06433652651251998</v>
      </c>
      <c r="CA173" s="37">
        <f t="shared" si="4"/>
        <v>-0.0003568242641</v>
      </c>
      <c r="CB173" s="74"/>
      <c r="CC173" s="15"/>
    </row>
    <row r="174">
      <c r="A174" s="5">
        <f t="shared" si="6"/>
        <v>164</v>
      </c>
      <c r="B174" s="53">
        <v>42607.0</v>
      </c>
      <c r="C174" s="55">
        <v>111.77</v>
      </c>
      <c r="D174" s="55">
        <v>199.76</v>
      </c>
      <c r="E174" s="55">
        <v>37.31</v>
      </c>
      <c r="F174" s="55">
        <v>37.77</v>
      </c>
      <c r="G174" s="55">
        <v>85.39</v>
      </c>
      <c r="H174" s="55">
        <v>69.62</v>
      </c>
      <c r="I174" s="55">
        <v>56.72</v>
      </c>
      <c r="J174" s="55">
        <v>113.62</v>
      </c>
      <c r="K174" s="55">
        <v>87.83</v>
      </c>
      <c r="L174" s="55">
        <v>93.72</v>
      </c>
      <c r="M174" s="55">
        <v>111.13</v>
      </c>
      <c r="N174" s="55">
        <v>110.39</v>
      </c>
      <c r="O174" s="55">
        <v>49.41</v>
      </c>
      <c r="P174" s="55">
        <v>123.79</v>
      </c>
      <c r="Q174" s="55">
        <v>56.09</v>
      </c>
      <c r="R174" s="55">
        <v>81.56</v>
      </c>
      <c r="S174" s="55">
        <v>94.01</v>
      </c>
      <c r="T174" s="55">
        <v>122.34</v>
      </c>
      <c r="U174" s="55">
        <v>24.78</v>
      </c>
      <c r="V174" s="55">
        <v>105.01</v>
      </c>
      <c r="W174" s="55">
        <v>36.56</v>
      </c>
      <c r="X174" s="55">
        <v>98.32</v>
      </c>
      <c r="Y174" s="55">
        <v>27.4</v>
      </c>
      <c r="Z174" s="55">
        <v>44.95</v>
      </c>
      <c r="AA174" s="55">
        <v>17.84</v>
      </c>
      <c r="AB174" s="55">
        <v>89.06</v>
      </c>
      <c r="AC174" s="55">
        <v>61.51</v>
      </c>
      <c r="AD174" s="55">
        <v>72.96</v>
      </c>
      <c r="AE174" s="55">
        <v>64.07</v>
      </c>
      <c r="AF174" s="55">
        <v>19.3</v>
      </c>
      <c r="AG174" s="55">
        <v>66.65</v>
      </c>
      <c r="AH174" s="55">
        <v>89.73</v>
      </c>
      <c r="AI174" s="55">
        <v>109.9</v>
      </c>
      <c r="AJ174" s="55">
        <v>100.82</v>
      </c>
      <c r="AK174" s="55">
        <v>36.53</v>
      </c>
      <c r="AL174" s="55">
        <v>101.33</v>
      </c>
      <c r="AM174" s="55">
        <v>66.21</v>
      </c>
      <c r="AN174" s="55">
        <v>40.05</v>
      </c>
      <c r="AO174" s="55">
        <v>23.18</v>
      </c>
      <c r="AP174" s="55">
        <v>121.63</v>
      </c>
      <c r="AQ174" s="55">
        <v>13.34</v>
      </c>
      <c r="AR174" s="55">
        <v>18.15</v>
      </c>
      <c r="AS174" s="55">
        <v>14.68</v>
      </c>
      <c r="AT174" s="55">
        <v>21.1</v>
      </c>
      <c r="AU174" s="55">
        <v>16.0</v>
      </c>
      <c r="AV174" s="55">
        <v>23.29</v>
      </c>
      <c r="AW174" s="55">
        <v>16.82</v>
      </c>
      <c r="AX174" s="55">
        <v>24.0</v>
      </c>
      <c r="AY174" s="55">
        <v>16.08</v>
      </c>
      <c r="AZ174" s="55">
        <v>13.53</v>
      </c>
      <c r="BA174" s="55">
        <v>13.5</v>
      </c>
      <c r="BB174" s="55">
        <v>10.28</v>
      </c>
      <c r="BC174" s="55">
        <v>112.52</v>
      </c>
      <c r="BD174" s="55">
        <v>54.59</v>
      </c>
      <c r="BE174" s="55">
        <v>85.01</v>
      </c>
      <c r="BF174" s="55">
        <v>139.17</v>
      </c>
      <c r="BG174" s="55">
        <v>30.79</v>
      </c>
      <c r="BH174" s="55">
        <v>50.72</v>
      </c>
      <c r="BI174" s="55">
        <v>140.29</v>
      </c>
      <c r="BJ174" s="55">
        <v>78.61</v>
      </c>
      <c r="BK174" s="55">
        <v>53.87</v>
      </c>
      <c r="BL174" s="55">
        <v>60.39</v>
      </c>
      <c r="BM174" s="55">
        <v>53.72</v>
      </c>
      <c r="BN174" s="55">
        <v>45.71</v>
      </c>
      <c r="BO174" s="55">
        <v>114.47</v>
      </c>
      <c r="BP174" s="55">
        <v>155.93</v>
      </c>
      <c r="BQ174" s="55">
        <v>53.97</v>
      </c>
      <c r="BR174" s="55">
        <v>18.18</v>
      </c>
      <c r="BS174" s="55">
        <v>127.04</v>
      </c>
      <c r="BT174" s="55">
        <v>80.78</v>
      </c>
      <c r="BU174" s="55">
        <v>50.68</v>
      </c>
      <c r="BV174" s="55">
        <v>24.68</v>
      </c>
      <c r="BW174" s="55">
        <v>111.88000000000001</v>
      </c>
      <c r="BX174" s="55">
        <v>2172.47</v>
      </c>
      <c r="BY174" s="14">
        <v>0.06288345059052602</v>
      </c>
      <c r="CA174" s="37">
        <f t="shared" si="4"/>
        <v>-0.001606282349</v>
      </c>
      <c r="CB174" s="74"/>
      <c r="CC174" s="15"/>
    </row>
    <row r="175">
      <c r="A175" s="5">
        <f t="shared" si="6"/>
        <v>165</v>
      </c>
      <c r="B175" s="53">
        <v>42608.0</v>
      </c>
      <c r="C175" s="55">
        <v>111.54</v>
      </c>
      <c r="D175" s="55">
        <v>199.38</v>
      </c>
      <c r="E175" s="55">
        <v>37.05</v>
      </c>
      <c r="F175" s="55">
        <v>37.47</v>
      </c>
      <c r="G175" s="55">
        <v>85.14</v>
      </c>
      <c r="H175" s="55">
        <v>69.38</v>
      </c>
      <c r="I175" s="55">
        <v>56.49</v>
      </c>
      <c r="J175" s="55">
        <v>113.53</v>
      </c>
      <c r="K175" s="55">
        <v>87.6</v>
      </c>
      <c r="L175" s="55">
        <v>93.39</v>
      </c>
      <c r="M175" s="55">
        <v>110.64</v>
      </c>
      <c r="N175" s="55">
        <v>110.39</v>
      </c>
      <c r="O175" s="55">
        <v>49.3</v>
      </c>
      <c r="P175" s="55">
        <v>123.4</v>
      </c>
      <c r="Q175" s="55">
        <v>56.04</v>
      </c>
      <c r="R175" s="55">
        <v>81.52</v>
      </c>
      <c r="S175" s="55">
        <v>93.76</v>
      </c>
      <c r="T175" s="55">
        <v>121.99</v>
      </c>
      <c r="U175" s="55">
        <v>24.75</v>
      </c>
      <c r="V175" s="55">
        <v>104.79</v>
      </c>
      <c r="W175" s="55">
        <v>36.35</v>
      </c>
      <c r="X175" s="55">
        <v>97.79</v>
      </c>
      <c r="Y175" s="55">
        <v>27.33</v>
      </c>
      <c r="Z175" s="55">
        <v>44.62</v>
      </c>
      <c r="AA175" s="55">
        <v>17.68</v>
      </c>
      <c r="AB175" s="55">
        <v>88.18</v>
      </c>
      <c r="AC175" s="55">
        <v>60.96</v>
      </c>
      <c r="AD175" s="55">
        <v>72.71</v>
      </c>
      <c r="AE175" s="55">
        <v>63.76</v>
      </c>
      <c r="AF175" s="55">
        <v>19.26</v>
      </c>
      <c r="AG175" s="55">
        <v>66.45</v>
      </c>
      <c r="AH175" s="55">
        <v>89.46</v>
      </c>
      <c r="AI175" s="55">
        <v>109.8</v>
      </c>
      <c r="AJ175" s="55">
        <v>100.75</v>
      </c>
      <c r="AK175" s="55">
        <v>36.54</v>
      </c>
      <c r="AL175" s="55">
        <v>100.34</v>
      </c>
      <c r="AM175" s="55">
        <v>66.25</v>
      </c>
      <c r="AN175" s="55">
        <v>40.1</v>
      </c>
      <c r="AO175" s="55">
        <v>23.18</v>
      </c>
      <c r="AP175" s="55">
        <v>121.64</v>
      </c>
      <c r="AQ175" s="55">
        <v>13.31</v>
      </c>
      <c r="AR175" s="55">
        <v>18.1</v>
      </c>
      <c r="AS175" s="55">
        <v>14.65</v>
      </c>
      <c r="AT175" s="55">
        <v>21.05</v>
      </c>
      <c r="AU175" s="55">
        <v>15.96</v>
      </c>
      <c r="AV175" s="55">
        <v>23.24</v>
      </c>
      <c r="AW175" s="55">
        <v>16.78</v>
      </c>
      <c r="AX175" s="55">
        <v>23.94</v>
      </c>
      <c r="AY175" s="55">
        <v>16.13</v>
      </c>
      <c r="AZ175" s="55">
        <v>13.5</v>
      </c>
      <c r="BA175" s="55">
        <v>13.47</v>
      </c>
      <c r="BB175" s="55">
        <v>10.25</v>
      </c>
      <c r="BC175" s="55">
        <v>112.34</v>
      </c>
      <c r="BD175" s="55">
        <v>54.31</v>
      </c>
      <c r="BE175" s="55">
        <v>84.93</v>
      </c>
      <c r="BF175" s="55">
        <v>138.36</v>
      </c>
      <c r="BG175" s="55">
        <v>30.76</v>
      </c>
      <c r="BH175" s="55">
        <v>50.71</v>
      </c>
      <c r="BI175" s="55">
        <v>139.69</v>
      </c>
      <c r="BJ175" s="55">
        <v>78.9</v>
      </c>
      <c r="BK175" s="55">
        <v>53.52</v>
      </c>
      <c r="BL175" s="55">
        <v>61.1</v>
      </c>
      <c r="BM175" s="55">
        <v>53.63</v>
      </c>
      <c r="BN175" s="55">
        <v>45.71</v>
      </c>
      <c r="BO175" s="55">
        <v>115.27</v>
      </c>
      <c r="BP175" s="55">
        <v>156.34</v>
      </c>
      <c r="BQ175" s="55">
        <v>53.79</v>
      </c>
      <c r="BR175" s="55">
        <v>18.27</v>
      </c>
      <c r="BS175" s="55">
        <v>126.5</v>
      </c>
      <c r="BT175" s="55">
        <v>80.67</v>
      </c>
      <c r="BU175" s="55">
        <v>50.62</v>
      </c>
      <c r="BV175" s="55">
        <v>24.6</v>
      </c>
      <c r="BW175" s="55">
        <v>111.45</v>
      </c>
      <c r="BX175" s="55">
        <v>2169.04</v>
      </c>
      <c r="BY175" s="14">
        <v>0.06120531913852645</v>
      </c>
      <c r="CA175" s="37">
        <f t="shared" si="4"/>
        <v>-0.003843403647</v>
      </c>
      <c r="CB175" s="74"/>
      <c r="CC175" s="15"/>
    </row>
    <row r="176">
      <c r="A176" s="4">
        <v>170.0</v>
      </c>
      <c r="B176" s="53">
        <v>42611.0</v>
      </c>
      <c r="C176" s="55">
        <v>112.15</v>
      </c>
      <c r="D176" s="55">
        <v>200.39</v>
      </c>
      <c r="E176" s="55">
        <v>37.19</v>
      </c>
      <c r="F176" s="55">
        <v>37.75</v>
      </c>
      <c r="G176" s="55">
        <v>85.58</v>
      </c>
      <c r="H176" s="55">
        <v>69.85</v>
      </c>
      <c r="I176" s="55">
        <v>56.64</v>
      </c>
      <c r="J176" s="55">
        <v>113.68</v>
      </c>
      <c r="K176" s="55">
        <v>88.2</v>
      </c>
      <c r="L176" s="55">
        <v>94.09</v>
      </c>
      <c r="M176" s="55">
        <v>111.38</v>
      </c>
      <c r="N176" s="55">
        <v>110.4</v>
      </c>
      <c r="O176" s="55">
        <v>49.35</v>
      </c>
      <c r="P176" s="55">
        <v>124.1</v>
      </c>
      <c r="Q176" s="55">
        <v>56.07</v>
      </c>
      <c r="R176" s="55">
        <v>81.39</v>
      </c>
      <c r="S176" s="55">
        <v>94.39</v>
      </c>
      <c r="T176" s="55">
        <v>122.79</v>
      </c>
      <c r="U176" s="55">
        <v>24.81</v>
      </c>
      <c r="V176" s="55">
        <v>105.5</v>
      </c>
      <c r="W176" s="55">
        <v>36.5</v>
      </c>
      <c r="X176" s="55">
        <v>97.99</v>
      </c>
      <c r="Y176" s="55">
        <v>27.32</v>
      </c>
      <c r="Z176" s="55">
        <v>44.93</v>
      </c>
      <c r="AA176" s="55">
        <v>17.92</v>
      </c>
      <c r="AB176" s="55">
        <v>89.05</v>
      </c>
      <c r="AC176" s="55">
        <v>61.21</v>
      </c>
      <c r="AD176" s="55">
        <v>73.2</v>
      </c>
      <c r="AE176" s="55">
        <v>63.81</v>
      </c>
      <c r="AF176" s="55">
        <v>19.42</v>
      </c>
      <c r="AG176" s="55">
        <v>66.55</v>
      </c>
      <c r="AH176" s="55">
        <v>89.5</v>
      </c>
      <c r="AI176" s="55">
        <v>109.95</v>
      </c>
      <c r="AJ176" s="55">
        <v>100.82</v>
      </c>
      <c r="AK176" s="55">
        <v>36.73</v>
      </c>
      <c r="AL176" s="55">
        <v>100.28</v>
      </c>
      <c r="AM176" s="55">
        <v>66.51</v>
      </c>
      <c r="AN176" s="55">
        <v>40.16</v>
      </c>
      <c r="AO176" s="55">
        <v>23.23</v>
      </c>
      <c r="AP176" s="55">
        <v>121.73</v>
      </c>
      <c r="AQ176" s="55">
        <v>13.34</v>
      </c>
      <c r="AR176" s="55">
        <v>18.16</v>
      </c>
      <c r="AS176" s="55">
        <v>14.69</v>
      </c>
      <c r="AT176" s="55">
        <v>21.12</v>
      </c>
      <c r="AU176" s="55">
        <v>16.01</v>
      </c>
      <c r="AV176" s="55">
        <v>23.32</v>
      </c>
      <c r="AW176" s="55">
        <v>16.84</v>
      </c>
      <c r="AX176" s="55">
        <v>24.03</v>
      </c>
      <c r="AY176" s="55">
        <v>16.13</v>
      </c>
      <c r="AZ176" s="55">
        <v>13.55</v>
      </c>
      <c r="BA176" s="55">
        <v>13.52</v>
      </c>
      <c r="BB176" s="55">
        <v>10.29</v>
      </c>
      <c r="BC176" s="55">
        <v>112.65</v>
      </c>
      <c r="BD176" s="55">
        <v>54.63</v>
      </c>
      <c r="BE176" s="55">
        <v>84.98</v>
      </c>
      <c r="BF176" s="55">
        <v>140.21</v>
      </c>
      <c r="BG176" s="55">
        <v>30.75</v>
      </c>
      <c r="BH176" s="55">
        <v>50.81</v>
      </c>
      <c r="BI176" s="55">
        <v>140.44</v>
      </c>
      <c r="BJ176" s="55">
        <v>79.02</v>
      </c>
      <c r="BK176" s="55">
        <v>53.85</v>
      </c>
      <c r="BL176" s="55">
        <v>61.04</v>
      </c>
      <c r="BM176" s="55">
        <v>53.74</v>
      </c>
      <c r="BN176" s="55">
        <v>45.72</v>
      </c>
      <c r="BO176" s="55">
        <v>114.77</v>
      </c>
      <c r="BP176" s="55">
        <v>156.86</v>
      </c>
      <c r="BQ176" s="55">
        <v>54.05</v>
      </c>
      <c r="BR176" s="55">
        <v>18.45</v>
      </c>
      <c r="BS176" s="55">
        <v>127.25</v>
      </c>
      <c r="BT176" s="55">
        <v>80.52</v>
      </c>
      <c r="BU176" s="55">
        <v>50.61</v>
      </c>
      <c r="BV176" s="55">
        <v>24.64</v>
      </c>
      <c r="BW176" s="55">
        <v>111.91000000000001</v>
      </c>
      <c r="BX176" s="55">
        <v>2180.38</v>
      </c>
      <c r="BY176" s="14">
        <v>0.06675342720432109</v>
      </c>
      <c r="CA176" s="37">
        <f t="shared" si="4"/>
        <v>0.004127411395</v>
      </c>
      <c r="CB176" s="74"/>
      <c r="CC176" s="15"/>
    </row>
    <row r="177">
      <c r="A177" s="5">
        <f t="shared" ref="A177:A179" si="7">A176+1</f>
        <v>171</v>
      </c>
      <c r="B177" s="53">
        <v>42612.0</v>
      </c>
      <c r="C177" s="55">
        <v>111.97</v>
      </c>
      <c r="D177" s="55">
        <v>200.01</v>
      </c>
      <c r="E177" s="55">
        <v>37.11</v>
      </c>
      <c r="F177" s="55">
        <v>37.69</v>
      </c>
      <c r="G177" s="55">
        <v>85.3</v>
      </c>
      <c r="H177" s="55">
        <v>69.61</v>
      </c>
      <c r="I177" s="55">
        <v>56.66</v>
      </c>
      <c r="J177" s="55">
        <v>113.63</v>
      </c>
      <c r="K177" s="55">
        <v>88.16</v>
      </c>
      <c r="L177" s="55">
        <v>93.95</v>
      </c>
      <c r="M177" s="55">
        <v>111.37</v>
      </c>
      <c r="N177" s="55">
        <v>110.39</v>
      </c>
      <c r="O177" s="55">
        <v>49.32</v>
      </c>
      <c r="P177" s="55">
        <v>123.94</v>
      </c>
      <c r="Q177" s="55">
        <v>56.12</v>
      </c>
      <c r="R177" s="55">
        <v>81.42</v>
      </c>
      <c r="S177" s="55">
        <v>94.27</v>
      </c>
      <c r="T177" s="55">
        <v>122.74</v>
      </c>
      <c r="U177" s="55">
        <v>24.77</v>
      </c>
      <c r="V177" s="55">
        <v>105.49</v>
      </c>
      <c r="W177" s="55">
        <v>36.5</v>
      </c>
      <c r="X177" s="55">
        <v>97.49</v>
      </c>
      <c r="Y177" s="55">
        <v>27.12</v>
      </c>
      <c r="Z177" s="55">
        <v>44.88</v>
      </c>
      <c r="AA177" s="55">
        <v>17.88</v>
      </c>
      <c r="AB177" s="55">
        <v>88.88</v>
      </c>
      <c r="AC177" s="55">
        <v>60.89</v>
      </c>
      <c r="AD177" s="55">
        <v>73.05</v>
      </c>
      <c r="AE177" s="55">
        <v>63.48</v>
      </c>
      <c r="AF177" s="55">
        <v>19.42</v>
      </c>
      <c r="AG177" s="55">
        <v>66.54</v>
      </c>
      <c r="AH177" s="55">
        <v>89.53</v>
      </c>
      <c r="AI177" s="55">
        <v>109.98</v>
      </c>
      <c r="AJ177" s="55">
        <v>100.75</v>
      </c>
      <c r="AK177" s="55">
        <v>36.72</v>
      </c>
      <c r="AL177" s="55">
        <v>99.98</v>
      </c>
      <c r="AM177" s="55">
        <v>65.76</v>
      </c>
      <c r="AN177" s="55">
        <v>40.14</v>
      </c>
      <c r="AO177" s="55">
        <v>23.23</v>
      </c>
      <c r="AP177" s="55">
        <v>121.7</v>
      </c>
      <c r="AQ177" s="55">
        <v>13.34</v>
      </c>
      <c r="AR177" s="55">
        <v>18.14</v>
      </c>
      <c r="AS177" s="55">
        <v>14.68</v>
      </c>
      <c r="AT177" s="55">
        <v>21.1</v>
      </c>
      <c r="AU177" s="55">
        <v>16.0</v>
      </c>
      <c r="AV177" s="55">
        <v>23.3</v>
      </c>
      <c r="AW177" s="55">
        <v>16.83</v>
      </c>
      <c r="AX177" s="55">
        <v>24.01</v>
      </c>
      <c r="AY177" s="55">
        <v>16.12</v>
      </c>
      <c r="AZ177" s="55">
        <v>13.54</v>
      </c>
      <c r="BA177" s="55">
        <v>13.51</v>
      </c>
      <c r="BB177" s="55">
        <v>10.28</v>
      </c>
      <c r="BC177" s="55">
        <v>112.59</v>
      </c>
      <c r="BD177" s="55">
        <v>54.31</v>
      </c>
      <c r="BE177" s="55">
        <v>84.99</v>
      </c>
      <c r="BF177" s="55">
        <v>139.67</v>
      </c>
      <c r="BG177" s="55">
        <v>30.79</v>
      </c>
      <c r="BH177" s="55">
        <v>50.71</v>
      </c>
      <c r="BI177" s="55">
        <v>139.73</v>
      </c>
      <c r="BJ177" s="55">
        <v>78.9</v>
      </c>
      <c r="BK177" s="55">
        <v>53.63</v>
      </c>
      <c r="BL177" s="55">
        <v>60.86</v>
      </c>
      <c r="BM177" s="55">
        <v>53.76</v>
      </c>
      <c r="BN177" s="55">
        <v>45.72</v>
      </c>
      <c r="BO177" s="55">
        <v>114.16</v>
      </c>
      <c r="BP177" s="55">
        <v>156.42</v>
      </c>
      <c r="BQ177" s="55">
        <v>54.0</v>
      </c>
      <c r="BR177" s="55">
        <v>18.23</v>
      </c>
      <c r="BS177" s="55">
        <v>126.24</v>
      </c>
      <c r="BT177" s="55">
        <v>80.6</v>
      </c>
      <c r="BU177" s="55">
        <v>50.63</v>
      </c>
      <c r="BV177" s="55">
        <v>24.54</v>
      </c>
      <c r="BW177" s="55">
        <v>111.9</v>
      </c>
      <c r="BX177" s="55">
        <v>2176.12</v>
      </c>
      <c r="BY177" s="14">
        <v>0.06466921729600661</v>
      </c>
      <c r="CA177" s="37">
        <f t="shared" si="4"/>
        <v>-0.00008935751944</v>
      </c>
      <c r="CB177" s="74"/>
      <c r="CC177" s="15"/>
    </row>
    <row r="178">
      <c r="A178" s="5">
        <f t="shared" si="7"/>
        <v>172</v>
      </c>
      <c r="B178" s="53">
        <v>42613.0</v>
      </c>
      <c r="C178" s="55">
        <v>111.65</v>
      </c>
      <c r="D178" s="55">
        <v>199.52</v>
      </c>
      <c r="E178" s="55">
        <v>36.98</v>
      </c>
      <c r="F178" s="55">
        <v>37.33</v>
      </c>
      <c r="G178" s="55">
        <v>85.16</v>
      </c>
      <c r="H178" s="55">
        <v>68.51</v>
      </c>
      <c r="I178" s="55">
        <v>56.65</v>
      </c>
      <c r="J178" s="55">
        <v>113.6</v>
      </c>
      <c r="K178" s="55">
        <v>87.97</v>
      </c>
      <c r="L178" s="55">
        <v>93.67</v>
      </c>
      <c r="M178" s="55">
        <v>111.0</v>
      </c>
      <c r="N178" s="55">
        <v>110.39</v>
      </c>
      <c r="O178" s="55">
        <v>49.24</v>
      </c>
      <c r="P178" s="55">
        <v>123.89</v>
      </c>
      <c r="Q178" s="55">
        <v>56.03</v>
      </c>
      <c r="R178" s="55">
        <v>81.42</v>
      </c>
      <c r="S178" s="55">
        <v>93.94</v>
      </c>
      <c r="T178" s="55">
        <v>122.29</v>
      </c>
      <c r="U178" s="55">
        <v>24.78</v>
      </c>
      <c r="V178" s="55">
        <v>104.92</v>
      </c>
      <c r="W178" s="55">
        <v>36.46</v>
      </c>
      <c r="X178" s="55">
        <v>97.2</v>
      </c>
      <c r="Y178" s="55">
        <v>27.11</v>
      </c>
      <c r="Z178" s="55">
        <v>44.41</v>
      </c>
      <c r="AA178" s="55">
        <v>17.65</v>
      </c>
      <c r="AB178" s="55">
        <v>88.97</v>
      </c>
      <c r="AC178" s="55">
        <v>61.03</v>
      </c>
      <c r="AD178" s="55">
        <v>72.92</v>
      </c>
      <c r="AE178" s="55">
        <v>62.91</v>
      </c>
      <c r="AF178" s="55">
        <v>19.34</v>
      </c>
      <c r="AG178" s="55">
        <v>66.49</v>
      </c>
      <c r="AH178" s="55">
        <v>89.41</v>
      </c>
      <c r="AI178" s="55">
        <v>109.93</v>
      </c>
      <c r="AJ178" s="55">
        <v>100.7</v>
      </c>
      <c r="AK178" s="55">
        <v>36.54</v>
      </c>
      <c r="AL178" s="55">
        <v>99.59</v>
      </c>
      <c r="AM178" s="55">
        <v>65.65</v>
      </c>
      <c r="AN178" s="55">
        <v>40.1</v>
      </c>
      <c r="AO178" s="55">
        <v>23.23</v>
      </c>
      <c r="AP178" s="55">
        <v>121.72</v>
      </c>
      <c r="AQ178" s="55">
        <v>13.32</v>
      </c>
      <c r="AR178" s="55">
        <v>18.11</v>
      </c>
      <c r="AS178" s="55">
        <v>14.66</v>
      </c>
      <c r="AT178" s="55">
        <v>21.06</v>
      </c>
      <c r="AU178" s="55">
        <v>15.97</v>
      </c>
      <c r="AV178" s="55">
        <v>23.26</v>
      </c>
      <c r="AW178" s="55">
        <v>16.8</v>
      </c>
      <c r="AX178" s="55">
        <v>23.97</v>
      </c>
      <c r="AY178" s="55">
        <v>16.09</v>
      </c>
      <c r="AZ178" s="55">
        <v>13.52</v>
      </c>
      <c r="BA178" s="55">
        <v>13.49</v>
      </c>
      <c r="BB178" s="55">
        <v>10.26</v>
      </c>
      <c r="BC178" s="55">
        <v>112.57</v>
      </c>
      <c r="BD178" s="55">
        <v>54.38</v>
      </c>
      <c r="BE178" s="55">
        <v>84.98</v>
      </c>
      <c r="BF178" s="55">
        <v>139.87</v>
      </c>
      <c r="BG178" s="55">
        <v>30.77</v>
      </c>
      <c r="BH178" s="55">
        <v>50.74</v>
      </c>
      <c r="BI178" s="55">
        <v>139.98</v>
      </c>
      <c r="BJ178" s="55">
        <v>79.07</v>
      </c>
      <c r="BK178" s="55">
        <v>53.27</v>
      </c>
      <c r="BL178" s="55">
        <v>60.09</v>
      </c>
      <c r="BM178" s="55">
        <v>53.73</v>
      </c>
      <c r="BN178" s="55">
        <v>45.72</v>
      </c>
      <c r="BO178" s="55">
        <v>113.69</v>
      </c>
      <c r="BP178" s="55">
        <v>155.91</v>
      </c>
      <c r="BQ178" s="55">
        <v>53.96</v>
      </c>
      <c r="BR178" s="55">
        <v>18.27</v>
      </c>
      <c r="BS178" s="55">
        <v>126.3</v>
      </c>
      <c r="BT178" s="55">
        <v>80.57</v>
      </c>
      <c r="BU178" s="55">
        <v>50.62</v>
      </c>
      <c r="BV178" s="55">
        <v>24.6</v>
      </c>
      <c r="BW178" s="55">
        <v>111.77</v>
      </c>
      <c r="BX178" s="55">
        <v>2170.95</v>
      </c>
      <c r="BY178" s="14">
        <v>0.06213978883920257</v>
      </c>
      <c r="CA178" s="37">
        <f t="shared" si="4"/>
        <v>-0.001161751564</v>
      </c>
      <c r="CB178" s="74"/>
      <c r="CC178" s="15"/>
    </row>
    <row r="179">
      <c r="A179" s="5">
        <f t="shared" si="7"/>
        <v>173</v>
      </c>
      <c r="B179" s="53">
        <v>42614.0</v>
      </c>
      <c r="C179" s="55">
        <v>111.71</v>
      </c>
      <c r="D179" s="55">
        <v>199.48</v>
      </c>
      <c r="E179" s="55">
        <v>37.29</v>
      </c>
      <c r="F179" s="55">
        <v>37.53</v>
      </c>
      <c r="G179" s="55">
        <v>85.2</v>
      </c>
      <c r="H179" s="55">
        <v>68.31</v>
      </c>
      <c r="I179" s="55">
        <v>56.67</v>
      </c>
      <c r="J179" s="55">
        <v>113.34</v>
      </c>
      <c r="K179" s="55">
        <v>87.86</v>
      </c>
      <c r="L179" s="55">
        <v>93.56</v>
      </c>
      <c r="M179" s="55">
        <v>110.81</v>
      </c>
      <c r="N179" s="55">
        <v>110.35</v>
      </c>
      <c r="O179" s="55">
        <v>49.27</v>
      </c>
      <c r="P179" s="55">
        <v>123.57</v>
      </c>
      <c r="Q179" s="55">
        <v>55.98</v>
      </c>
      <c r="R179" s="55">
        <v>81.14</v>
      </c>
      <c r="S179" s="55">
        <v>93.83</v>
      </c>
      <c r="T179" s="55">
        <v>122.29</v>
      </c>
      <c r="U179" s="55">
        <v>24.73</v>
      </c>
      <c r="V179" s="55">
        <v>104.96</v>
      </c>
      <c r="W179" s="55">
        <v>36.69</v>
      </c>
      <c r="X179" s="55">
        <v>98.07</v>
      </c>
      <c r="Y179" s="55">
        <v>27.32</v>
      </c>
      <c r="Z179" s="55">
        <v>44.76</v>
      </c>
      <c r="AA179" s="55">
        <v>17.76</v>
      </c>
      <c r="AB179" s="55">
        <v>88.75</v>
      </c>
      <c r="AC179" s="55">
        <v>60.99</v>
      </c>
      <c r="AD179" s="55">
        <v>72.91</v>
      </c>
      <c r="AE179" s="55">
        <v>63.13</v>
      </c>
      <c r="AF179" s="55">
        <v>19.22</v>
      </c>
      <c r="AG179" s="55">
        <v>66.55</v>
      </c>
      <c r="AH179" s="55">
        <v>89.52</v>
      </c>
      <c r="AI179" s="55">
        <v>109.79</v>
      </c>
      <c r="AJ179" s="55">
        <v>100.33</v>
      </c>
      <c r="AK179" s="55">
        <v>36.44</v>
      </c>
      <c r="AL179" s="55">
        <v>99.92</v>
      </c>
      <c r="AM179" s="55">
        <v>66.01</v>
      </c>
      <c r="AN179" s="55">
        <v>39.85</v>
      </c>
      <c r="AO179" s="55">
        <v>23.21</v>
      </c>
      <c r="AP179" s="55">
        <v>121.4</v>
      </c>
      <c r="AQ179" s="55">
        <v>13.33</v>
      </c>
      <c r="AR179" s="55">
        <v>18.13</v>
      </c>
      <c r="AS179" s="55">
        <v>14.67</v>
      </c>
      <c r="AT179" s="55">
        <v>21.09</v>
      </c>
      <c r="AU179" s="55">
        <v>15.99</v>
      </c>
      <c r="AV179" s="55">
        <v>23.29</v>
      </c>
      <c r="AW179" s="55">
        <v>16.82</v>
      </c>
      <c r="AX179" s="55">
        <v>24.0</v>
      </c>
      <c r="AY179" s="55">
        <v>16.11</v>
      </c>
      <c r="AZ179" s="55">
        <v>13.54</v>
      </c>
      <c r="BA179" s="55">
        <v>13.51</v>
      </c>
      <c r="BB179" s="55">
        <v>10.28</v>
      </c>
      <c r="BC179" s="55">
        <v>112.46</v>
      </c>
      <c r="BD179" s="55">
        <v>54.4</v>
      </c>
      <c r="BE179" s="55">
        <v>84.97</v>
      </c>
      <c r="BF179" s="55">
        <v>139.77</v>
      </c>
      <c r="BG179" s="55">
        <v>30.74</v>
      </c>
      <c r="BH179" s="55">
        <v>50.66</v>
      </c>
      <c r="BI179" s="55">
        <v>139.89</v>
      </c>
      <c r="BJ179" s="55">
        <v>79.16</v>
      </c>
      <c r="BK179" s="55">
        <v>53.52</v>
      </c>
      <c r="BL179" s="55">
        <v>60.34</v>
      </c>
      <c r="BM179" s="55">
        <v>53.65</v>
      </c>
      <c r="BN179" s="55">
        <v>45.72</v>
      </c>
      <c r="BO179" s="55">
        <v>113.79</v>
      </c>
      <c r="BP179" s="55">
        <v>155.51</v>
      </c>
      <c r="BQ179" s="55">
        <v>53.87</v>
      </c>
      <c r="BR179" s="55">
        <v>18.49</v>
      </c>
      <c r="BS179" s="55">
        <v>125.81</v>
      </c>
      <c r="BT179" s="55">
        <v>80.6</v>
      </c>
      <c r="BU179" s="55">
        <v>50.51</v>
      </c>
      <c r="BV179" s="55">
        <v>24.5</v>
      </c>
      <c r="BW179" s="55">
        <v>111.79</v>
      </c>
      <c r="BX179" s="55">
        <v>2170.86</v>
      </c>
      <c r="BY179" s="14">
        <v>0.062095756235506006</v>
      </c>
      <c r="CA179" s="37">
        <f t="shared" si="4"/>
        <v>0.0001789388924</v>
      </c>
      <c r="CB179" s="74"/>
      <c r="CC179" s="15"/>
    </row>
    <row r="180">
      <c r="A180" s="4">
        <f t="shared" ref="A180:A190" si="8">A181+1</f>
        <v>15</v>
      </c>
      <c r="B180" s="53">
        <v>42615.0</v>
      </c>
      <c r="C180" s="55">
        <v>111.74</v>
      </c>
      <c r="D180" s="55">
        <v>199.48</v>
      </c>
      <c r="E180" s="55">
        <v>37.49</v>
      </c>
      <c r="F180" s="55">
        <v>37.65</v>
      </c>
      <c r="G180" s="55">
        <v>85.25</v>
      </c>
      <c r="H180" s="55">
        <v>68.66</v>
      </c>
      <c r="I180" s="55">
        <v>56.64</v>
      </c>
      <c r="J180" s="55">
        <v>113.2</v>
      </c>
      <c r="K180" s="55">
        <v>87.77</v>
      </c>
      <c r="L180" s="55">
        <v>93.8</v>
      </c>
      <c r="M180" s="55">
        <v>111.32</v>
      </c>
      <c r="N180" s="55">
        <v>110.34</v>
      </c>
      <c r="O180" s="55">
        <v>49.28</v>
      </c>
      <c r="P180" s="55">
        <v>123.35</v>
      </c>
      <c r="Q180" s="55">
        <v>55.88</v>
      </c>
      <c r="R180" s="55">
        <v>81.26</v>
      </c>
      <c r="S180" s="55">
        <v>93.91</v>
      </c>
      <c r="T180" s="55">
        <v>122.94</v>
      </c>
      <c r="U180" s="55">
        <v>24.72</v>
      </c>
      <c r="V180" s="55">
        <v>105.82</v>
      </c>
      <c r="W180" s="55">
        <v>37.02</v>
      </c>
      <c r="X180" s="55">
        <v>98.52</v>
      </c>
      <c r="Y180" s="55">
        <v>27.5</v>
      </c>
      <c r="Z180" s="55">
        <v>45.36</v>
      </c>
      <c r="AA180" s="55">
        <v>17.89</v>
      </c>
      <c r="AB180" s="55">
        <v>88.91</v>
      </c>
      <c r="AC180" s="55">
        <v>61.31</v>
      </c>
      <c r="AD180" s="55">
        <v>72.76</v>
      </c>
      <c r="AE180" s="55">
        <v>63.36</v>
      </c>
      <c r="AF180" s="55">
        <v>19.06</v>
      </c>
      <c r="AG180" s="55">
        <v>66.48</v>
      </c>
      <c r="AH180" s="55">
        <v>89.42</v>
      </c>
      <c r="AI180" s="55">
        <v>109.76</v>
      </c>
      <c r="AJ180" s="55">
        <v>100.35</v>
      </c>
      <c r="AK180" s="55">
        <v>36.64</v>
      </c>
      <c r="AL180" s="55">
        <v>99.39</v>
      </c>
      <c r="AM180" s="55">
        <v>67.07</v>
      </c>
      <c r="AN180" s="55">
        <v>39.96</v>
      </c>
      <c r="AO180" s="55">
        <v>23.13</v>
      </c>
      <c r="AP180" s="55">
        <v>121.33</v>
      </c>
      <c r="AQ180" s="55">
        <v>13.36</v>
      </c>
      <c r="AR180" s="55">
        <v>18.18</v>
      </c>
      <c r="AS180" s="55">
        <v>14.72</v>
      </c>
      <c r="AT180" s="55">
        <v>21.18</v>
      </c>
      <c r="AU180" s="55">
        <v>16.07</v>
      </c>
      <c r="AV180" s="55">
        <v>23.43</v>
      </c>
      <c r="AW180" s="55">
        <v>16.93</v>
      </c>
      <c r="AX180" s="55">
        <v>24.16</v>
      </c>
      <c r="AY180" s="55">
        <v>16.22</v>
      </c>
      <c r="AZ180" s="55">
        <v>13.63</v>
      </c>
      <c r="BA180" s="55">
        <v>13.6</v>
      </c>
      <c r="BB180" s="55">
        <v>10.35</v>
      </c>
      <c r="BC180" s="55">
        <v>112.31</v>
      </c>
      <c r="BD180" s="55">
        <v>54.48</v>
      </c>
      <c r="BE180" s="55">
        <v>84.97</v>
      </c>
      <c r="BF180" s="55">
        <v>138.63</v>
      </c>
      <c r="BG180" s="55">
        <v>30.73</v>
      </c>
      <c r="BH180" s="55">
        <v>50.72</v>
      </c>
      <c r="BI180" s="55">
        <v>140.11</v>
      </c>
      <c r="BJ180" s="55">
        <v>79.46</v>
      </c>
      <c r="BK180" s="55">
        <v>54.06</v>
      </c>
      <c r="BL180" s="55">
        <v>60.12</v>
      </c>
      <c r="BM180" s="55">
        <v>53.59</v>
      </c>
      <c r="BN180" s="55">
        <v>45.73</v>
      </c>
      <c r="BO180" s="55">
        <v>113.7</v>
      </c>
      <c r="BP180" s="55">
        <v>155.29</v>
      </c>
      <c r="BQ180" s="55">
        <v>53.78</v>
      </c>
      <c r="BR180" s="55">
        <v>19.0</v>
      </c>
      <c r="BS180" s="55">
        <v>126.36</v>
      </c>
      <c r="BT180" s="55">
        <v>80.59</v>
      </c>
      <c r="BU180" s="55">
        <v>50.55</v>
      </c>
      <c r="BV180" s="55">
        <v>24.56</v>
      </c>
      <c r="BW180" s="55">
        <v>111.5</v>
      </c>
      <c r="BX180" s="55">
        <v>2179.98</v>
      </c>
      <c r="BY180" s="14">
        <v>0.06655772674344651</v>
      </c>
      <c r="CA180" s="37">
        <f t="shared" si="4"/>
        <v>-0.002594149745</v>
      </c>
      <c r="CB180" s="74"/>
      <c r="CC180" s="15"/>
    </row>
    <row r="181">
      <c r="A181" s="4">
        <f t="shared" si="8"/>
        <v>14</v>
      </c>
      <c r="B181" s="53">
        <v>42619.0</v>
      </c>
      <c r="C181" s="55">
        <v>112.05</v>
      </c>
      <c r="D181" s="55">
        <v>200.11</v>
      </c>
      <c r="E181" s="55">
        <v>37.85</v>
      </c>
      <c r="F181" s="55">
        <v>38.3</v>
      </c>
      <c r="G181" s="55">
        <v>85.28</v>
      </c>
      <c r="H181" s="55">
        <v>69.7</v>
      </c>
      <c r="I181" s="55">
        <v>56.92</v>
      </c>
      <c r="J181" s="55">
        <v>113.3</v>
      </c>
      <c r="K181" s="55">
        <v>87.89</v>
      </c>
      <c r="L181" s="55">
        <v>93.98</v>
      </c>
      <c r="M181" s="55">
        <v>111.34</v>
      </c>
      <c r="N181" s="55">
        <v>110.39</v>
      </c>
      <c r="O181" s="55">
        <v>49.36</v>
      </c>
      <c r="P181" s="55">
        <v>123.78</v>
      </c>
      <c r="Q181" s="55">
        <v>55.97</v>
      </c>
      <c r="R181" s="55">
        <v>81.71</v>
      </c>
      <c r="S181" s="55">
        <v>94.17</v>
      </c>
      <c r="T181" s="55">
        <v>123.1</v>
      </c>
      <c r="U181" s="55">
        <v>24.75</v>
      </c>
      <c r="V181" s="55">
        <v>105.81</v>
      </c>
      <c r="W181" s="55">
        <v>37.27</v>
      </c>
      <c r="X181" s="55">
        <v>100.03</v>
      </c>
      <c r="Y181" s="55">
        <v>27.88</v>
      </c>
      <c r="Z181" s="55">
        <v>46.29</v>
      </c>
      <c r="AA181" s="55">
        <v>18.25</v>
      </c>
      <c r="AB181" s="55">
        <v>89.59</v>
      </c>
      <c r="AC181" s="55">
        <v>61.84</v>
      </c>
      <c r="AD181" s="55">
        <v>73.01</v>
      </c>
      <c r="AE181" s="55">
        <v>64.18</v>
      </c>
      <c r="AF181" s="55">
        <v>19.19</v>
      </c>
      <c r="AG181" s="55">
        <v>66.71</v>
      </c>
      <c r="AH181" s="55">
        <v>89.73</v>
      </c>
      <c r="AI181" s="55">
        <v>109.97</v>
      </c>
      <c r="AJ181" s="55">
        <v>100.57</v>
      </c>
      <c r="AK181" s="55">
        <v>36.68</v>
      </c>
      <c r="AL181" s="55">
        <v>100.85</v>
      </c>
      <c r="AM181" s="55">
        <v>68.72</v>
      </c>
      <c r="AN181" s="55">
        <v>40.01</v>
      </c>
      <c r="AO181" s="55">
        <v>23.15</v>
      </c>
      <c r="AP181" s="55">
        <v>121.38</v>
      </c>
      <c r="AQ181" s="55">
        <v>13.42</v>
      </c>
      <c r="AR181" s="55">
        <v>18.26</v>
      </c>
      <c r="AS181" s="55">
        <v>14.79</v>
      </c>
      <c r="AT181" s="55">
        <v>21.29</v>
      </c>
      <c r="AU181" s="55">
        <v>16.16</v>
      </c>
      <c r="AV181" s="55">
        <v>23.56</v>
      </c>
      <c r="AW181" s="55">
        <v>17.03</v>
      </c>
      <c r="AX181" s="55">
        <v>24.32</v>
      </c>
      <c r="AY181" s="55">
        <v>16.33</v>
      </c>
      <c r="AZ181" s="55">
        <v>13.72</v>
      </c>
      <c r="BA181" s="55">
        <v>13.69</v>
      </c>
      <c r="BB181" s="55">
        <v>10.42</v>
      </c>
      <c r="BC181" s="55">
        <v>112.55</v>
      </c>
      <c r="BD181" s="55">
        <v>54.6</v>
      </c>
      <c r="BE181" s="55">
        <v>85.03</v>
      </c>
      <c r="BF181" s="55">
        <v>139.64</v>
      </c>
      <c r="BG181" s="55">
        <v>30.78</v>
      </c>
      <c r="BH181" s="55">
        <v>50.72</v>
      </c>
      <c r="BI181" s="55">
        <v>140.41</v>
      </c>
      <c r="BJ181" s="55">
        <v>80.25</v>
      </c>
      <c r="BK181" s="55">
        <v>54.66</v>
      </c>
      <c r="BL181" s="55">
        <v>61.7</v>
      </c>
      <c r="BM181" s="55">
        <v>53.68</v>
      </c>
      <c r="BN181" s="55">
        <v>45.73</v>
      </c>
      <c r="BO181" s="55">
        <v>115.21</v>
      </c>
      <c r="BP181" s="55">
        <v>155.88</v>
      </c>
      <c r="BQ181" s="55">
        <v>53.89</v>
      </c>
      <c r="BR181" s="55">
        <v>19.63</v>
      </c>
      <c r="BS181" s="55">
        <v>126.48</v>
      </c>
      <c r="BT181" s="55">
        <v>80.72</v>
      </c>
      <c r="BU181" s="55">
        <v>50.61</v>
      </c>
      <c r="BV181" s="55">
        <v>24.71</v>
      </c>
      <c r="BW181" s="55">
        <v>112.02</v>
      </c>
      <c r="BX181" s="55">
        <v>2186.48</v>
      </c>
      <c r="BY181" s="14">
        <v>0.06973785923265852</v>
      </c>
      <c r="CA181" s="37">
        <f t="shared" si="4"/>
        <v>0.00466367713</v>
      </c>
      <c r="CB181" s="74"/>
      <c r="CC181" s="15"/>
    </row>
    <row r="182">
      <c r="A182" s="4">
        <f t="shared" si="8"/>
        <v>13</v>
      </c>
      <c r="B182" s="53">
        <v>42620.0</v>
      </c>
      <c r="C182" s="55">
        <v>112.2</v>
      </c>
      <c r="D182" s="55">
        <v>200.1</v>
      </c>
      <c r="E182" s="55">
        <v>37.85</v>
      </c>
      <c r="F182" s="55">
        <v>38.25</v>
      </c>
      <c r="G182" s="55">
        <v>85.0</v>
      </c>
      <c r="H182" s="55">
        <v>70.1</v>
      </c>
      <c r="I182" s="55">
        <v>56.99</v>
      </c>
      <c r="J182" s="55">
        <v>113.3</v>
      </c>
      <c r="K182" s="55">
        <v>87.92</v>
      </c>
      <c r="L182" s="55">
        <v>94.37</v>
      </c>
      <c r="M182" s="55">
        <v>111.96</v>
      </c>
      <c r="N182" s="55">
        <v>110.37</v>
      </c>
      <c r="O182" s="55">
        <v>49.41</v>
      </c>
      <c r="P182" s="55">
        <v>123.61</v>
      </c>
      <c r="Q182" s="55">
        <v>56.11</v>
      </c>
      <c r="R182" s="55">
        <v>81.96</v>
      </c>
      <c r="S182" s="55">
        <v>94.32</v>
      </c>
      <c r="T182" s="55">
        <v>123.62</v>
      </c>
      <c r="U182" s="55">
        <v>24.73</v>
      </c>
      <c r="V182" s="55">
        <v>106.41</v>
      </c>
      <c r="W182" s="55">
        <v>37.29</v>
      </c>
      <c r="X182" s="55">
        <v>99.93</v>
      </c>
      <c r="Y182" s="55">
        <v>27.98</v>
      </c>
      <c r="Z182" s="55">
        <v>46.22</v>
      </c>
      <c r="AA182" s="55">
        <v>18.25</v>
      </c>
      <c r="AB182" s="55">
        <v>90.13</v>
      </c>
      <c r="AC182" s="55">
        <v>61.99</v>
      </c>
      <c r="AD182" s="55">
        <v>73.0</v>
      </c>
      <c r="AE182" s="55">
        <v>64.08</v>
      </c>
      <c r="AF182" s="55">
        <v>19.29</v>
      </c>
      <c r="AG182" s="55">
        <v>66.73</v>
      </c>
      <c r="AH182" s="55">
        <v>89.72</v>
      </c>
      <c r="AI182" s="55">
        <v>109.94</v>
      </c>
      <c r="AJ182" s="55">
        <v>100.64</v>
      </c>
      <c r="AK182" s="55">
        <v>36.61</v>
      </c>
      <c r="AL182" s="55">
        <v>100.99</v>
      </c>
      <c r="AM182" s="55">
        <v>68.19</v>
      </c>
      <c r="AN182" s="55">
        <v>39.98</v>
      </c>
      <c r="AO182" s="55">
        <v>23.14</v>
      </c>
      <c r="AP182" s="55">
        <v>121.29</v>
      </c>
      <c r="AQ182" s="55">
        <v>13.42</v>
      </c>
      <c r="AR182" s="55">
        <v>18.26</v>
      </c>
      <c r="AS182" s="55">
        <v>14.79</v>
      </c>
      <c r="AT182" s="55">
        <v>21.29</v>
      </c>
      <c r="AU182" s="55">
        <v>16.16</v>
      </c>
      <c r="AV182" s="55">
        <v>23.56</v>
      </c>
      <c r="AW182" s="55">
        <v>17.03</v>
      </c>
      <c r="AX182" s="55">
        <v>24.32</v>
      </c>
      <c r="AY182" s="55">
        <v>16.33</v>
      </c>
      <c r="AZ182" s="55">
        <v>13.72</v>
      </c>
      <c r="BA182" s="55">
        <v>13.69</v>
      </c>
      <c r="BB182" s="55">
        <v>10.42</v>
      </c>
      <c r="BC182" s="55">
        <v>112.61</v>
      </c>
      <c r="BD182" s="55">
        <v>54.12</v>
      </c>
      <c r="BE182" s="55">
        <v>85.03</v>
      </c>
      <c r="BF182" s="55">
        <v>139.54</v>
      </c>
      <c r="BG182" s="55">
        <v>30.78</v>
      </c>
      <c r="BH182" s="55">
        <v>50.69</v>
      </c>
      <c r="BI182" s="55">
        <v>139.19</v>
      </c>
      <c r="BJ182" s="55">
        <v>80.35</v>
      </c>
      <c r="BK182" s="55">
        <v>54.58</v>
      </c>
      <c r="BL182" s="55">
        <v>62.68</v>
      </c>
      <c r="BM182" s="55">
        <v>53.74</v>
      </c>
      <c r="BN182" s="55">
        <v>45.72</v>
      </c>
      <c r="BO182" s="55">
        <v>115.59</v>
      </c>
      <c r="BP182" s="55">
        <v>156.17</v>
      </c>
      <c r="BQ182" s="55">
        <v>53.94</v>
      </c>
      <c r="BR182" s="55">
        <v>19.36</v>
      </c>
      <c r="BS182" s="55">
        <v>124.8</v>
      </c>
      <c r="BT182" s="55">
        <v>80.71</v>
      </c>
      <c r="BU182" s="55">
        <v>50.62</v>
      </c>
      <c r="BV182" s="55">
        <v>24.66</v>
      </c>
      <c r="BW182" s="55">
        <v>112.08</v>
      </c>
      <c r="BX182" s="55">
        <v>2186.16</v>
      </c>
      <c r="BY182" s="14">
        <v>0.06958129886395881</v>
      </c>
      <c r="CA182" s="37">
        <f t="shared" si="4"/>
        <v>0.0005356186395</v>
      </c>
      <c r="CB182" s="74"/>
      <c r="CC182" s="15"/>
    </row>
    <row r="183">
      <c r="A183" s="4">
        <f t="shared" si="8"/>
        <v>12</v>
      </c>
      <c r="B183" s="53">
        <v>42621.0</v>
      </c>
      <c r="C183" s="55">
        <v>111.91</v>
      </c>
      <c r="D183" s="55">
        <v>199.63</v>
      </c>
      <c r="E183" s="55">
        <v>37.77</v>
      </c>
      <c r="F183" s="55">
        <v>38.17</v>
      </c>
      <c r="G183" s="55">
        <v>84.6</v>
      </c>
      <c r="H183" s="55">
        <v>71.41</v>
      </c>
      <c r="I183" s="55">
        <v>56.81</v>
      </c>
      <c r="J183" s="55">
        <v>113.15</v>
      </c>
      <c r="K183" s="55">
        <v>87.96</v>
      </c>
      <c r="L183" s="55">
        <v>93.96</v>
      </c>
      <c r="M183" s="55">
        <v>111.78</v>
      </c>
      <c r="N183" s="55">
        <v>110.36</v>
      </c>
      <c r="O183" s="55">
        <v>49.4</v>
      </c>
      <c r="P183" s="55">
        <v>122.74</v>
      </c>
      <c r="Q183" s="55">
        <v>55.91</v>
      </c>
      <c r="R183" s="55">
        <v>81.76</v>
      </c>
      <c r="S183" s="55">
        <v>94.4</v>
      </c>
      <c r="T183" s="55">
        <v>123.29</v>
      </c>
      <c r="U183" s="55">
        <v>24.67</v>
      </c>
      <c r="V183" s="55">
        <v>106.4</v>
      </c>
      <c r="W183" s="55">
        <v>37.25</v>
      </c>
      <c r="X183" s="55">
        <v>99.89</v>
      </c>
      <c r="Y183" s="55">
        <v>27.84</v>
      </c>
      <c r="Z183" s="55">
        <v>46.05</v>
      </c>
      <c r="AA183" s="55">
        <v>18.28</v>
      </c>
      <c r="AB183" s="55">
        <v>89.02</v>
      </c>
      <c r="AC183" s="55">
        <v>61.59</v>
      </c>
      <c r="AD183" s="55">
        <v>72.97</v>
      </c>
      <c r="AE183" s="55">
        <v>64.21</v>
      </c>
      <c r="AF183" s="55">
        <v>19.42</v>
      </c>
      <c r="AG183" s="55">
        <v>66.49</v>
      </c>
      <c r="AH183" s="55">
        <v>89.31</v>
      </c>
      <c r="AI183" s="55">
        <v>109.96</v>
      </c>
      <c r="AJ183" s="55">
        <v>100.63</v>
      </c>
      <c r="AK183" s="55">
        <v>36.53</v>
      </c>
      <c r="AL183" s="55">
        <v>100.33</v>
      </c>
      <c r="AM183" s="55">
        <v>67.75</v>
      </c>
      <c r="AN183" s="55">
        <v>40.01</v>
      </c>
      <c r="AO183" s="55">
        <v>23.15</v>
      </c>
      <c r="AP183" s="55">
        <v>121.21</v>
      </c>
      <c r="AQ183" s="55">
        <v>13.43</v>
      </c>
      <c r="AR183" s="55">
        <v>18.28</v>
      </c>
      <c r="AS183" s="55">
        <v>14.81</v>
      </c>
      <c r="AT183" s="55">
        <v>21.32</v>
      </c>
      <c r="AU183" s="55">
        <v>16.19</v>
      </c>
      <c r="AV183" s="55">
        <v>23.6</v>
      </c>
      <c r="AW183" s="55">
        <v>17.06</v>
      </c>
      <c r="AX183" s="55">
        <v>24.35</v>
      </c>
      <c r="AY183" s="55">
        <v>16.35</v>
      </c>
      <c r="AZ183" s="55">
        <v>13.71</v>
      </c>
      <c r="BA183" s="55">
        <v>13.68</v>
      </c>
      <c r="BB183" s="55">
        <v>10.41</v>
      </c>
      <c r="BC183" s="55">
        <v>112.22</v>
      </c>
      <c r="BD183" s="55">
        <v>53.83</v>
      </c>
      <c r="BE183" s="55">
        <v>84.97</v>
      </c>
      <c r="BF183" s="55">
        <v>137.79</v>
      </c>
      <c r="BG183" s="55">
        <v>30.72</v>
      </c>
      <c r="BH183" s="55">
        <v>50.7</v>
      </c>
      <c r="BI183" s="55">
        <v>138.56</v>
      </c>
      <c r="BJ183" s="55">
        <v>80.13</v>
      </c>
      <c r="BK183" s="55">
        <v>54.38</v>
      </c>
      <c r="BL183" s="55">
        <v>63.51</v>
      </c>
      <c r="BM183" s="55">
        <v>53.63</v>
      </c>
      <c r="BN183" s="55">
        <v>45.72</v>
      </c>
      <c r="BO183" s="55">
        <v>116.3</v>
      </c>
      <c r="BP183" s="55">
        <v>156.32</v>
      </c>
      <c r="BQ183" s="55">
        <v>53.65</v>
      </c>
      <c r="BR183" s="55">
        <v>19.21</v>
      </c>
      <c r="BS183" s="55">
        <v>123.97</v>
      </c>
      <c r="BT183" s="55">
        <v>80.61</v>
      </c>
      <c r="BU183" s="55">
        <v>50.61</v>
      </c>
      <c r="BV183" s="55">
        <v>24.74</v>
      </c>
      <c r="BW183" s="55">
        <v>111.53</v>
      </c>
      <c r="BX183" s="55">
        <v>2181.3</v>
      </c>
      <c r="BY183" s="14">
        <v>0.06720353826433256</v>
      </c>
      <c r="CA183" s="37">
        <f t="shared" si="4"/>
        <v>-0.004907209136</v>
      </c>
      <c r="CB183" s="74"/>
      <c r="CC183" s="15"/>
    </row>
    <row r="184">
      <c r="A184" s="89">
        <f t="shared" si="8"/>
        <v>11</v>
      </c>
      <c r="B184" s="90">
        <v>42622.0</v>
      </c>
      <c r="C184" s="91">
        <v>109.13</v>
      </c>
      <c r="D184" s="91">
        <v>194.81</v>
      </c>
      <c r="E184" s="91">
        <v>36.98</v>
      </c>
      <c r="F184" s="91">
        <v>36.96</v>
      </c>
      <c r="G184" s="91">
        <v>82.49</v>
      </c>
      <c r="H184" s="91">
        <v>69.28</v>
      </c>
      <c r="I184" s="91">
        <v>56.41</v>
      </c>
      <c r="J184" s="91">
        <v>112.95</v>
      </c>
      <c r="K184" s="91">
        <v>85.94</v>
      </c>
      <c r="L184" s="91">
        <v>91.33</v>
      </c>
      <c r="M184" s="91">
        <v>108.37</v>
      </c>
      <c r="N184" s="91">
        <v>110.37</v>
      </c>
      <c r="O184" s="91">
        <v>49.3</v>
      </c>
      <c r="P184" s="91">
        <v>121.82</v>
      </c>
      <c r="Q184" s="91">
        <v>55.7</v>
      </c>
      <c r="R184" s="91">
        <v>81.09</v>
      </c>
      <c r="S184" s="91">
        <v>91.91</v>
      </c>
      <c r="T184" s="91">
        <v>119.49</v>
      </c>
      <c r="U184" s="91">
        <v>24.63</v>
      </c>
      <c r="V184" s="91">
        <v>102.97</v>
      </c>
      <c r="W184" s="91">
        <v>36.56</v>
      </c>
      <c r="X184" s="91">
        <v>97.47</v>
      </c>
      <c r="Y184" s="91">
        <v>27.38</v>
      </c>
      <c r="Z184" s="91">
        <v>44.6</v>
      </c>
      <c r="AA184" s="91">
        <v>17.59</v>
      </c>
      <c r="AB184" s="91">
        <v>85.5</v>
      </c>
      <c r="AC184" s="91">
        <v>59.67</v>
      </c>
      <c r="AD184" s="91">
        <v>71.17</v>
      </c>
      <c r="AE184" s="91">
        <v>62.71</v>
      </c>
      <c r="AF184" s="91">
        <v>19.06</v>
      </c>
      <c r="AG184" s="91">
        <v>66.36</v>
      </c>
      <c r="AH184" s="91">
        <v>88.81</v>
      </c>
      <c r="AI184" s="91">
        <v>109.75</v>
      </c>
      <c r="AJ184" s="91">
        <v>100.4</v>
      </c>
      <c r="AK184" s="91">
        <v>36.15</v>
      </c>
      <c r="AL184" s="91">
        <v>99.48</v>
      </c>
      <c r="AM184" s="91">
        <v>66.82</v>
      </c>
      <c r="AN184" s="91">
        <v>39.53</v>
      </c>
      <c r="AO184" s="91">
        <v>23.12</v>
      </c>
      <c r="AP184" s="91">
        <v>121.02</v>
      </c>
      <c r="AQ184" s="91">
        <v>13.4</v>
      </c>
      <c r="AR184" s="91">
        <v>18.24</v>
      </c>
      <c r="AS184" s="91">
        <v>14.78</v>
      </c>
      <c r="AT184" s="91">
        <v>21.27</v>
      </c>
      <c r="AU184" s="91">
        <v>16.15</v>
      </c>
      <c r="AV184" s="91">
        <v>23.55</v>
      </c>
      <c r="AW184" s="91">
        <v>17.02</v>
      </c>
      <c r="AX184" s="91">
        <v>24.3</v>
      </c>
      <c r="AY184" s="91">
        <v>16.32</v>
      </c>
      <c r="AZ184" s="91">
        <v>13.71</v>
      </c>
      <c r="BA184" s="91">
        <v>13.38</v>
      </c>
      <c r="BB184" s="91">
        <v>10.18</v>
      </c>
      <c r="BC184" s="91">
        <v>111.73</v>
      </c>
      <c r="BD184" s="91">
        <v>52.37</v>
      </c>
      <c r="BE184" s="91">
        <v>84.94</v>
      </c>
      <c r="BF184" s="91">
        <v>135.52</v>
      </c>
      <c r="BG184" s="91">
        <v>30.74</v>
      </c>
      <c r="BH184" s="91">
        <v>50.73</v>
      </c>
      <c r="BI184" s="91">
        <v>134.74</v>
      </c>
      <c r="BJ184" s="91">
        <v>78.36</v>
      </c>
      <c r="BK184" s="91">
        <v>52.91</v>
      </c>
      <c r="BL184" s="91">
        <v>61.22</v>
      </c>
      <c r="BM184" s="91">
        <v>53.41</v>
      </c>
      <c r="BN184" s="91">
        <v>45.73</v>
      </c>
      <c r="BO184" s="91">
        <v>113.14</v>
      </c>
      <c r="BP184" s="91">
        <v>152.37</v>
      </c>
      <c r="BQ184" s="91">
        <v>53.3</v>
      </c>
      <c r="BR184" s="91">
        <v>18.69</v>
      </c>
      <c r="BS184" s="91">
        <v>120.52</v>
      </c>
      <c r="BT184" s="91">
        <v>80.51</v>
      </c>
      <c r="BU184" s="91">
        <v>50.54</v>
      </c>
      <c r="BV184" s="91">
        <v>24.62</v>
      </c>
      <c r="BW184" s="91">
        <v>111.0</v>
      </c>
      <c r="BX184" s="91">
        <v>2127.81</v>
      </c>
      <c r="BY184" s="92">
        <v>0.04103349413387858</v>
      </c>
      <c r="BZ184" s="93"/>
      <c r="CA184" s="37">
        <f t="shared" si="4"/>
        <v>-0.004752084641</v>
      </c>
      <c r="CB184" s="74"/>
      <c r="CC184" s="94"/>
      <c r="CD184" s="93"/>
      <c r="CE184" s="93"/>
      <c r="CF184" s="93"/>
      <c r="CG184" s="93"/>
      <c r="CH184" s="93"/>
      <c r="CI184" s="93"/>
      <c r="CJ184" s="93"/>
      <c r="CK184" s="93"/>
      <c r="CL184" s="93"/>
      <c r="CM184" s="93"/>
      <c r="CN184" s="93"/>
      <c r="CO184" s="93"/>
      <c r="CP184" s="93"/>
      <c r="CQ184" s="93"/>
      <c r="CR184" s="93"/>
      <c r="CS184" s="93"/>
      <c r="CT184" s="93"/>
    </row>
    <row r="185">
      <c r="A185" s="4">
        <f t="shared" si="8"/>
        <v>10</v>
      </c>
      <c r="B185" s="53">
        <v>42625.0</v>
      </c>
      <c r="C185" s="55">
        <v>110.65</v>
      </c>
      <c r="D185" s="55">
        <v>197.6</v>
      </c>
      <c r="E185" s="55">
        <v>37.26</v>
      </c>
      <c r="F185" s="55">
        <v>37.27</v>
      </c>
      <c r="G185" s="55">
        <v>83.61</v>
      </c>
      <c r="H185" s="55">
        <v>69.97</v>
      </c>
      <c r="I185" s="55">
        <v>56.45</v>
      </c>
      <c r="J185" s="55">
        <v>112.86</v>
      </c>
      <c r="K185" s="55">
        <v>87.06</v>
      </c>
      <c r="L185" s="55">
        <v>92.71</v>
      </c>
      <c r="M185" s="55">
        <v>109.48</v>
      </c>
      <c r="N185" s="55">
        <v>110.35</v>
      </c>
      <c r="O185" s="55">
        <v>49.35</v>
      </c>
      <c r="P185" s="55">
        <v>121.83</v>
      </c>
      <c r="Q185" s="55">
        <v>55.61</v>
      </c>
      <c r="R185" s="55">
        <v>80.99</v>
      </c>
      <c r="S185" s="55">
        <v>93.22</v>
      </c>
      <c r="T185" s="55">
        <v>121.01</v>
      </c>
      <c r="U185" s="55">
        <v>24.61</v>
      </c>
      <c r="V185" s="55">
        <v>104.06</v>
      </c>
      <c r="W185" s="55">
        <v>36.73</v>
      </c>
      <c r="X185" s="55">
        <v>98.23</v>
      </c>
      <c r="Y185" s="55">
        <v>27.48</v>
      </c>
      <c r="Z185" s="55">
        <v>44.97</v>
      </c>
      <c r="AA185" s="55">
        <v>17.8</v>
      </c>
      <c r="AB185" s="55">
        <v>86.51</v>
      </c>
      <c r="AC185" s="55">
        <v>60.18</v>
      </c>
      <c r="AD185" s="55">
        <v>72.16</v>
      </c>
      <c r="AE185" s="55">
        <v>63.06</v>
      </c>
      <c r="AF185" s="55">
        <v>18.91</v>
      </c>
      <c r="AG185" s="55">
        <v>66.42</v>
      </c>
      <c r="AH185" s="55">
        <v>88.82</v>
      </c>
      <c r="AI185" s="55">
        <v>109.74</v>
      </c>
      <c r="AJ185" s="55">
        <v>100.49</v>
      </c>
      <c r="AK185" s="55">
        <v>36.27</v>
      </c>
      <c r="AL185" s="55">
        <v>99.72</v>
      </c>
      <c r="AM185" s="55">
        <v>66.75</v>
      </c>
      <c r="AN185" s="55">
        <v>39.66</v>
      </c>
      <c r="AO185" s="55">
        <v>23.17</v>
      </c>
      <c r="AP185" s="55">
        <v>120.86</v>
      </c>
      <c r="AQ185" s="55">
        <v>13.31</v>
      </c>
      <c r="AR185" s="55">
        <v>18.1</v>
      </c>
      <c r="AS185" s="55">
        <v>14.65</v>
      </c>
      <c r="AT185" s="55">
        <v>21.07</v>
      </c>
      <c r="AU185" s="55">
        <v>15.99</v>
      </c>
      <c r="AV185" s="55">
        <v>23.29</v>
      </c>
      <c r="AW185" s="55">
        <v>16.83</v>
      </c>
      <c r="AX185" s="55">
        <v>24.02</v>
      </c>
      <c r="AY185" s="55">
        <v>16.13</v>
      </c>
      <c r="AZ185" s="55">
        <v>13.55</v>
      </c>
      <c r="BA185" s="55">
        <v>13.52</v>
      </c>
      <c r="BB185" s="55">
        <v>10.29</v>
      </c>
      <c r="BC185" s="55">
        <v>111.82</v>
      </c>
      <c r="BD185" s="55">
        <v>53.35</v>
      </c>
      <c r="BE185" s="55">
        <v>84.97</v>
      </c>
      <c r="BF185" s="55">
        <v>135.59</v>
      </c>
      <c r="BG185" s="55">
        <v>30.7</v>
      </c>
      <c r="BH185" s="55">
        <v>50.72</v>
      </c>
      <c r="BI185" s="55">
        <v>137.14</v>
      </c>
      <c r="BJ185" s="55">
        <v>79.36</v>
      </c>
      <c r="BK185" s="55">
        <v>53.24</v>
      </c>
      <c r="BL185" s="55">
        <v>63.43</v>
      </c>
      <c r="BM185" s="55">
        <v>53.41</v>
      </c>
      <c r="BN185" s="55">
        <v>45.71</v>
      </c>
      <c r="BO185" s="55">
        <v>115.94</v>
      </c>
      <c r="BP185" s="55">
        <v>155.19</v>
      </c>
      <c r="BQ185" s="55">
        <v>53.25</v>
      </c>
      <c r="BR185" s="55">
        <v>18.73</v>
      </c>
      <c r="BS185" s="55">
        <v>122.44</v>
      </c>
      <c r="BT185" s="55">
        <v>80.53</v>
      </c>
      <c r="BU185" s="55">
        <v>50.53</v>
      </c>
      <c r="BV185" s="55">
        <v>24.6</v>
      </c>
      <c r="BW185" s="55">
        <v>111.10000000000001</v>
      </c>
      <c r="BX185" s="55">
        <v>2159.04</v>
      </c>
      <c r="BY185" s="14">
        <v>0.05631280761666191</v>
      </c>
      <c r="CA185" s="37">
        <f t="shared" si="4"/>
        <v>0.0009009009009</v>
      </c>
      <c r="CB185" s="74"/>
      <c r="CC185" s="15"/>
    </row>
    <row r="186">
      <c r="A186" s="4">
        <f t="shared" si="8"/>
        <v>9</v>
      </c>
      <c r="B186" s="53">
        <v>42626.0</v>
      </c>
      <c r="C186" s="55">
        <v>108.92</v>
      </c>
      <c r="D186" s="55">
        <v>194.78</v>
      </c>
      <c r="E186" s="55">
        <v>36.48</v>
      </c>
      <c r="F186" s="55">
        <v>36.34</v>
      </c>
      <c r="G186" s="55">
        <v>82.51</v>
      </c>
      <c r="H186" s="55">
        <v>67.97</v>
      </c>
      <c r="I186" s="55">
        <v>56.19</v>
      </c>
      <c r="J186" s="55">
        <v>112.63</v>
      </c>
      <c r="K186" s="55">
        <v>85.61</v>
      </c>
      <c r="L186" s="55">
        <v>91.17</v>
      </c>
      <c r="M186" s="55">
        <v>107.4</v>
      </c>
      <c r="N186" s="55">
        <v>110.36</v>
      </c>
      <c r="O186" s="55">
        <v>49.29</v>
      </c>
      <c r="P186" s="55">
        <v>121.43</v>
      </c>
      <c r="Q186" s="55">
        <v>55.49</v>
      </c>
      <c r="R186" s="55">
        <v>80.38</v>
      </c>
      <c r="S186" s="55">
        <v>91.6</v>
      </c>
      <c r="T186" s="55">
        <v>118.74</v>
      </c>
      <c r="U186" s="55">
        <v>24.57</v>
      </c>
      <c r="V186" s="55">
        <v>101.99</v>
      </c>
      <c r="W186" s="55">
        <v>35.8</v>
      </c>
      <c r="X186" s="55">
        <v>96.14</v>
      </c>
      <c r="Y186" s="55">
        <v>26.9</v>
      </c>
      <c r="Z186" s="55">
        <v>43.85</v>
      </c>
      <c r="AA186" s="55">
        <v>17.16</v>
      </c>
      <c r="AB186" s="55">
        <v>84.34</v>
      </c>
      <c r="AC186" s="55">
        <v>58.91</v>
      </c>
      <c r="AD186" s="55">
        <v>71.03</v>
      </c>
      <c r="AE186" s="55">
        <v>61.73</v>
      </c>
      <c r="AF186" s="55">
        <v>18.33</v>
      </c>
      <c r="AG186" s="55">
        <v>66.28</v>
      </c>
      <c r="AH186" s="55">
        <v>88.54</v>
      </c>
      <c r="AI186" s="55">
        <v>109.76</v>
      </c>
      <c r="AJ186" s="55">
        <v>100.33</v>
      </c>
      <c r="AK186" s="55">
        <v>36.01</v>
      </c>
      <c r="AL186" s="55">
        <v>99.04</v>
      </c>
      <c r="AM186" s="55">
        <v>66.06</v>
      </c>
      <c r="AN186" s="55">
        <v>39.34</v>
      </c>
      <c r="AO186" s="55">
        <v>23.1</v>
      </c>
      <c r="AP186" s="55">
        <v>120.65</v>
      </c>
      <c r="AQ186" s="55">
        <v>13.2</v>
      </c>
      <c r="AR186" s="55">
        <v>17.94</v>
      </c>
      <c r="AS186" s="55">
        <v>14.51</v>
      </c>
      <c r="AT186" s="55">
        <v>20.83</v>
      </c>
      <c r="AU186" s="55">
        <v>15.79</v>
      </c>
      <c r="AV186" s="55">
        <v>22.98</v>
      </c>
      <c r="AW186" s="55">
        <v>16.59</v>
      </c>
      <c r="AX186" s="55">
        <v>23.67</v>
      </c>
      <c r="AY186" s="55">
        <v>15.89</v>
      </c>
      <c r="AZ186" s="55">
        <v>13.35</v>
      </c>
      <c r="BA186" s="55">
        <v>13.32</v>
      </c>
      <c r="BB186" s="55">
        <v>10.14</v>
      </c>
      <c r="BC186" s="55">
        <v>111.51</v>
      </c>
      <c r="BD186" s="55">
        <v>52.69</v>
      </c>
      <c r="BE186" s="55">
        <v>84.94</v>
      </c>
      <c r="BF186" s="55">
        <v>134.05</v>
      </c>
      <c r="BG186" s="55">
        <v>30.71</v>
      </c>
      <c r="BH186" s="55">
        <v>50.78</v>
      </c>
      <c r="BI186" s="55">
        <v>135.44</v>
      </c>
      <c r="BJ186" s="55">
        <v>78.41</v>
      </c>
      <c r="BK186" s="55">
        <v>52.35</v>
      </c>
      <c r="BL186" s="55">
        <v>62.34</v>
      </c>
      <c r="BM186" s="55">
        <v>53.33</v>
      </c>
      <c r="BN186" s="55">
        <v>45.72</v>
      </c>
      <c r="BO186" s="55">
        <v>114.1</v>
      </c>
      <c r="BP186" s="55">
        <v>152.88</v>
      </c>
      <c r="BQ186" s="55">
        <v>53.06</v>
      </c>
      <c r="BR186" s="55">
        <v>18.48</v>
      </c>
      <c r="BS186" s="55">
        <v>120.92</v>
      </c>
      <c r="BT186" s="55">
        <v>80.46</v>
      </c>
      <c r="BU186" s="55">
        <v>50.48</v>
      </c>
      <c r="BV186" s="55">
        <v>24.44</v>
      </c>
      <c r="BW186" s="55">
        <v>110.69</v>
      </c>
      <c r="BX186" s="55">
        <v>2127.02</v>
      </c>
      <c r="BY186" s="14">
        <v>0.04064698572365133</v>
      </c>
      <c r="CA186" s="37">
        <f t="shared" si="4"/>
        <v>-0.003690369037</v>
      </c>
      <c r="CB186" s="74"/>
      <c r="CC186" s="15"/>
    </row>
    <row r="187">
      <c r="A187" s="4">
        <f t="shared" si="8"/>
        <v>8</v>
      </c>
      <c r="B187" s="53">
        <v>42627.0</v>
      </c>
      <c r="C187" s="55">
        <v>108.93</v>
      </c>
      <c r="D187" s="55">
        <v>194.66</v>
      </c>
      <c r="E187" s="55">
        <v>36.46</v>
      </c>
      <c r="F187" s="55">
        <v>36.47</v>
      </c>
      <c r="G187" s="55">
        <v>82.33</v>
      </c>
      <c r="H187" s="55">
        <v>67.16</v>
      </c>
      <c r="I187" s="55">
        <v>56.26</v>
      </c>
      <c r="J187" s="55">
        <v>112.58</v>
      </c>
      <c r="K187" s="55">
        <v>85.29</v>
      </c>
      <c r="L187" s="55">
        <v>90.83</v>
      </c>
      <c r="M187" s="55">
        <v>107.09</v>
      </c>
      <c r="N187" s="55">
        <v>110.34</v>
      </c>
      <c r="O187" s="55">
        <v>49.31</v>
      </c>
      <c r="P187" s="55">
        <v>121.51</v>
      </c>
      <c r="Q187" s="55">
        <v>55.56</v>
      </c>
      <c r="R187" s="55">
        <v>80.28</v>
      </c>
      <c r="S187" s="55">
        <v>91.28</v>
      </c>
      <c r="T187" s="55">
        <v>118.63</v>
      </c>
      <c r="U187" s="55">
        <v>24.56</v>
      </c>
      <c r="V187" s="55">
        <v>101.65</v>
      </c>
      <c r="W187" s="55">
        <v>35.74</v>
      </c>
      <c r="X187" s="55">
        <v>96.45</v>
      </c>
      <c r="Y187" s="55">
        <v>26.89</v>
      </c>
      <c r="Z187" s="55">
        <v>44.02</v>
      </c>
      <c r="AA187" s="55">
        <v>17.25</v>
      </c>
      <c r="AB187" s="55">
        <v>84.61</v>
      </c>
      <c r="AC187" s="55">
        <v>59.01</v>
      </c>
      <c r="AD187" s="55">
        <v>70.83</v>
      </c>
      <c r="AE187" s="55">
        <v>61.81</v>
      </c>
      <c r="AF187" s="55">
        <v>18.31</v>
      </c>
      <c r="AG187" s="55">
        <v>66.4</v>
      </c>
      <c r="AH187" s="55">
        <v>88.73</v>
      </c>
      <c r="AI187" s="55">
        <v>109.84</v>
      </c>
      <c r="AJ187" s="55">
        <v>100.41</v>
      </c>
      <c r="AK187" s="55">
        <v>35.98</v>
      </c>
      <c r="AL187" s="55">
        <v>99.4</v>
      </c>
      <c r="AM187" s="55">
        <v>66.28</v>
      </c>
      <c r="AN187" s="55">
        <v>39.41</v>
      </c>
      <c r="AO187" s="55">
        <v>23.09</v>
      </c>
      <c r="AP187" s="55">
        <v>120.66</v>
      </c>
      <c r="AQ187" s="55">
        <v>13.2</v>
      </c>
      <c r="AR187" s="55">
        <v>17.95</v>
      </c>
      <c r="AS187" s="55">
        <v>14.51</v>
      </c>
      <c r="AT187" s="55">
        <v>20.83</v>
      </c>
      <c r="AU187" s="55">
        <v>15.79</v>
      </c>
      <c r="AV187" s="55">
        <v>22.98</v>
      </c>
      <c r="AW187" s="55">
        <v>16.59</v>
      </c>
      <c r="AX187" s="55">
        <v>23.66</v>
      </c>
      <c r="AY187" s="55">
        <v>15.89</v>
      </c>
      <c r="AZ187" s="55">
        <v>13.35</v>
      </c>
      <c r="BA187" s="55">
        <v>13.32</v>
      </c>
      <c r="BB187" s="55">
        <v>10.13</v>
      </c>
      <c r="BC187" s="55">
        <v>111.65</v>
      </c>
      <c r="BD187" s="55">
        <v>52.53</v>
      </c>
      <c r="BE187" s="55">
        <v>84.99</v>
      </c>
      <c r="BF187" s="55">
        <v>134.25</v>
      </c>
      <c r="BG187" s="55">
        <v>30.72</v>
      </c>
      <c r="BH187" s="55">
        <v>50.73</v>
      </c>
      <c r="BI187" s="55">
        <v>134.95</v>
      </c>
      <c r="BJ187" s="55">
        <v>78.63</v>
      </c>
      <c r="BK187" s="55">
        <v>52.47</v>
      </c>
      <c r="BL187" s="55">
        <v>63.87</v>
      </c>
      <c r="BM187" s="55">
        <v>53.35</v>
      </c>
      <c r="BN187" s="55">
        <v>45.72</v>
      </c>
      <c r="BO187" s="55">
        <v>114.9</v>
      </c>
      <c r="BP187" s="55">
        <v>152.49</v>
      </c>
      <c r="BQ187" s="55">
        <v>53.18</v>
      </c>
      <c r="BR187" s="55">
        <v>18.59</v>
      </c>
      <c r="BS187" s="55">
        <v>120.49</v>
      </c>
      <c r="BT187" s="55">
        <v>80.56</v>
      </c>
      <c r="BU187" s="55">
        <v>50.49</v>
      </c>
      <c r="BV187" s="55">
        <v>24.5</v>
      </c>
      <c r="BW187" s="55">
        <v>110.94</v>
      </c>
      <c r="BX187" s="55">
        <v>2125.77</v>
      </c>
      <c r="BY187" s="14">
        <v>0.040035421783418235</v>
      </c>
      <c r="CA187" s="37">
        <f t="shared" si="4"/>
        <v>0.002258559942</v>
      </c>
      <c r="CB187" s="74"/>
      <c r="CC187" s="15"/>
    </row>
    <row r="188">
      <c r="A188" s="4">
        <f t="shared" si="8"/>
        <v>7</v>
      </c>
      <c r="B188" s="53">
        <v>42628.0</v>
      </c>
      <c r="C188" s="55">
        <v>110.05</v>
      </c>
      <c r="D188" s="55">
        <v>196.66</v>
      </c>
      <c r="E188" s="55">
        <v>36.78</v>
      </c>
      <c r="F188" s="55">
        <v>37.05</v>
      </c>
      <c r="G188" s="55">
        <v>83.02</v>
      </c>
      <c r="H188" s="55">
        <v>68.0</v>
      </c>
      <c r="I188" s="55">
        <v>56.25</v>
      </c>
      <c r="J188" s="55">
        <v>112.58</v>
      </c>
      <c r="K188" s="55">
        <v>86.1</v>
      </c>
      <c r="L188" s="55">
        <v>91.77</v>
      </c>
      <c r="M188" s="55">
        <v>108.22</v>
      </c>
      <c r="N188" s="55">
        <v>110.35</v>
      </c>
      <c r="O188" s="55">
        <v>49.37</v>
      </c>
      <c r="P188" s="55">
        <v>121.59</v>
      </c>
      <c r="Q188" s="55">
        <v>55.5</v>
      </c>
      <c r="R188" s="55">
        <v>80.51</v>
      </c>
      <c r="S188" s="55">
        <v>92.19</v>
      </c>
      <c r="T188" s="55">
        <v>119.93</v>
      </c>
      <c r="U188" s="55">
        <v>24.53</v>
      </c>
      <c r="V188" s="55">
        <v>102.73</v>
      </c>
      <c r="W188" s="55">
        <v>36.06</v>
      </c>
      <c r="X188" s="55">
        <v>97.46</v>
      </c>
      <c r="Y188" s="55">
        <v>27.08</v>
      </c>
      <c r="Z188" s="55">
        <v>44.77</v>
      </c>
      <c r="AA188" s="55">
        <v>17.58</v>
      </c>
      <c r="AB188" s="55">
        <v>84.93</v>
      </c>
      <c r="AC188" s="55">
        <v>59.3</v>
      </c>
      <c r="AD188" s="55">
        <v>71.51</v>
      </c>
      <c r="AE188" s="55">
        <v>62.37</v>
      </c>
      <c r="AF188" s="55">
        <v>18.2</v>
      </c>
      <c r="AG188" s="55">
        <v>66.44</v>
      </c>
      <c r="AH188" s="55">
        <v>88.81</v>
      </c>
      <c r="AI188" s="55">
        <v>109.89</v>
      </c>
      <c r="AJ188" s="55">
        <v>100.58</v>
      </c>
      <c r="AK188" s="55">
        <v>36.17</v>
      </c>
      <c r="AL188" s="55">
        <v>99.37</v>
      </c>
      <c r="AM188" s="55">
        <v>66.03</v>
      </c>
      <c r="AN188" s="55">
        <v>39.44</v>
      </c>
      <c r="AO188" s="55">
        <v>23.15</v>
      </c>
      <c r="AP188" s="55">
        <v>120.6</v>
      </c>
      <c r="AQ188" s="55">
        <v>13.25</v>
      </c>
      <c r="AR188" s="55">
        <v>18.02</v>
      </c>
      <c r="AS188" s="55">
        <v>14.58</v>
      </c>
      <c r="AT188" s="55">
        <v>20.96</v>
      </c>
      <c r="AU188" s="55">
        <v>15.89</v>
      </c>
      <c r="AV188" s="55">
        <v>23.15</v>
      </c>
      <c r="AW188" s="55">
        <v>16.72</v>
      </c>
      <c r="AX188" s="55">
        <v>23.87</v>
      </c>
      <c r="AY188" s="55">
        <v>16.02</v>
      </c>
      <c r="AZ188" s="55">
        <v>13.46</v>
      </c>
      <c r="BA188" s="55">
        <v>13.43</v>
      </c>
      <c r="BB188" s="55">
        <v>10.22</v>
      </c>
      <c r="BC188" s="55">
        <v>111.72</v>
      </c>
      <c r="BD188" s="55">
        <v>52.96</v>
      </c>
      <c r="BE188" s="55">
        <v>85.06</v>
      </c>
      <c r="BF188" s="55">
        <v>133.67</v>
      </c>
      <c r="BG188" s="55">
        <v>30.73</v>
      </c>
      <c r="BH188" s="55">
        <v>50.77</v>
      </c>
      <c r="BI188" s="55">
        <v>136.09</v>
      </c>
      <c r="BJ188" s="55">
        <v>79.39</v>
      </c>
      <c r="BK188" s="55">
        <v>53.21</v>
      </c>
      <c r="BL188" s="55">
        <v>64.9</v>
      </c>
      <c r="BM188" s="55">
        <v>53.36</v>
      </c>
      <c r="BN188" s="55">
        <v>45.72</v>
      </c>
      <c r="BO188" s="55">
        <v>116.3</v>
      </c>
      <c r="BP188" s="55">
        <v>154.61</v>
      </c>
      <c r="BQ188" s="55">
        <v>53.12</v>
      </c>
      <c r="BR188" s="55">
        <v>18.61</v>
      </c>
      <c r="BS188" s="55">
        <v>121.5</v>
      </c>
      <c r="BT188" s="55">
        <v>80.56</v>
      </c>
      <c r="BU188" s="55">
        <v>50.58</v>
      </c>
      <c r="BV188" s="55">
        <v>24.52</v>
      </c>
      <c r="BW188" s="55">
        <v>110.97</v>
      </c>
      <c r="BX188" s="55">
        <v>2147.26</v>
      </c>
      <c r="BY188" s="14">
        <v>0.05054942904390547</v>
      </c>
      <c r="CA188" s="37">
        <f t="shared" si="4"/>
        <v>0.0002704164413</v>
      </c>
      <c r="CB188" s="74"/>
      <c r="CC188" s="15"/>
    </row>
    <row r="189">
      <c r="A189" s="4">
        <f t="shared" si="8"/>
        <v>6</v>
      </c>
      <c r="B189" s="53">
        <v>42629.0</v>
      </c>
      <c r="C189" s="55">
        <v>109.61</v>
      </c>
      <c r="D189" s="55">
        <v>195.89</v>
      </c>
      <c r="E189" s="55">
        <v>36.33</v>
      </c>
      <c r="F189" s="55">
        <v>36.8</v>
      </c>
      <c r="G189" s="55">
        <v>82.73</v>
      </c>
      <c r="H189" s="55">
        <v>67.45</v>
      </c>
      <c r="I189" s="55">
        <v>56.38</v>
      </c>
      <c r="J189" s="55">
        <v>112.61</v>
      </c>
      <c r="K189" s="55">
        <v>85.71</v>
      </c>
      <c r="L189" s="55">
        <v>91.41</v>
      </c>
      <c r="M189" s="55">
        <v>107.92</v>
      </c>
      <c r="N189" s="55">
        <v>110.38</v>
      </c>
      <c r="O189" s="55">
        <v>49.41</v>
      </c>
      <c r="P189" s="55">
        <v>121.73</v>
      </c>
      <c r="Q189" s="55">
        <v>55.56</v>
      </c>
      <c r="R189" s="55">
        <v>80.5</v>
      </c>
      <c r="S189" s="55">
        <v>91.79</v>
      </c>
      <c r="T189" s="55">
        <v>119.47</v>
      </c>
      <c r="U189" s="55">
        <v>24.55</v>
      </c>
      <c r="V189" s="55">
        <v>102.57</v>
      </c>
      <c r="W189" s="55">
        <v>35.52</v>
      </c>
      <c r="X189" s="55">
        <v>96.67</v>
      </c>
      <c r="Y189" s="55">
        <v>27.03</v>
      </c>
      <c r="Z189" s="55">
        <v>44.5</v>
      </c>
      <c r="AA189" s="55">
        <v>17.42</v>
      </c>
      <c r="AB189" s="55">
        <v>84.97</v>
      </c>
      <c r="AC189" s="55">
        <v>59.15</v>
      </c>
      <c r="AD189" s="55">
        <v>71.25</v>
      </c>
      <c r="AE189" s="55">
        <v>61.92</v>
      </c>
      <c r="AF189" s="55">
        <v>18.18</v>
      </c>
      <c r="AG189" s="55">
        <v>66.44</v>
      </c>
      <c r="AH189" s="55">
        <v>88.83</v>
      </c>
      <c r="AI189" s="55">
        <v>109.88</v>
      </c>
      <c r="AJ189" s="55">
        <v>100.6</v>
      </c>
      <c r="AK189" s="55">
        <v>36.14</v>
      </c>
      <c r="AL189" s="55">
        <v>98.79</v>
      </c>
      <c r="AM189" s="55">
        <v>65.77</v>
      </c>
      <c r="AN189" s="55">
        <v>39.35</v>
      </c>
      <c r="AO189" s="55">
        <v>23.13</v>
      </c>
      <c r="AP189" s="55">
        <v>120.61</v>
      </c>
      <c r="AQ189" s="55">
        <v>13.22</v>
      </c>
      <c r="AR189" s="55">
        <v>17.97</v>
      </c>
      <c r="AS189" s="55">
        <v>14.53</v>
      </c>
      <c r="AT189" s="55">
        <v>20.88</v>
      </c>
      <c r="AU189" s="55">
        <v>15.83</v>
      </c>
      <c r="AV189" s="55">
        <v>23.04</v>
      </c>
      <c r="AW189" s="55">
        <v>16.64</v>
      </c>
      <c r="AX189" s="55">
        <v>23.73</v>
      </c>
      <c r="AY189" s="55">
        <v>15.93</v>
      </c>
      <c r="AZ189" s="55">
        <v>13.39</v>
      </c>
      <c r="BA189" s="55">
        <v>13.36</v>
      </c>
      <c r="BB189" s="55">
        <v>10.16</v>
      </c>
      <c r="BC189" s="55">
        <v>111.8</v>
      </c>
      <c r="BD189" s="55">
        <v>52.79</v>
      </c>
      <c r="BE189" s="55">
        <v>85.02</v>
      </c>
      <c r="BF189" s="55">
        <v>134.75</v>
      </c>
      <c r="BG189" s="55">
        <v>30.72</v>
      </c>
      <c r="BH189" s="55">
        <v>50.78</v>
      </c>
      <c r="BI189" s="55">
        <v>135.56</v>
      </c>
      <c r="BJ189" s="55">
        <v>79.38</v>
      </c>
      <c r="BK189" s="55">
        <v>52.92</v>
      </c>
      <c r="BL189" s="55">
        <v>64.71</v>
      </c>
      <c r="BM189" s="55">
        <v>53.35</v>
      </c>
      <c r="BN189" s="55">
        <v>45.72</v>
      </c>
      <c r="BO189" s="55">
        <v>116.97</v>
      </c>
      <c r="BP189" s="55">
        <v>154.84</v>
      </c>
      <c r="BQ189" s="55">
        <v>53.12</v>
      </c>
      <c r="BR189" s="55">
        <v>18.4</v>
      </c>
      <c r="BS189" s="55">
        <v>121.03</v>
      </c>
      <c r="BT189" s="55">
        <v>80.54</v>
      </c>
      <c r="BU189" s="55">
        <v>50.52</v>
      </c>
      <c r="BV189" s="55">
        <v>24.38</v>
      </c>
      <c r="BW189" s="55">
        <v>111.09</v>
      </c>
      <c r="BX189" s="55">
        <v>2139.16</v>
      </c>
      <c r="BY189" s="14">
        <v>0.046586494711194915</v>
      </c>
      <c r="CA189" s="37">
        <f t="shared" si="4"/>
        <v>0.001081373344</v>
      </c>
      <c r="CB189" s="74"/>
      <c r="CC189" s="15"/>
    </row>
    <row r="190">
      <c r="A190" s="4">
        <f t="shared" si="8"/>
        <v>5</v>
      </c>
      <c r="B190" s="53">
        <v>42632.0</v>
      </c>
      <c r="C190" s="55">
        <v>109.77</v>
      </c>
      <c r="D190" s="55">
        <v>195.95</v>
      </c>
      <c r="E190" s="55">
        <v>36.57</v>
      </c>
      <c r="F190" s="55">
        <v>37.11</v>
      </c>
      <c r="G190" s="55">
        <v>82.9</v>
      </c>
      <c r="H190" s="55">
        <v>67.41</v>
      </c>
      <c r="I190" s="55">
        <v>56.29</v>
      </c>
      <c r="J190" s="55">
        <v>112.5</v>
      </c>
      <c r="K190" s="55">
        <v>85.86</v>
      </c>
      <c r="L190" s="55">
        <v>91.77</v>
      </c>
      <c r="M190" s="55">
        <v>108.67</v>
      </c>
      <c r="N190" s="55">
        <v>110.37</v>
      </c>
      <c r="O190" s="55">
        <v>49.4</v>
      </c>
      <c r="P190" s="55">
        <v>121.69</v>
      </c>
      <c r="Q190" s="55">
        <v>55.55</v>
      </c>
      <c r="R190" s="55">
        <v>80.66</v>
      </c>
      <c r="S190" s="55">
        <v>91.9</v>
      </c>
      <c r="T190" s="55">
        <v>120.25</v>
      </c>
      <c r="U190" s="55">
        <v>24.55</v>
      </c>
      <c r="V190" s="55">
        <v>103.12</v>
      </c>
      <c r="W190" s="55">
        <v>35.8</v>
      </c>
      <c r="X190" s="55">
        <v>97.23</v>
      </c>
      <c r="Y190" s="55">
        <v>27.09</v>
      </c>
      <c r="Z190" s="55">
        <v>44.8</v>
      </c>
      <c r="AA190" s="55">
        <v>17.55</v>
      </c>
      <c r="AB190" s="55">
        <v>85.74</v>
      </c>
      <c r="AC190" s="55">
        <v>59.18</v>
      </c>
      <c r="AD190" s="55">
        <v>71.29</v>
      </c>
      <c r="AE190" s="55">
        <v>62.51</v>
      </c>
      <c r="AF190" s="55">
        <v>18.41</v>
      </c>
      <c r="AG190" s="55">
        <v>66.38</v>
      </c>
      <c r="AH190" s="55">
        <v>88.83</v>
      </c>
      <c r="AI190" s="55">
        <v>109.84</v>
      </c>
      <c r="AJ190" s="55">
        <v>100.55</v>
      </c>
      <c r="AK190" s="55">
        <v>36.18</v>
      </c>
      <c r="AL190" s="55">
        <v>99.09</v>
      </c>
      <c r="AM190" s="55">
        <v>66.34</v>
      </c>
      <c r="AN190" s="55">
        <v>39.35</v>
      </c>
      <c r="AO190" s="55">
        <v>23.14</v>
      </c>
      <c r="AP190" s="55">
        <v>120.57</v>
      </c>
      <c r="AQ190" s="55">
        <v>13.24</v>
      </c>
      <c r="AR190" s="55">
        <v>18.01</v>
      </c>
      <c r="AS190" s="55">
        <v>14.57</v>
      </c>
      <c r="AT190" s="55">
        <v>20.93</v>
      </c>
      <c r="AU190" s="55">
        <v>15.87</v>
      </c>
      <c r="AV190" s="55">
        <v>23.11</v>
      </c>
      <c r="AW190" s="55">
        <v>16.69</v>
      </c>
      <c r="AX190" s="55">
        <v>23.82</v>
      </c>
      <c r="AY190" s="55">
        <v>15.99</v>
      </c>
      <c r="AZ190" s="55">
        <v>13.43</v>
      </c>
      <c r="BA190" s="55">
        <v>13.41</v>
      </c>
      <c r="BB190" s="55">
        <v>10.2</v>
      </c>
      <c r="BC190" s="55">
        <v>111.71</v>
      </c>
      <c r="BD190" s="55">
        <v>52.68</v>
      </c>
      <c r="BE190" s="55">
        <v>85.0</v>
      </c>
      <c r="BF190" s="55">
        <v>134.31</v>
      </c>
      <c r="BG190" s="55">
        <v>30.71</v>
      </c>
      <c r="BH190" s="55">
        <v>50.76</v>
      </c>
      <c r="BI190" s="55">
        <v>135.47</v>
      </c>
      <c r="BJ190" s="55">
        <v>79.07</v>
      </c>
      <c r="BK190" s="55">
        <v>53.24</v>
      </c>
      <c r="BL190" s="55">
        <v>65.89</v>
      </c>
      <c r="BM190" s="55">
        <v>53.35</v>
      </c>
      <c r="BN190" s="55">
        <v>45.72</v>
      </c>
      <c r="BO190" s="55">
        <v>116.66</v>
      </c>
      <c r="BP190" s="55">
        <v>154.49</v>
      </c>
      <c r="BQ190" s="55">
        <v>53.19</v>
      </c>
      <c r="BR190" s="55">
        <v>18.77</v>
      </c>
      <c r="BS190" s="55">
        <v>121.09</v>
      </c>
      <c r="BT190" s="55">
        <v>80.5</v>
      </c>
      <c r="BU190" s="55">
        <v>50.52</v>
      </c>
      <c r="BV190" s="55">
        <v>24.43</v>
      </c>
      <c r="BW190" s="55">
        <v>110.9</v>
      </c>
      <c r="BX190" s="55">
        <v>2139.12</v>
      </c>
      <c r="BY190" s="14">
        <v>0.04656692466510748</v>
      </c>
      <c r="CA190" s="37">
        <f t="shared" si="4"/>
        <v>-0.001710324962</v>
      </c>
      <c r="CB190" s="74"/>
      <c r="CC190" s="15"/>
    </row>
    <row r="191">
      <c r="A191" s="4">
        <v>4.0</v>
      </c>
      <c r="B191" s="53">
        <v>42633.0</v>
      </c>
      <c r="C191" s="55">
        <v>109.72</v>
      </c>
      <c r="D191" s="55">
        <v>195.97</v>
      </c>
      <c r="E191" s="55">
        <v>36.73</v>
      </c>
      <c r="F191" s="55">
        <v>37.12</v>
      </c>
      <c r="G191" s="55">
        <v>82.99</v>
      </c>
      <c r="H191" s="55">
        <v>66.92</v>
      </c>
      <c r="I191" s="55">
        <v>56.3</v>
      </c>
      <c r="J191" s="55">
        <v>112.59</v>
      </c>
      <c r="K191" s="55">
        <v>85.75</v>
      </c>
      <c r="L191" s="55">
        <v>91.46</v>
      </c>
      <c r="M191" s="55">
        <v>108.01</v>
      </c>
      <c r="N191" s="55">
        <v>110.41</v>
      </c>
      <c r="O191" s="55">
        <v>49.39</v>
      </c>
      <c r="P191" s="55">
        <v>121.85</v>
      </c>
      <c r="Q191" s="55">
        <v>55.64</v>
      </c>
      <c r="R191" s="55">
        <v>80.54</v>
      </c>
      <c r="S191" s="55">
        <v>91.78</v>
      </c>
      <c r="T191" s="55">
        <v>119.8</v>
      </c>
      <c r="U191" s="55">
        <v>24.53</v>
      </c>
      <c r="V191" s="55">
        <v>102.67</v>
      </c>
      <c r="W191" s="55">
        <v>35.92</v>
      </c>
      <c r="X191" s="55">
        <v>97.39</v>
      </c>
      <c r="Y191" s="55">
        <v>27.21</v>
      </c>
      <c r="Z191" s="55">
        <v>44.82</v>
      </c>
      <c r="AA191" s="55">
        <v>17.62</v>
      </c>
      <c r="AB191" s="55">
        <v>85.61</v>
      </c>
      <c r="AC191" s="55">
        <v>59.4</v>
      </c>
      <c r="AD191" s="55">
        <v>71.28</v>
      </c>
      <c r="AE191" s="55">
        <v>62.65</v>
      </c>
      <c r="AF191" s="55">
        <v>18.47</v>
      </c>
      <c r="AG191" s="55">
        <v>66.43</v>
      </c>
      <c r="AH191" s="55">
        <v>88.9</v>
      </c>
      <c r="AI191" s="55">
        <v>109.83</v>
      </c>
      <c r="AJ191" s="55">
        <v>100.58</v>
      </c>
      <c r="AK191" s="55">
        <v>36.16</v>
      </c>
      <c r="AL191" s="55">
        <v>99.22</v>
      </c>
      <c r="AM191" s="55">
        <v>66.44</v>
      </c>
      <c r="AN191" s="55">
        <v>39.42</v>
      </c>
      <c r="AO191" s="55">
        <v>23.14</v>
      </c>
      <c r="AP191" s="55">
        <v>120.56</v>
      </c>
      <c r="AQ191" s="55">
        <v>13.25</v>
      </c>
      <c r="AR191" s="55">
        <v>18.01</v>
      </c>
      <c r="AS191" s="55">
        <v>14.57</v>
      </c>
      <c r="AT191" s="55">
        <v>20.93</v>
      </c>
      <c r="AU191" s="55">
        <v>15.87</v>
      </c>
      <c r="AV191" s="55">
        <v>23.12</v>
      </c>
      <c r="AW191" s="55">
        <v>16.7</v>
      </c>
      <c r="AX191" s="55">
        <v>23.82</v>
      </c>
      <c r="AY191" s="55">
        <v>15.99</v>
      </c>
      <c r="AZ191" s="55">
        <v>13.44</v>
      </c>
      <c r="BA191" s="55">
        <v>13.41</v>
      </c>
      <c r="BB191" s="55">
        <v>10.2</v>
      </c>
      <c r="BC191" s="55">
        <v>111.75</v>
      </c>
      <c r="BD191" s="55">
        <v>52.82</v>
      </c>
      <c r="BE191" s="55">
        <v>84.98</v>
      </c>
      <c r="BF191" s="55">
        <v>134.78</v>
      </c>
      <c r="BG191" s="55">
        <v>30.7</v>
      </c>
      <c r="BH191" s="55">
        <v>50.81</v>
      </c>
      <c r="BI191" s="55">
        <v>135.7</v>
      </c>
      <c r="BJ191" s="55">
        <v>79.11</v>
      </c>
      <c r="BK191" s="55">
        <v>53.24</v>
      </c>
      <c r="BL191" s="55">
        <v>67.51</v>
      </c>
      <c r="BM191" s="55">
        <v>53.38</v>
      </c>
      <c r="BN191" s="55">
        <v>45.72</v>
      </c>
      <c r="BO191" s="55">
        <v>117.69</v>
      </c>
      <c r="BP191" s="55">
        <v>154.91</v>
      </c>
      <c r="BQ191" s="55">
        <v>53.28</v>
      </c>
      <c r="BR191" s="55">
        <v>18.84</v>
      </c>
      <c r="BS191" s="55">
        <v>121.09</v>
      </c>
      <c r="BT191" s="55">
        <v>80.49</v>
      </c>
      <c r="BU191" s="55">
        <v>50.54</v>
      </c>
      <c r="BV191" s="55">
        <v>24.4</v>
      </c>
      <c r="BW191" s="55">
        <v>111.07000000000001</v>
      </c>
      <c r="BX191" s="55">
        <v>2139.76</v>
      </c>
      <c r="BY191" s="14">
        <v>0.0468800454025069</v>
      </c>
      <c r="CA191" s="37">
        <f t="shared" si="4"/>
        <v>0.001532912534</v>
      </c>
      <c r="CB191" s="74"/>
      <c r="CC191" s="15"/>
    </row>
    <row r="192">
      <c r="A192" s="4">
        <v>3.0</v>
      </c>
      <c r="B192" s="53">
        <v>42634.0</v>
      </c>
      <c r="C192" s="55">
        <v>110.98</v>
      </c>
      <c r="D192" s="55">
        <v>198.17</v>
      </c>
      <c r="E192" s="55">
        <v>37.43</v>
      </c>
      <c r="F192" s="55">
        <v>38.02</v>
      </c>
      <c r="G192" s="55">
        <v>83.97</v>
      </c>
      <c r="H192" s="55">
        <v>68.47</v>
      </c>
      <c r="I192" s="55">
        <v>56.53</v>
      </c>
      <c r="J192" s="55">
        <v>112.56</v>
      </c>
      <c r="K192" s="55">
        <v>86.72</v>
      </c>
      <c r="L192" s="55">
        <v>92.9</v>
      </c>
      <c r="M192" s="55">
        <v>109.69</v>
      </c>
      <c r="N192" s="55">
        <v>110.41</v>
      </c>
      <c r="O192" s="55">
        <v>49.43</v>
      </c>
      <c r="P192" s="55">
        <v>122.47</v>
      </c>
      <c r="Q192" s="55">
        <v>55.76</v>
      </c>
      <c r="R192" s="55">
        <v>81.55</v>
      </c>
      <c r="S192" s="55">
        <v>92.96</v>
      </c>
      <c r="T192" s="55">
        <v>121.47</v>
      </c>
      <c r="U192" s="55">
        <v>24.56</v>
      </c>
      <c r="V192" s="55">
        <v>104.21</v>
      </c>
      <c r="W192" s="55">
        <v>36.67</v>
      </c>
      <c r="X192" s="55">
        <v>99.49</v>
      </c>
      <c r="Y192" s="55">
        <v>27.78</v>
      </c>
      <c r="Z192" s="55">
        <v>46.05</v>
      </c>
      <c r="AA192" s="55">
        <v>18.11</v>
      </c>
      <c r="AB192" s="55">
        <v>86.71</v>
      </c>
      <c r="AC192" s="55">
        <v>59.98</v>
      </c>
      <c r="AD192" s="55">
        <v>72.07</v>
      </c>
      <c r="AE192" s="55">
        <v>63.67</v>
      </c>
      <c r="AF192" s="55">
        <v>18.81</v>
      </c>
      <c r="AG192" s="55">
        <v>66.5</v>
      </c>
      <c r="AH192" s="55">
        <v>89.16</v>
      </c>
      <c r="AI192" s="55">
        <v>109.92</v>
      </c>
      <c r="AJ192" s="55">
        <v>100.65</v>
      </c>
      <c r="AK192" s="55">
        <v>36.45</v>
      </c>
      <c r="AL192" s="55">
        <v>99.77</v>
      </c>
      <c r="AM192" s="55">
        <v>67.8</v>
      </c>
      <c r="AN192" s="55">
        <v>39.6</v>
      </c>
      <c r="AO192" s="55">
        <v>23.18</v>
      </c>
      <c r="AP192" s="55">
        <v>120.55</v>
      </c>
      <c r="AQ192" s="55">
        <v>13.33</v>
      </c>
      <c r="AR192" s="55">
        <v>18.13</v>
      </c>
      <c r="AS192" s="55">
        <v>14.68</v>
      </c>
      <c r="AT192" s="55">
        <v>21.12</v>
      </c>
      <c r="AU192" s="55">
        <v>16.03</v>
      </c>
      <c r="AV192" s="55">
        <v>23.36</v>
      </c>
      <c r="AW192" s="55">
        <v>16.88</v>
      </c>
      <c r="AX192" s="55">
        <v>24.1</v>
      </c>
      <c r="AY192" s="55">
        <v>16.18</v>
      </c>
      <c r="AZ192" s="55">
        <v>13.59</v>
      </c>
      <c r="BA192" s="55">
        <v>13.56</v>
      </c>
      <c r="BB192" s="55">
        <v>10.32</v>
      </c>
      <c r="BC192" s="55">
        <v>112.03</v>
      </c>
      <c r="BD192" s="55">
        <v>53.11</v>
      </c>
      <c r="BE192" s="55">
        <v>85.0</v>
      </c>
      <c r="BF192" s="55">
        <v>135.87</v>
      </c>
      <c r="BG192" s="55">
        <v>30.74</v>
      </c>
      <c r="BH192" s="55">
        <v>50.81</v>
      </c>
      <c r="BI192" s="55">
        <v>136.53</v>
      </c>
      <c r="BJ192" s="55">
        <v>80.02</v>
      </c>
      <c r="BK192" s="55">
        <v>54.32</v>
      </c>
      <c r="BL192" s="55">
        <v>68.28</v>
      </c>
      <c r="BM192" s="55">
        <v>53.44</v>
      </c>
      <c r="BN192" s="55">
        <v>45.72</v>
      </c>
      <c r="BO192" s="55">
        <v>118.17</v>
      </c>
      <c r="BP192" s="55">
        <v>156.32</v>
      </c>
      <c r="BQ192" s="55">
        <v>53.39</v>
      </c>
      <c r="BR192" s="55">
        <v>19.42</v>
      </c>
      <c r="BS192" s="55">
        <v>122.08</v>
      </c>
      <c r="BT192" s="55">
        <v>80.51</v>
      </c>
      <c r="BU192" s="55">
        <v>50.51</v>
      </c>
      <c r="BV192" s="55">
        <v>24.46</v>
      </c>
      <c r="BW192" s="55">
        <v>111.25</v>
      </c>
      <c r="BX192" s="55">
        <v>2163.12</v>
      </c>
      <c r="BY192" s="14">
        <v>0.058308952317582596</v>
      </c>
      <c r="CA192" s="37">
        <f t="shared" si="4"/>
        <v>0.001620599622</v>
      </c>
      <c r="CB192" s="74"/>
      <c r="CC192" s="15"/>
    </row>
    <row r="193">
      <c r="A193" s="4">
        <v>2.0</v>
      </c>
      <c r="B193" s="53">
        <v>42635.0</v>
      </c>
      <c r="C193" s="55">
        <v>111.79</v>
      </c>
      <c r="D193" s="55">
        <v>199.36</v>
      </c>
      <c r="E193" s="55">
        <v>37.8</v>
      </c>
      <c r="F193" s="55">
        <v>38.19</v>
      </c>
      <c r="G193" s="55">
        <v>84.48</v>
      </c>
      <c r="H193" s="55">
        <v>68.55</v>
      </c>
      <c r="I193" s="55">
        <v>56.83</v>
      </c>
      <c r="J193" s="55">
        <v>112.71</v>
      </c>
      <c r="K193" s="55">
        <v>87.16</v>
      </c>
      <c r="L193" s="55">
        <v>93.65</v>
      </c>
      <c r="M193" s="55">
        <v>111.19</v>
      </c>
      <c r="N193" s="55">
        <v>110.41</v>
      </c>
      <c r="O193" s="55">
        <v>49.51</v>
      </c>
      <c r="P193" s="55">
        <v>122.97</v>
      </c>
      <c r="Q193" s="55">
        <v>55.95</v>
      </c>
      <c r="R193" s="55">
        <v>81.78</v>
      </c>
      <c r="S193" s="55">
        <v>93.61</v>
      </c>
      <c r="T193" s="55">
        <v>123.08</v>
      </c>
      <c r="U193" s="55">
        <v>24.6</v>
      </c>
      <c r="V193" s="55">
        <v>105.74</v>
      </c>
      <c r="W193" s="55">
        <v>37.1</v>
      </c>
      <c r="X193" s="55">
        <v>100.11</v>
      </c>
      <c r="Y193" s="55">
        <v>28.05</v>
      </c>
      <c r="Z193" s="55">
        <v>46.3</v>
      </c>
      <c r="AA193" s="55">
        <v>18.19</v>
      </c>
      <c r="AB193" s="55">
        <v>88.26</v>
      </c>
      <c r="AC193" s="55">
        <v>60.86</v>
      </c>
      <c r="AD193" s="55">
        <v>72.45</v>
      </c>
      <c r="AE193" s="55">
        <v>64.14</v>
      </c>
      <c r="AF193" s="55">
        <v>18.95</v>
      </c>
      <c r="AG193" s="55">
        <v>66.57</v>
      </c>
      <c r="AH193" s="55">
        <v>89.44</v>
      </c>
      <c r="AI193" s="55">
        <v>110.02</v>
      </c>
      <c r="AJ193" s="55">
        <v>100.79</v>
      </c>
      <c r="AK193" s="55">
        <v>36.59</v>
      </c>
      <c r="AL193" s="55">
        <v>100.26</v>
      </c>
      <c r="AM193" s="55">
        <v>67.97</v>
      </c>
      <c r="AN193" s="55">
        <v>39.81</v>
      </c>
      <c r="AO193" s="55">
        <v>23.18</v>
      </c>
      <c r="AP193" s="55">
        <v>120.64</v>
      </c>
      <c r="AQ193" s="55">
        <v>13.4</v>
      </c>
      <c r="AR193" s="55">
        <v>18.23</v>
      </c>
      <c r="AS193" s="55">
        <v>14.77</v>
      </c>
      <c r="AT193" s="55">
        <v>21.26</v>
      </c>
      <c r="AU193" s="55">
        <v>16.15</v>
      </c>
      <c r="AV193" s="55">
        <v>23.54</v>
      </c>
      <c r="AW193" s="55">
        <v>17.02</v>
      </c>
      <c r="AX193" s="55">
        <v>24.31</v>
      </c>
      <c r="AY193" s="55">
        <v>16.32</v>
      </c>
      <c r="AZ193" s="55">
        <v>13.71</v>
      </c>
      <c r="BA193" s="55">
        <v>13.68</v>
      </c>
      <c r="BB193" s="55">
        <v>10.41</v>
      </c>
      <c r="BC193" s="55">
        <v>112.26</v>
      </c>
      <c r="BD193" s="55">
        <v>53.58</v>
      </c>
      <c r="BE193" s="55">
        <v>84.98</v>
      </c>
      <c r="BF193" s="55">
        <v>136.95</v>
      </c>
      <c r="BG193" s="55">
        <v>30.73</v>
      </c>
      <c r="BH193" s="55">
        <v>50.75</v>
      </c>
      <c r="BI193" s="55">
        <v>137.76</v>
      </c>
      <c r="BJ193" s="55">
        <v>80.82</v>
      </c>
      <c r="BK193" s="55">
        <v>54.5</v>
      </c>
      <c r="BL193" s="55">
        <v>68.83</v>
      </c>
      <c r="BM193" s="55">
        <v>53.54</v>
      </c>
      <c r="BN193" s="55">
        <v>45.73</v>
      </c>
      <c r="BO193" s="55">
        <v>119.17</v>
      </c>
      <c r="BP193" s="55">
        <v>157.84</v>
      </c>
      <c r="BQ193" s="55">
        <v>53.56</v>
      </c>
      <c r="BR193" s="55">
        <v>19.47</v>
      </c>
      <c r="BS193" s="55">
        <v>123.02</v>
      </c>
      <c r="BT193" s="55">
        <v>80.6</v>
      </c>
      <c r="BU193" s="55">
        <v>50.6</v>
      </c>
      <c r="BV193" s="55">
        <v>24.66</v>
      </c>
      <c r="BW193" s="55">
        <v>111.58</v>
      </c>
      <c r="BX193" s="55">
        <v>2177.18</v>
      </c>
      <c r="BY193" s="14">
        <v>0.06518782351732422</v>
      </c>
      <c r="CA193" s="37">
        <f t="shared" si="4"/>
        <v>0.002966292135</v>
      </c>
      <c r="CB193" s="74"/>
      <c r="CC193" s="15"/>
    </row>
    <row r="194">
      <c r="A194" s="4">
        <v>17.0</v>
      </c>
      <c r="B194" s="53">
        <v>42636.0</v>
      </c>
      <c r="C194" s="55">
        <v>111.15</v>
      </c>
      <c r="D194" s="55">
        <v>198.29</v>
      </c>
      <c r="E194" s="55">
        <v>37.44</v>
      </c>
      <c r="F194" s="55">
        <v>37.69</v>
      </c>
      <c r="G194" s="55">
        <v>83.97</v>
      </c>
      <c r="H194" s="55">
        <v>67.64</v>
      </c>
      <c r="I194" s="55">
        <v>56.86</v>
      </c>
      <c r="J194" s="55">
        <v>112.49</v>
      </c>
      <c r="K194" s="55">
        <v>86.73</v>
      </c>
      <c r="L194" s="55">
        <v>93.14</v>
      </c>
      <c r="M194" s="55">
        <v>110.25</v>
      </c>
      <c r="N194" s="55">
        <v>110.41</v>
      </c>
      <c r="O194" s="55">
        <v>49.54</v>
      </c>
      <c r="P194" s="55">
        <v>122.56</v>
      </c>
      <c r="Q194" s="55">
        <v>55.86</v>
      </c>
      <c r="R194" s="55">
        <v>81.17</v>
      </c>
      <c r="S194" s="55">
        <v>93.02</v>
      </c>
      <c r="T194" s="55">
        <v>122.18</v>
      </c>
      <c r="U194" s="55">
        <v>24.56</v>
      </c>
      <c r="V194" s="55">
        <v>104.92</v>
      </c>
      <c r="W194" s="55">
        <v>36.72</v>
      </c>
      <c r="X194" s="55">
        <v>99.26</v>
      </c>
      <c r="Y194" s="55">
        <v>27.84</v>
      </c>
      <c r="Z194" s="55">
        <v>45.7</v>
      </c>
      <c r="AA194" s="55">
        <v>17.92</v>
      </c>
      <c r="AB194" s="55">
        <v>88.53</v>
      </c>
      <c r="AC194" s="55">
        <v>60.84</v>
      </c>
      <c r="AD194" s="55">
        <v>72.1</v>
      </c>
      <c r="AE194" s="55">
        <v>63.64</v>
      </c>
      <c r="AF194" s="55">
        <v>18.88</v>
      </c>
      <c r="AG194" s="55">
        <v>66.54</v>
      </c>
      <c r="AH194" s="55">
        <v>89.1</v>
      </c>
      <c r="AI194" s="55">
        <v>109.9</v>
      </c>
      <c r="AJ194" s="55">
        <v>100.89</v>
      </c>
      <c r="AK194" s="55">
        <v>36.33</v>
      </c>
      <c r="AL194" s="55">
        <v>100.19</v>
      </c>
      <c r="AM194" s="55">
        <v>67.77</v>
      </c>
      <c r="AN194" s="55">
        <v>39.66</v>
      </c>
      <c r="AO194" s="55">
        <v>23.1</v>
      </c>
      <c r="AP194" s="55">
        <v>120.48</v>
      </c>
      <c r="AQ194" s="55">
        <v>13.37</v>
      </c>
      <c r="AR194" s="55">
        <v>18.19</v>
      </c>
      <c r="AS194" s="55">
        <v>14.73</v>
      </c>
      <c r="AT194" s="55">
        <v>21.18</v>
      </c>
      <c r="AU194" s="55">
        <v>16.08</v>
      </c>
      <c r="AV194" s="55">
        <v>23.43</v>
      </c>
      <c r="AW194" s="55">
        <v>16.94</v>
      </c>
      <c r="AX194" s="55">
        <v>24.18</v>
      </c>
      <c r="AY194" s="55">
        <v>16.23</v>
      </c>
      <c r="AZ194" s="55">
        <v>13.64</v>
      </c>
      <c r="BA194" s="55">
        <v>13.61</v>
      </c>
      <c r="BB194" s="55">
        <v>10.36</v>
      </c>
      <c r="BC194" s="55">
        <v>112.03</v>
      </c>
      <c r="BD194" s="55">
        <v>53.34</v>
      </c>
      <c r="BE194" s="55">
        <v>84.98</v>
      </c>
      <c r="BF194" s="55">
        <v>136.57</v>
      </c>
      <c r="BG194" s="55">
        <v>30.69</v>
      </c>
      <c r="BH194" s="55">
        <v>50.69</v>
      </c>
      <c r="BI194" s="55">
        <v>137.08</v>
      </c>
      <c r="BJ194" s="55">
        <v>80.59</v>
      </c>
      <c r="BK194" s="55">
        <v>53.96</v>
      </c>
      <c r="BL194" s="55">
        <v>68.14</v>
      </c>
      <c r="BM194" s="55">
        <v>53.47</v>
      </c>
      <c r="BN194" s="55">
        <v>45.73</v>
      </c>
      <c r="BO194" s="55">
        <v>118.57</v>
      </c>
      <c r="BP194" s="55">
        <v>157.48</v>
      </c>
      <c r="BQ194" s="55">
        <v>53.48</v>
      </c>
      <c r="BR194" s="55">
        <v>19.25</v>
      </c>
      <c r="BS194" s="55">
        <v>122.57</v>
      </c>
      <c r="BT194" s="55">
        <v>80.43</v>
      </c>
      <c r="BU194" s="55">
        <v>50.54</v>
      </c>
      <c r="BV194" s="55">
        <v>24.54</v>
      </c>
      <c r="BW194" s="55">
        <v>111.63</v>
      </c>
      <c r="BX194" s="55">
        <v>2164.69</v>
      </c>
      <c r="BY194" s="14">
        <v>0.0590770766265154</v>
      </c>
      <c r="CA194" s="37">
        <f t="shared" si="4"/>
        <v>0.0004481089801</v>
      </c>
      <c r="CB194" s="74"/>
      <c r="CC194" s="15"/>
    </row>
    <row r="195">
      <c r="A195" s="4">
        <v>16.0</v>
      </c>
      <c r="B195" s="53">
        <v>42639.0</v>
      </c>
      <c r="C195" s="55">
        <v>110.27</v>
      </c>
      <c r="D195" s="55">
        <v>196.71</v>
      </c>
      <c r="E195" s="55">
        <v>37.11</v>
      </c>
      <c r="F195" s="55">
        <v>37.23</v>
      </c>
      <c r="G195" s="55">
        <v>83.32</v>
      </c>
      <c r="H195" s="55">
        <v>67.34</v>
      </c>
      <c r="I195" s="55">
        <v>56.88</v>
      </c>
      <c r="J195" s="55">
        <v>112.53</v>
      </c>
      <c r="K195" s="55">
        <v>85.96</v>
      </c>
      <c r="L195" s="55">
        <v>92.47</v>
      </c>
      <c r="M195" s="55">
        <v>109.55</v>
      </c>
      <c r="N195" s="55">
        <v>110.43</v>
      </c>
      <c r="O195" s="55">
        <v>49.57</v>
      </c>
      <c r="P195" s="55">
        <v>122.75</v>
      </c>
      <c r="Q195" s="55">
        <v>55.97</v>
      </c>
      <c r="R195" s="55">
        <v>80.95</v>
      </c>
      <c r="S195" s="55">
        <v>92.18</v>
      </c>
      <c r="T195" s="55">
        <v>121.29</v>
      </c>
      <c r="U195" s="55">
        <v>24.58</v>
      </c>
      <c r="V195" s="55">
        <v>103.86</v>
      </c>
      <c r="W195" s="55">
        <v>36.28</v>
      </c>
      <c r="X195" s="55">
        <v>98.63</v>
      </c>
      <c r="Y195" s="55">
        <v>27.64</v>
      </c>
      <c r="Z195" s="55">
        <v>45.12</v>
      </c>
      <c r="AA195" s="55">
        <v>17.68</v>
      </c>
      <c r="AB195" s="55">
        <v>88.74</v>
      </c>
      <c r="AC195" s="55">
        <v>60.89</v>
      </c>
      <c r="AD195" s="55">
        <v>71.48</v>
      </c>
      <c r="AE195" s="55">
        <v>63.02</v>
      </c>
      <c r="AF195" s="55">
        <v>18.87</v>
      </c>
      <c r="AG195" s="55">
        <v>66.64</v>
      </c>
      <c r="AH195" s="55">
        <v>89.34</v>
      </c>
      <c r="AI195" s="55">
        <v>110.01</v>
      </c>
      <c r="AJ195" s="55">
        <v>100.92</v>
      </c>
      <c r="AK195" s="55">
        <v>36.17</v>
      </c>
      <c r="AL195" s="55">
        <v>100.79</v>
      </c>
      <c r="AM195" s="55">
        <v>67.26</v>
      </c>
      <c r="AN195" s="55">
        <v>39.46</v>
      </c>
      <c r="AO195" s="55">
        <v>23.1</v>
      </c>
      <c r="AP195" s="55">
        <v>120.47</v>
      </c>
      <c r="AQ195" s="55">
        <v>13.33</v>
      </c>
      <c r="AR195" s="55">
        <v>18.12</v>
      </c>
      <c r="AS195" s="55">
        <v>14.66</v>
      </c>
      <c r="AT195" s="55">
        <v>21.06</v>
      </c>
      <c r="AU195" s="55">
        <v>15.97</v>
      </c>
      <c r="AV195" s="55">
        <v>23.25</v>
      </c>
      <c r="AW195" s="55">
        <v>16.79</v>
      </c>
      <c r="AX195" s="55">
        <v>23.96</v>
      </c>
      <c r="AY195" s="55">
        <v>16.09</v>
      </c>
      <c r="AZ195" s="55">
        <v>13.51</v>
      </c>
      <c r="BA195" s="55">
        <v>13.48</v>
      </c>
      <c r="BB195" s="55">
        <v>10.26</v>
      </c>
      <c r="BC195" s="55">
        <v>112.17</v>
      </c>
      <c r="BD195" s="55">
        <v>52.89</v>
      </c>
      <c r="BE195" s="55">
        <v>85.03</v>
      </c>
      <c r="BF195" s="55">
        <v>137.44</v>
      </c>
      <c r="BG195" s="55">
        <v>30.71</v>
      </c>
      <c r="BH195" s="55">
        <v>50.72</v>
      </c>
      <c r="BI195" s="55">
        <v>135.94</v>
      </c>
      <c r="BJ195" s="55">
        <v>79.99</v>
      </c>
      <c r="BK195" s="55">
        <v>53.51</v>
      </c>
      <c r="BL195" s="55">
        <v>67.77</v>
      </c>
      <c r="BM195" s="55">
        <v>53.56</v>
      </c>
      <c r="BN195" s="55">
        <v>45.73</v>
      </c>
      <c r="BO195" s="55">
        <v>117.02</v>
      </c>
      <c r="BP195" s="55">
        <v>155.37</v>
      </c>
      <c r="BQ195" s="55">
        <v>53.56</v>
      </c>
      <c r="BR195" s="55">
        <v>18.99</v>
      </c>
      <c r="BS195" s="55">
        <v>121.55</v>
      </c>
      <c r="BT195" s="55">
        <v>80.44</v>
      </c>
      <c r="BU195" s="55">
        <v>50.56</v>
      </c>
      <c r="BV195" s="55">
        <v>24.5</v>
      </c>
      <c r="BW195" s="55">
        <v>111.95</v>
      </c>
      <c r="BX195" s="55">
        <v>2146.1</v>
      </c>
      <c r="BY195" s="14">
        <v>0.04998189770736894</v>
      </c>
      <c r="CA195" s="37">
        <f t="shared" si="4"/>
        <v>0.002866612918</v>
      </c>
      <c r="CB195" s="74"/>
      <c r="CC195" s="15"/>
    </row>
    <row r="196">
      <c r="A196" s="4">
        <v>15.0</v>
      </c>
      <c r="B196" s="53">
        <v>42640.0</v>
      </c>
      <c r="C196" s="55">
        <v>110.9</v>
      </c>
      <c r="D196" s="55">
        <v>197.91</v>
      </c>
      <c r="E196" s="55">
        <v>37.29</v>
      </c>
      <c r="F196" s="55">
        <v>37.62</v>
      </c>
      <c r="G196" s="55">
        <v>83.89</v>
      </c>
      <c r="H196" s="55">
        <v>66.89</v>
      </c>
      <c r="I196" s="55">
        <v>56.92</v>
      </c>
      <c r="J196" s="55">
        <v>112.66</v>
      </c>
      <c r="K196" s="55">
        <v>86.46</v>
      </c>
      <c r="L196" s="55">
        <v>92.8</v>
      </c>
      <c r="M196" s="55">
        <v>109.7</v>
      </c>
      <c r="N196" s="55">
        <v>110.38</v>
      </c>
      <c r="O196" s="55">
        <v>49.54</v>
      </c>
      <c r="P196" s="55">
        <v>123.05</v>
      </c>
      <c r="Q196" s="55">
        <v>56.04</v>
      </c>
      <c r="R196" s="55">
        <v>81.16</v>
      </c>
      <c r="S196" s="55">
        <v>92.55</v>
      </c>
      <c r="T196" s="55">
        <v>121.54</v>
      </c>
      <c r="U196" s="55">
        <v>24.6</v>
      </c>
      <c r="V196" s="55">
        <v>104.05</v>
      </c>
      <c r="W196" s="55">
        <v>36.36</v>
      </c>
      <c r="X196" s="55">
        <v>98.94</v>
      </c>
      <c r="Y196" s="55">
        <v>27.77</v>
      </c>
      <c r="Z196" s="55">
        <v>45.76</v>
      </c>
      <c r="AA196" s="55">
        <v>17.83</v>
      </c>
      <c r="AB196" s="55">
        <v>87.8</v>
      </c>
      <c r="AC196" s="55">
        <v>60.77</v>
      </c>
      <c r="AD196" s="55">
        <v>71.88</v>
      </c>
      <c r="AE196" s="55">
        <v>63.28</v>
      </c>
      <c r="AF196" s="55">
        <v>18.63</v>
      </c>
      <c r="AG196" s="55">
        <v>66.72</v>
      </c>
      <c r="AH196" s="55">
        <v>89.55</v>
      </c>
      <c r="AI196" s="55">
        <v>110.04</v>
      </c>
      <c r="AJ196" s="55">
        <v>100.86</v>
      </c>
      <c r="AK196" s="55">
        <v>36.31</v>
      </c>
      <c r="AL196" s="55">
        <v>100.75</v>
      </c>
      <c r="AM196" s="55">
        <v>66.78</v>
      </c>
      <c r="AN196" s="55">
        <v>39.52</v>
      </c>
      <c r="AO196" s="55">
        <v>23.12</v>
      </c>
      <c r="AP196" s="55">
        <v>120.65</v>
      </c>
      <c r="AQ196" s="55">
        <v>13.36</v>
      </c>
      <c r="AR196" s="55">
        <v>18.17</v>
      </c>
      <c r="AS196" s="55">
        <v>14.7</v>
      </c>
      <c r="AT196" s="55">
        <v>21.14</v>
      </c>
      <c r="AU196" s="55">
        <v>16.04</v>
      </c>
      <c r="AV196" s="55">
        <v>23.36</v>
      </c>
      <c r="AW196" s="55">
        <v>16.88</v>
      </c>
      <c r="AX196" s="55">
        <v>24.08</v>
      </c>
      <c r="AY196" s="55">
        <v>16.17</v>
      </c>
      <c r="AZ196" s="55">
        <v>13.58</v>
      </c>
      <c r="BA196" s="55">
        <v>13.55</v>
      </c>
      <c r="BB196" s="55">
        <v>10.31</v>
      </c>
      <c r="BC196" s="55">
        <v>112.31</v>
      </c>
      <c r="BD196" s="55">
        <v>53.11</v>
      </c>
      <c r="BE196" s="55">
        <v>85.04</v>
      </c>
      <c r="BF196" s="55">
        <v>138.45</v>
      </c>
      <c r="BG196" s="55">
        <v>30.71</v>
      </c>
      <c r="BH196" s="55">
        <v>50.72</v>
      </c>
      <c r="BI196" s="55">
        <v>136.51</v>
      </c>
      <c r="BJ196" s="55">
        <v>81.12</v>
      </c>
      <c r="BK196" s="55">
        <v>54.14</v>
      </c>
      <c r="BL196" s="55">
        <v>68.75</v>
      </c>
      <c r="BM196" s="55">
        <v>53.6</v>
      </c>
      <c r="BN196" s="55">
        <v>45.72</v>
      </c>
      <c r="BO196" s="55">
        <v>117.81</v>
      </c>
      <c r="BP196" s="55">
        <v>156.71</v>
      </c>
      <c r="BQ196" s="55">
        <v>53.7</v>
      </c>
      <c r="BR196" s="55">
        <v>18.74</v>
      </c>
      <c r="BS196" s="55">
        <v>121.9</v>
      </c>
      <c r="BT196" s="55">
        <v>80.48</v>
      </c>
      <c r="BU196" s="55">
        <v>50.53</v>
      </c>
      <c r="BV196" s="55">
        <v>24.49</v>
      </c>
      <c r="BW196" s="55">
        <v>112.14</v>
      </c>
      <c r="BX196" s="55">
        <v>2159.93</v>
      </c>
      <c r="BY196" s="14">
        <v>0.05674824114210786</v>
      </c>
      <c r="CA196" s="37">
        <f t="shared" si="4"/>
        <v>0.001697186244</v>
      </c>
      <c r="CB196" s="74"/>
      <c r="CC196" s="15"/>
    </row>
    <row r="197">
      <c r="A197" s="4">
        <v>14.0</v>
      </c>
      <c r="B197" s="53">
        <v>42641.0</v>
      </c>
      <c r="C197" s="55">
        <v>111.55</v>
      </c>
      <c r="D197" s="55">
        <v>198.98</v>
      </c>
      <c r="E197" s="55">
        <v>37.62</v>
      </c>
      <c r="F197" s="55">
        <v>37.99</v>
      </c>
      <c r="G197" s="55">
        <v>84.0</v>
      </c>
      <c r="H197" s="55">
        <v>69.78</v>
      </c>
      <c r="I197" s="55">
        <v>56.97</v>
      </c>
      <c r="J197" s="55">
        <v>112.68</v>
      </c>
      <c r="K197" s="55">
        <v>87.13</v>
      </c>
      <c r="L197" s="55">
        <v>93.56</v>
      </c>
      <c r="M197" s="55">
        <v>110.92</v>
      </c>
      <c r="N197" s="55">
        <v>110.42</v>
      </c>
      <c r="O197" s="55">
        <v>49.62</v>
      </c>
      <c r="P197" s="55">
        <v>123.13</v>
      </c>
      <c r="Q197" s="55">
        <v>56.04</v>
      </c>
      <c r="R197" s="55">
        <v>81.3</v>
      </c>
      <c r="S197" s="55">
        <v>93.58</v>
      </c>
      <c r="T197" s="55">
        <v>122.6</v>
      </c>
      <c r="U197" s="55">
        <v>24.61</v>
      </c>
      <c r="V197" s="55">
        <v>105.26</v>
      </c>
      <c r="W197" s="55">
        <v>36.76</v>
      </c>
      <c r="X197" s="55">
        <v>100.1</v>
      </c>
      <c r="Y197" s="55">
        <v>27.99</v>
      </c>
      <c r="Z197" s="55">
        <v>46.16</v>
      </c>
      <c r="AA197" s="55">
        <v>18.13</v>
      </c>
      <c r="AB197" s="55">
        <v>88.52</v>
      </c>
      <c r="AC197" s="55">
        <v>61.14</v>
      </c>
      <c r="AD197" s="55">
        <v>72.3</v>
      </c>
      <c r="AE197" s="55">
        <v>63.82</v>
      </c>
      <c r="AF197" s="55">
        <v>18.85</v>
      </c>
      <c r="AG197" s="55">
        <v>66.64</v>
      </c>
      <c r="AH197" s="55">
        <v>89.53</v>
      </c>
      <c r="AI197" s="55">
        <v>109.99</v>
      </c>
      <c r="AJ197" s="55">
        <v>101.02</v>
      </c>
      <c r="AK197" s="55">
        <v>36.54</v>
      </c>
      <c r="AL197" s="55">
        <v>100.86</v>
      </c>
      <c r="AM197" s="55">
        <v>66.76</v>
      </c>
      <c r="AN197" s="55">
        <v>39.62</v>
      </c>
      <c r="AO197" s="55">
        <v>23.16</v>
      </c>
      <c r="AP197" s="55">
        <v>120.62</v>
      </c>
      <c r="AQ197" s="55">
        <v>13.39</v>
      </c>
      <c r="AR197" s="55">
        <v>18.22</v>
      </c>
      <c r="AS197" s="55">
        <v>14.76</v>
      </c>
      <c r="AT197" s="55">
        <v>21.23</v>
      </c>
      <c r="AU197" s="55">
        <v>16.11</v>
      </c>
      <c r="AV197" s="55">
        <v>23.48</v>
      </c>
      <c r="AW197" s="55">
        <v>16.97</v>
      </c>
      <c r="AX197" s="55">
        <v>24.22</v>
      </c>
      <c r="AY197" s="55">
        <v>16.26</v>
      </c>
      <c r="AZ197" s="55">
        <v>13.66</v>
      </c>
      <c r="BA197" s="55">
        <v>13.63</v>
      </c>
      <c r="BB197" s="55">
        <v>10.37</v>
      </c>
      <c r="BC197" s="55">
        <v>112.34</v>
      </c>
      <c r="BD197" s="55">
        <v>53.2</v>
      </c>
      <c r="BE197" s="55">
        <v>85.03</v>
      </c>
      <c r="BF197" s="55">
        <v>138.15</v>
      </c>
      <c r="BG197" s="55">
        <v>30.72</v>
      </c>
      <c r="BH197" s="55">
        <v>50.74</v>
      </c>
      <c r="BI197" s="55">
        <v>136.69</v>
      </c>
      <c r="BJ197" s="55">
        <v>81.55</v>
      </c>
      <c r="BK197" s="55">
        <v>54.4</v>
      </c>
      <c r="BL197" s="55">
        <v>67.8</v>
      </c>
      <c r="BM197" s="55">
        <v>53.61</v>
      </c>
      <c r="BN197" s="55">
        <v>45.72</v>
      </c>
      <c r="BO197" s="55">
        <v>116.86</v>
      </c>
      <c r="BP197" s="55">
        <v>156.73</v>
      </c>
      <c r="BQ197" s="55">
        <v>53.71</v>
      </c>
      <c r="BR197" s="55">
        <v>18.76</v>
      </c>
      <c r="BS197" s="55">
        <v>122.1</v>
      </c>
      <c r="BT197" s="55">
        <v>80.48</v>
      </c>
      <c r="BU197" s="55">
        <v>50.59</v>
      </c>
      <c r="BV197" s="55">
        <v>24.58</v>
      </c>
      <c r="BW197" s="55">
        <v>112.09</v>
      </c>
      <c r="BX197" s="55">
        <v>2171.37</v>
      </c>
      <c r="BY197" s="14">
        <v>0.06234527432312098</v>
      </c>
      <c r="CA197" s="37">
        <f t="shared" si="4"/>
        <v>-0.0004458712324</v>
      </c>
      <c r="CB197" s="74"/>
      <c r="CC197" s="15"/>
    </row>
    <row r="198">
      <c r="A198" s="4">
        <v>13.0</v>
      </c>
      <c r="B198" s="53">
        <v>42642.0</v>
      </c>
      <c r="C198" s="55">
        <v>110.46</v>
      </c>
      <c r="D198" s="55">
        <v>197.11</v>
      </c>
      <c r="E198" s="55">
        <v>37.16</v>
      </c>
      <c r="F198" s="55">
        <v>37.36</v>
      </c>
      <c r="G198" s="55">
        <v>83.31</v>
      </c>
      <c r="H198" s="55">
        <v>69.66</v>
      </c>
      <c r="I198" s="55">
        <v>56.96</v>
      </c>
      <c r="J198" s="55">
        <v>112.67</v>
      </c>
      <c r="K198" s="55">
        <v>86.3</v>
      </c>
      <c r="L198" s="55">
        <v>92.79</v>
      </c>
      <c r="M198" s="55">
        <v>109.69</v>
      </c>
      <c r="N198" s="55">
        <v>110.41</v>
      </c>
      <c r="O198" s="55">
        <v>49.64</v>
      </c>
      <c r="P198" s="55">
        <v>123.08</v>
      </c>
      <c r="Q198" s="55">
        <v>56.05</v>
      </c>
      <c r="R198" s="55">
        <v>81.0</v>
      </c>
      <c r="S198" s="55">
        <v>92.75</v>
      </c>
      <c r="T198" s="55">
        <v>121.18</v>
      </c>
      <c r="U198" s="55">
        <v>24.61</v>
      </c>
      <c r="V198" s="55">
        <v>104.36</v>
      </c>
      <c r="W198" s="55">
        <v>36.48</v>
      </c>
      <c r="X198" s="55">
        <v>98.96</v>
      </c>
      <c r="Y198" s="55">
        <v>27.82</v>
      </c>
      <c r="Z198" s="55">
        <v>45.36</v>
      </c>
      <c r="AA198" s="55">
        <v>17.84</v>
      </c>
      <c r="AB198" s="55">
        <v>87.34</v>
      </c>
      <c r="AC198" s="55">
        <v>60.31</v>
      </c>
      <c r="AD198" s="55">
        <v>71.67</v>
      </c>
      <c r="AE198" s="55">
        <v>63.29</v>
      </c>
      <c r="AF198" s="55">
        <v>18.77</v>
      </c>
      <c r="AG198" s="55">
        <v>66.7</v>
      </c>
      <c r="AH198" s="55">
        <v>89.46</v>
      </c>
      <c r="AI198" s="55">
        <v>109.97</v>
      </c>
      <c r="AJ198" s="55">
        <v>101.0</v>
      </c>
      <c r="AK198" s="55">
        <v>36.37</v>
      </c>
      <c r="AL198" s="55">
        <v>100.55</v>
      </c>
      <c r="AM198" s="55">
        <v>66.63</v>
      </c>
      <c r="AN198" s="55">
        <v>39.16</v>
      </c>
      <c r="AO198" s="55">
        <v>23.12</v>
      </c>
      <c r="AP198" s="55">
        <v>120.61</v>
      </c>
      <c r="AQ198" s="55">
        <v>13.35</v>
      </c>
      <c r="AR198" s="55">
        <v>18.16</v>
      </c>
      <c r="AS198" s="55">
        <v>14.69</v>
      </c>
      <c r="AT198" s="55">
        <v>21.11</v>
      </c>
      <c r="AU198" s="55">
        <v>16.01</v>
      </c>
      <c r="AV198" s="55">
        <v>23.32</v>
      </c>
      <c r="AW198" s="55">
        <v>16.84</v>
      </c>
      <c r="AX198" s="55">
        <v>24.03</v>
      </c>
      <c r="AY198" s="55">
        <v>16.13</v>
      </c>
      <c r="AZ198" s="55">
        <v>13.55</v>
      </c>
      <c r="BA198" s="55">
        <v>13.52</v>
      </c>
      <c r="BB198" s="55">
        <v>10.29</v>
      </c>
      <c r="BC198" s="55">
        <v>112.34</v>
      </c>
      <c r="BD198" s="55">
        <v>52.68</v>
      </c>
      <c r="BE198" s="55">
        <v>85.06</v>
      </c>
      <c r="BF198" s="55">
        <v>138.5</v>
      </c>
      <c r="BG198" s="55">
        <v>30.7</v>
      </c>
      <c r="BH198" s="55">
        <v>50.71</v>
      </c>
      <c r="BI198" s="55">
        <v>135.56</v>
      </c>
      <c r="BJ198" s="55">
        <v>80.99</v>
      </c>
      <c r="BK198" s="55">
        <v>53.83</v>
      </c>
      <c r="BL198" s="55">
        <v>65.52</v>
      </c>
      <c r="BM198" s="55">
        <v>53.62</v>
      </c>
      <c r="BN198" s="55">
        <v>45.72</v>
      </c>
      <c r="BO198" s="55">
        <v>114.1</v>
      </c>
      <c r="BP198" s="55">
        <v>154.05</v>
      </c>
      <c r="BQ198" s="55">
        <v>53.69</v>
      </c>
      <c r="BR198" s="55">
        <v>18.67</v>
      </c>
      <c r="BS198" s="55">
        <v>121.33</v>
      </c>
      <c r="BT198" s="55">
        <v>80.5</v>
      </c>
      <c r="BU198" s="55">
        <v>50.6</v>
      </c>
      <c r="BV198" s="55">
        <v>24.53</v>
      </c>
      <c r="BW198" s="55">
        <v>112.16000000000001</v>
      </c>
      <c r="BX198" s="55">
        <v>2151.13</v>
      </c>
      <c r="BY198" s="14">
        <v>0.05244283100286706</v>
      </c>
      <c r="CA198" s="37">
        <f t="shared" si="4"/>
        <v>0.0006244981711</v>
      </c>
      <c r="CB198" s="74"/>
      <c r="CC198" s="15"/>
    </row>
    <row r="199">
      <c r="A199" s="4">
        <v>12.0</v>
      </c>
      <c r="B199" s="53">
        <v>42643.0</v>
      </c>
      <c r="C199" s="55">
        <v>111.33</v>
      </c>
      <c r="D199" s="55">
        <v>198.69</v>
      </c>
      <c r="E199" s="55">
        <v>37.41</v>
      </c>
      <c r="F199" s="55">
        <v>37.63</v>
      </c>
      <c r="G199" s="55">
        <v>83.93</v>
      </c>
      <c r="H199" s="55">
        <v>70.61</v>
      </c>
      <c r="I199" s="55">
        <v>56.98</v>
      </c>
      <c r="J199" s="55">
        <v>112.55</v>
      </c>
      <c r="K199" s="55">
        <v>87.0</v>
      </c>
      <c r="L199" s="55">
        <v>93.57</v>
      </c>
      <c r="M199" s="55">
        <v>110.66</v>
      </c>
      <c r="N199" s="55">
        <v>110.4</v>
      </c>
      <c r="O199" s="55">
        <v>49.65</v>
      </c>
      <c r="P199" s="55">
        <v>122.86</v>
      </c>
      <c r="Q199" s="55">
        <v>55.98</v>
      </c>
      <c r="R199" s="55">
        <v>81.33</v>
      </c>
      <c r="S199" s="55">
        <v>93.6</v>
      </c>
      <c r="T199" s="55">
        <v>122.18</v>
      </c>
      <c r="U199" s="55">
        <v>24.55</v>
      </c>
      <c r="V199" s="55">
        <v>105.39</v>
      </c>
      <c r="W199" s="55">
        <v>36.75</v>
      </c>
      <c r="X199" s="55">
        <v>99.53</v>
      </c>
      <c r="Y199" s="55">
        <v>27.86</v>
      </c>
      <c r="Z199" s="55">
        <v>45.61</v>
      </c>
      <c r="AA199" s="55">
        <v>17.92</v>
      </c>
      <c r="AB199" s="55">
        <v>86.74</v>
      </c>
      <c r="AC199" s="55">
        <v>60.41</v>
      </c>
      <c r="AD199" s="55">
        <v>72.14</v>
      </c>
      <c r="AE199" s="55">
        <v>63.55</v>
      </c>
      <c r="AF199" s="55">
        <v>18.83</v>
      </c>
      <c r="AG199" s="55">
        <v>66.69</v>
      </c>
      <c r="AH199" s="55">
        <v>89.35</v>
      </c>
      <c r="AI199" s="55">
        <v>109.93</v>
      </c>
      <c r="AJ199" s="55">
        <v>101.1</v>
      </c>
      <c r="AK199" s="55">
        <v>36.53</v>
      </c>
      <c r="AL199" s="55">
        <v>100.39</v>
      </c>
      <c r="AM199" s="55">
        <v>66.65</v>
      </c>
      <c r="AN199" s="55">
        <v>39.33</v>
      </c>
      <c r="AO199" s="55">
        <v>23.13</v>
      </c>
      <c r="AP199" s="55">
        <v>120.48</v>
      </c>
      <c r="AQ199" s="55">
        <v>13.38</v>
      </c>
      <c r="AR199" s="55">
        <v>18.2</v>
      </c>
      <c r="AS199" s="55">
        <v>14.73</v>
      </c>
      <c r="AT199" s="55">
        <v>21.19</v>
      </c>
      <c r="AU199" s="55">
        <v>16.08</v>
      </c>
      <c r="AV199" s="55">
        <v>23.43</v>
      </c>
      <c r="AW199" s="55">
        <v>16.93</v>
      </c>
      <c r="AX199" s="55">
        <v>24.17</v>
      </c>
      <c r="AY199" s="55">
        <v>16.23</v>
      </c>
      <c r="AZ199" s="55">
        <v>13.63</v>
      </c>
      <c r="BA199" s="55">
        <v>13.6</v>
      </c>
      <c r="BB199" s="55">
        <v>10.35</v>
      </c>
      <c r="BC199" s="55">
        <v>112.22</v>
      </c>
      <c r="BD199" s="55">
        <v>53.21</v>
      </c>
      <c r="BE199" s="55">
        <v>84.99</v>
      </c>
      <c r="BF199" s="55">
        <v>137.26</v>
      </c>
      <c r="BG199" s="55">
        <v>30.73</v>
      </c>
      <c r="BH199" s="55">
        <v>50.71</v>
      </c>
      <c r="BI199" s="55">
        <v>136.88</v>
      </c>
      <c r="BJ199" s="55">
        <v>81.56</v>
      </c>
      <c r="BK199" s="55">
        <v>54.06</v>
      </c>
      <c r="BL199" s="55">
        <v>66.29</v>
      </c>
      <c r="BM199" s="55">
        <v>53.56</v>
      </c>
      <c r="BN199" s="55">
        <v>45.73</v>
      </c>
      <c r="BO199" s="55">
        <v>115.21</v>
      </c>
      <c r="BP199" s="55">
        <v>155.61</v>
      </c>
      <c r="BQ199" s="55">
        <v>53.61</v>
      </c>
      <c r="BR199" s="55">
        <v>18.76</v>
      </c>
      <c r="BS199" s="55">
        <v>122.38</v>
      </c>
      <c r="BT199" s="55">
        <v>80.41</v>
      </c>
      <c r="BU199" s="55">
        <v>50.57</v>
      </c>
      <c r="BV199" s="55">
        <v>24.63</v>
      </c>
      <c r="BW199" s="55">
        <v>111.88</v>
      </c>
      <c r="BX199" s="55">
        <v>2168.27</v>
      </c>
      <c r="BY199" s="14">
        <v>0.06082859575134303</v>
      </c>
      <c r="CA199" s="37">
        <f t="shared" si="4"/>
        <v>-0.002496433666</v>
      </c>
    </row>
    <row r="200">
      <c r="A200" s="4">
        <v>11.0</v>
      </c>
      <c r="B200" s="53">
        <v>42646.0</v>
      </c>
      <c r="C200" s="55">
        <v>110.99</v>
      </c>
      <c r="D200" s="55">
        <v>198.06</v>
      </c>
      <c r="E200" s="55">
        <v>37.34</v>
      </c>
      <c r="F200" s="55">
        <v>37.88</v>
      </c>
      <c r="G200" s="55">
        <v>83.64</v>
      </c>
      <c r="H200" s="55">
        <v>70.56</v>
      </c>
      <c r="I200" s="55">
        <v>56.93</v>
      </c>
      <c r="J200" s="55">
        <v>112.49</v>
      </c>
      <c r="K200" s="55">
        <v>86.75</v>
      </c>
      <c r="L200" s="55">
        <v>93.07</v>
      </c>
      <c r="M200" s="55">
        <v>110.13</v>
      </c>
      <c r="N200" s="55">
        <v>110.35</v>
      </c>
      <c r="O200" s="55">
        <v>49.61</v>
      </c>
      <c r="P200" s="55">
        <v>122.51</v>
      </c>
      <c r="Q200" s="55">
        <v>55.78</v>
      </c>
      <c r="R200" s="55">
        <v>81.38</v>
      </c>
      <c r="S200" s="55">
        <v>93.26</v>
      </c>
      <c r="T200" s="55">
        <v>121.52</v>
      </c>
      <c r="U200" s="55">
        <v>24.58</v>
      </c>
      <c r="V200" s="55">
        <v>105.19</v>
      </c>
      <c r="W200" s="55">
        <v>36.65</v>
      </c>
      <c r="X200" s="55">
        <v>99.69</v>
      </c>
      <c r="Y200" s="55">
        <v>27.98</v>
      </c>
      <c r="Z200" s="55">
        <v>45.88</v>
      </c>
      <c r="AA200" s="55">
        <v>18.12</v>
      </c>
      <c r="AB200" s="55">
        <v>85.12</v>
      </c>
      <c r="AC200" s="55">
        <v>59.79</v>
      </c>
      <c r="AD200" s="55">
        <v>71.92</v>
      </c>
      <c r="AE200" s="55">
        <v>63.34</v>
      </c>
      <c r="AF200" s="55">
        <v>18.64</v>
      </c>
      <c r="AG200" s="55">
        <v>66.54</v>
      </c>
      <c r="AH200" s="55">
        <v>89.23</v>
      </c>
      <c r="AI200" s="55">
        <v>109.88</v>
      </c>
      <c r="AJ200" s="55">
        <v>101.02</v>
      </c>
      <c r="AK200" s="55">
        <v>36.54</v>
      </c>
      <c r="AL200" s="55">
        <v>100.22</v>
      </c>
      <c r="AM200" s="55">
        <v>65.95</v>
      </c>
      <c r="AN200" s="55">
        <v>39.33</v>
      </c>
      <c r="AO200" s="55">
        <v>23.13</v>
      </c>
      <c r="AP200" s="55">
        <v>120.33</v>
      </c>
      <c r="AQ200" s="55">
        <v>13.36</v>
      </c>
      <c r="AR200" s="55">
        <v>18.17</v>
      </c>
      <c r="AS200" s="55">
        <v>14.71</v>
      </c>
      <c r="AT200" s="55">
        <v>21.17</v>
      </c>
      <c r="AU200" s="55">
        <v>16.06</v>
      </c>
      <c r="AV200" s="55">
        <v>23.41</v>
      </c>
      <c r="AW200" s="55">
        <v>16.92</v>
      </c>
      <c r="AX200" s="55">
        <v>24.15</v>
      </c>
      <c r="AY200" s="55">
        <v>16.22</v>
      </c>
      <c r="AZ200" s="55">
        <v>13.62</v>
      </c>
      <c r="BA200" s="55">
        <v>13.59</v>
      </c>
      <c r="BB200" s="55">
        <v>10.35</v>
      </c>
      <c r="BC200" s="55">
        <v>112.09</v>
      </c>
      <c r="BD200" s="55">
        <v>52.87</v>
      </c>
      <c r="BE200" s="55">
        <v>84.98</v>
      </c>
      <c r="BF200" s="55">
        <v>136.81</v>
      </c>
      <c r="BG200" s="55">
        <v>30.69</v>
      </c>
      <c r="BH200" s="55">
        <v>50.69</v>
      </c>
      <c r="BI200" s="55">
        <v>136.13</v>
      </c>
      <c r="BJ200" s="55">
        <v>81.71</v>
      </c>
      <c r="BK200" s="55">
        <v>54.28</v>
      </c>
      <c r="BL200" s="55">
        <v>66.18</v>
      </c>
      <c r="BM200" s="55">
        <v>53.5</v>
      </c>
      <c r="BN200" s="55">
        <v>45.72</v>
      </c>
      <c r="BO200" s="55">
        <v>115.1</v>
      </c>
      <c r="BP200" s="55">
        <v>154.59</v>
      </c>
      <c r="BQ200" s="55">
        <v>53.49</v>
      </c>
      <c r="BR200" s="55">
        <v>18.41</v>
      </c>
      <c r="BS200" s="55">
        <v>121.89</v>
      </c>
      <c r="BT200" s="55">
        <v>80.38</v>
      </c>
      <c r="BU200" s="55">
        <v>50.55</v>
      </c>
      <c r="BV200" s="55">
        <v>24.64</v>
      </c>
      <c r="BW200" s="95"/>
      <c r="BX200" s="55">
        <v>2161.2</v>
      </c>
      <c r="BY200" s="14">
        <v>0.05736959010538456</v>
      </c>
    </row>
    <row r="201">
      <c r="A201" s="4">
        <v>10.0</v>
      </c>
      <c r="B201" s="53">
        <v>42647.0</v>
      </c>
      <c r="C201" s="55">
        <v>110.49</v>
      </c>
      <c r="D201" s="55">
        <v>197.14</v>
      </c>
      <c r="E201" s="55">
        <v>37.23</v>
      </c>
      <c r="F201" s="55">
        <v>37.5</v>
      </c>
      <c r="G201" s="55">
        <v>83.06</v>
      </c>
      <c r="H201" s="55">
        <v>69.84</v>
      </c>
      <c r="I201" s="55">
        <v>56.64</v>
      </c>
      <c r="J201" s="55">
        <v>112.26</v>
      </c>
      <c r="K201" s="55">
        <v>86.29</v>
      </c>
      <c r="L201" s="55">
        <v>92.39</v>
      </c>
      <c r="M201" s="55">
        <v>109.44</v>
      </c>
      <c r="N201" s="55">
        <v>110.35</v>
      </c>
      <c r="O201" s="55">
        <v>49.56</v>
      </c>
      <c r="P201" s="55">
        <v>121.94</v>
      </c>
      <c r="Q201" s="55">
        <v>55.75</v>
      </c>
      <c r="R201" s="55">
        <v>81.01</v>
      </c>
      <c r="S201" s="55">
        <v>92.7</v>
      </c>
      <c r="T201" s="55">
        <v>120.81</v>
      </c>
      <c r="U201" s="55">
        <v>24.54</v>
      </c>
      <c r="V201" s="55">
        <v>104.51</v>
      </c>
      <c r="W201" s="55">
        <v>36.58</v>
      </c>
      <c r="X201" s="55">
        <v>98.98</v>
      </c>
      <c r="Y201" s="55">
        <v>27.77</v>
      </c>
      <c r="Z201" s="55">
        <v>45.41</v>
      </c>
      <c r="AA201" s="55">
        <v>17.91</v>
      </c>
      <c r="AB201" s="55">
        <v>83.96</v>
      </c>
      <c r="AC201" s="55">
        <v>58.93</v>
      </c>
      <c r="AD201" s="55">
        <v>71.44</v>
      </c>
      <c r="AE201" s="55">
        <v>62.78</v>
      </c>
      <c r="AF201" s="55">
        <v>18.38</v>
      </c>
      <c r="AG201" s="55">
        <v>66.34</v>
      </c>
      <c r="AH201" s="55">
        <v>88.93</v>
      </c>
      <c r="AI201" s="55">
        <v>109.76</v>
      </c>
      <c r="AJ201" s="55">
        <v>100.88</v>
      </c>
      <c r="AK201" s="55">
        <v>36.5</v>
      </c>
      <c r="AL201" s="55">
        <v>99.69</v>
      </c>
      <c r="AM201" s="55">
        <v>63.47</v>
      </c>
      <c r="AN201" s="55">
        <v>39.22</v>
      </c>
      <c r="AO201" s="55">
        <v>23.11</v>
      </c>
      <c r="AP201" s="55">
        <v>120.31</v>
      </c>
      <c r="AQ201" s="55">
        <v>13.32</v>
      </c>
      <c r="AR201" s="55">
        <v>18.12</v>
      </c>
      <c r="AS201" s="55">
        <v>14.67</v>
      </c>
      <c r="AT201" s="55">
        <v>21.1</v>
      </c>
      <c r="AU201" s="55">
        <v>16.01</v>
      </c>
      <c r="AV201" s="55">
        <v>23.33</v>
      </c>
      <c r="AW201" s="55">
        <v>16.86</v>
      </c>
      <c r="AX201" s="55">
        <v>24.07</v>
      </c>
      <c r="AY201" s="55">
        <v>16.17</v>
      </c>
      <c r="AZ201" s="55">
        <v>13.58</v>
      </c>
      <c r="BA201" s="55">
        <v>13.55</v>
      </c>
      <c r="BB201" s="55">
        <v>10.31</v>
      </c>
      <c r="BC201" s="55">
        <v>111.71</v>
      </c>
      <c r="BD201" s="55">
        <v>52.42</v>
      </c>
      <c r="BE201" s="55">
        <v>84.91</v>
      </c>
      <c r="BF201" s="55">
        <v>135.21</v>
      </c>
      <c r="BG201" s="55">
        <v>30.65</v>
      </c>
      <c r="BH201" s="55">
        <v>50.7</v>
      </c>
      <c r="BI201" s="55">
        <v>134.97</v>
      </c>
      <c r="BJ201" s="55">
        <v>81.74</v>
      </c>
      <c r="BK201" s="55">
        <v>53.73</v>
      </c>
      <c r="BL201" s="55">
        <v>65.66</v>
      </c>
      <c r="BM201" s="55">
        <v>53.39</v>
      </c>
      <c r="BN201" s="55">
        <v>45.73</v>
      </c>
      <c r="BO201" s="55">
        <v>114.5</v>
      </c>
      <c r="BP201" s="55">
        <v>154.25</v>
      </c>
      <c r="BQ201" s="55">
        <v>53.34</v>
      </c>
      <c r="BR201" s="55">
        <v>17.48</v>
      </c>
      <c r="BS201" s="55">
        <v>120.64</v>
      </c>
      <c r="BT201" s="55">
        <v>80.34</v>
      </c>
      <c r="BU201" s="55">
        <v>50.5</v>
      </c>
      <c r="BV201" s="55">
        <v>24.65</v>
      </c>
      <c r="BW201" s="95"/>
      <c r="BX201" s="55">
        <v>2150.49</v>
      </c>
      <c r="BY201" s="14">
        <v>0.052129710265467644</v>
      </c>
    </row>
    <row r="202">
      <c r="A202" s="4">
        <v>9.0</v>
      </c>
      <c r="B202" s="53">
        <v>42648.0</v>
      </c>
      <c r="C202" s="55">
        <v>110.92</v>
      </c>
      <c r="D202" s="55">
        <v>197.96</v>
      </c>
      <c r="E202" s="55">
        <v>37.43</v>
      </c>
      <c r="F202" s="55">
        <v>38.07</v>
      </c>
      <c r="G202" s="55">
        <v>83.19</v>
      </c>
      <c r="H202" s="55">
        <v>70.91</v>
      </c>
      <c r="I202" s="55">
        <v>56.6</v>
      </c>
      <c r="J202" s="55">
        <v>112.06</v>
      </c>
      <c r="K202" s="55">
        <v>86.83</v>
      </c>
      <c r="L202" s="55">
        <v>93.05</v>
      </c>
      <c r="M202" s="55">
        <v>110.18</v>
      </c>
      <c r="N202" s="55">
        <v>110.38</v>
      </c>
      <c r="O202" s="55">
        <v>49.55</v>
      </c>
      <c r="P202" s="55">
        <v>121.81</v>
      </c>
      <c r="Q202" s="55">
        <v>55.63</v>
      </c>
      <c r="R202" s="55">
        <v>81.03</v>
      </c>
      <c r="S202" s="55">
        <v>93.45</v>
      </c>
      <c r="T202" s="55">
        <v>121.46</v>
      </c>
      <c r="U202" s="55">
        <v>24.49</v>
      </c>
      <c r="V202" s="55">
        <v>105.49</v>
      </c>
      <c r="W202" s="55">
        <v>36.92</v>
      </c>
      <c r="X202" s="55">
        <v>99.59</v>
      </c>
      <c r="Y202" s="55">
        <v>27.95</v>
      </c>
      <c r="Z202" s="55">
        <v>46.09</v>
      </c>
      <c r="AA202" s="55">
        <v>18.26</v>
      </c>
      <c r="AB202" s="55">
        <v>82.26</v>
      </c>
      <c r="AC202" s="55">
        <v>58.07</v>
      </c>
      <c r="AD202" s="55">
        <v>71.82</v>
      </c>
      <c r="AE202" s="55">
        <v>63.06</v>
      </c>
      <c r="AF202" s="55">
        <v>18.58</v>
      </c>
      <c r="AG202" s="55">
        <v>66.25</v>
      </c>
      <c r="AH202" s="55">
        <v>88.74</v>
      </c>
      <c r="AI202" s="55">
        <v>109.77</v>
      </c>
      <c r="AJ202" s="55">
        <v>100.85</v>
      </c>
      <c r="AK202" s="55">
        <v>36.6</v>
      </c>
      <c r="AL202" s="55">
        <v>99.07</v>
      </c>
      <c r="AM202" s="55">
        <v>63.18</v>
      </c>
      <c r="AN202" s="55">
        <v>39.2</v>
      </c>
      <c r="AO202" s="55">
        <v>23.12</v>
      </c>
      <c r="AP202" s="55">
        <v>119.77</v>
      </c>
      <c r="AQ202" s="55">
        <v>13.34</v>
      </c>
      <c r="AR202" s="55">
        <v>18.15</v>
      </c>
      <c r="AS202" s="55">
        <v>14.7</v>
      </c>
      <c r="AT202" s="55">
        <v>21.15</v>
      </c>
      <c r="AU202" s="55">
        <v>16.06</v>
      </c>
      <c r="AV202" s="55">
        <v>23.41</v>
      </c>
      <c r="AW202" s="55">
        <v>16.92</v>
      </c>
      <c r="AX202" s="55">
        <v>24.17</v>
      </c>
      <c r="AY202" s="55">
        <v>16.23</v>
      </c>
      <c r="AZ202" s="55">
        <v>13.63</v>
      </c>
      <c r="BA202" s="55">
        <v>13.6</v>
      </c>
      <c r="BB202" s="55">
        <v>10.35</v>
      </c>
      <c r="BC202" s="55">
        <v>111.56</v>
      </c>
      <c r="BD202" s="55">
        <v>52.37</v>
      </c>
      <c r="BE202" s="55">
        <v>84.86</v>
      </c>
      <c r="BF202" s="55">
        <v>134.58</v>
      </c>
      <c r="BG202" s="55">
        <v>30.67</v>
      </c>
      <c r="BH202" s="55">
        <v>50.69</v>
      </c>
      <c r="BI202" s="55">
        <v>134.89</v>
      </c>
      <c r="BJ202" s="55">
        <v>82.18</v>
      </c>
      <c r="BK202" s="55">
        <v>54.25</v>
      </c>
      <c r="BL202" s="55">
        <v>66.72</v>
      </c>
      <c r="BM202" s="55">
        <v>53.31</v>
      </c>
      <c r="BN202" s="55">
        <v>45.73</v>
      </c>
      <c r="BO202" s="55">
        <v>115.3</v>
      </c>
      <c r="BP202" s="55">
        <v>154.86</v>
      </c>
      <c r="BQ202" s="55">
        <v>53.16</v>
      </c>
      <c r="BR202" s="55">
        <v>17.38</v>
      </c>
      <c r="BS202" s="55">
        <v>120.71</v>
      </c>
      <c r="BT202" s="55">
        <v>80.28</v>
      </c>
      <c r="BU202" s="55">
        <v>50.5</v>
      </c>
      <c r="BV202" s="55">
        <v>24.67</v>
      </c>
      <c r="BW202" s="95"/>
      <c r="BX202" s="55">
        <v>2159.73</v>
      </c>
      <c r="BY202" s="14">
        <v>0.05665039091167068</v>
      </c>
    </row>
    <row r="203">
      <c r="A203" s="4">
        <v>8.0</v>
      </c>
      <c r="B203" s="53">
        <v>42649.0</v>
      </c>
      <c r="C203" s="55">
        <v>110.96</v>
      </c>
      <c r="D203" s="55">
        <v>198.19</v>
      </c>
      <c r="E203" s="55">
        <v>37.23</v>
      </c>
      <c r="F203" s="55">
        <v>38.07</v>
      </c>
      <c r="G203" s="55">
        <v>83.32</v>
      </c>
      <c r="H203" s="55">
        <v>71.02</v>
      </c>
      <c r="I203" s="55">
        <v>56.58</v>
      </c>
      <c r="J203" s="55">
        <v>111.96</v>
      </c>
      <c r="K203" s="55">
        <v>86.91</v>
      </c>
      <c r="L203" s="55">
        <v>93.06</v>
      </c>
      <c r="M203" s="55">
        <v>110.23</v>
      </c>
      <c r="N203" s="55">
        <v>110.35</v>
      </c>
      <c r="O203" s="55">
        <v>49.56</v>
      </c>
      <c r="P203" s="55">
        <v>121.82</v>
      </c>
      <c r="Q203" s="55">
        <v>55.62</v>
      </c>
      <c r="R203" s="55">
        <v>81.1</v>
      </c>
      <c r="S203" s="55">
        <v>93.48</v>
      </c>
      <c r="T203" s="55">
        <v>121.42</v>
      </c>
      <c r="U203" s="55">
        <v>24.45</v>
      </c>
      <c r="V203" s="55">
        <v>105.38</v>
      </c>
      <c r="W203" s="55">
        <v>36.78</v>
      </c>
      <c r="X203" s="55">
        <v>98.97</v>
      </c>
      <c r="Y203" s="55">
        <v>27.76</v>
      </c>
      <c r="Z203" s="55">
        <v>46.06</v>
      </c>
      <c r="AA203" s="55">
        <v>18.34</v>
      </c>
      <c r="AB203" s="55">
        <v>82.29</v>
      </c>
      <c r="AC203" s="55">
        <v>57.86</v>
      </c>
      <c r="AD203" s="55">
        <v>71.84</v>
      </c>
      <c r="AE203" s="55">
        <v>62.64</v>
      </c>
      <c r="AF203" s="55">
        <v>18.53</v>
      </c>
      <c r="AG203" s="55">
        <v>66.1</v>
      </c>
      <c r="AH203" s="55">
        <v>88.83</v>
      </c>
      <c r="AI203" s="55">
        <v>109.76</v>
      </c>
      <c r="AJ203" s="55">
        <v>100.88</v>
      </c>
      <c r="AK203" s="55">
        <v>36.6</v>
      </c>
      <c r="AL203" s="55">
        <v>98.55</v>
      </c>
      <c r="AM203" s="55">
        <v>62.22</v>
      </c>
      <c r="AN203" s="55">
        <v>39.19</v>
      </c>
      <c r="AO203" s="55">
        <v>23.13</v>
      </c>
      <c r="AP203" s="55">
        <v>119.72</v>
      </c>
      <c r="AQ203" s="55">
        <v>13.32</v>
      </c>
      <c r="AR203" s="55">
        <v>18.12</v>
      </c>
      <c r="AS203" s="55">
        <v>14.68</v>
      </c>
      <c r="AT203" s="55">
        <v>21.12</v>
      </c>
      <c r="AU203" s="55">
        <v>16.03</v>
      </c>
      <c r="AV203" s="55">
        <v>23.37</v>
      </c>
      <c r="AW203" s="55">
        <v>16.89</v>
      </c>
      <c r="AX203" s="55">
        <v>24.12</v>
      </c>
      <c r="AY203" s="55">
        <v>16.2</v>
      </c>
      <c r="AZ203" s="55">
        <v>13.61</v>
      </c>
      <c r="BA203" s="55">
        <v>13.58</v>
      </c>
      <c r="BB203" s="55">
        <v>10.33</v>
      </c>
      <c r="BC203" s="55">
        <v>111.56</v>
      </c>
      <c r="BD203" s="55">
        <v>52.47</v>
      </c>
      <c r="BE203" s="55">
        <v>84.86</v>
      </c>
      <c r="BF203" s="55">
        <v>133.83</v>
      </c>
      <c r="BG203" s="55">
        <v>30.66</v>
      </c>
      <c r="BH203" s="55">
        <v>50.69</v>
      </c>
      <c r="BI203" s="55">
        <v>135.1</v>
      </c>
      <c r="BJ203" s="55">
        <v>81.51</v>
      </c>
      <c r="BK203" s="55">
        <v>54.15</v>
      </c>
      <c r="BL203" s="55">
        <v>64.66</v>
      </c>
      <c r="BM203" s="55">
        <v>53.23</v>
      </c>
      <c r="BN203" s="55">
        <v>45.73</v>
      </c>
      <c r="BO203" s="55">
        <v>112.92</v>
      </c>
      <c r="BP203" s="55">
        <v>154.43</v>
      </c>
      <c r="BQ203" s="55">
        <v>53.03</v>
      </c>
      <c r="BR203" s="55">
        <v>16.95</v>
      </c>
      <c r="BS203" s="55">
        <v>121.18</v>
      </c>
      <c r="BT203" s="55">
        <v>80.29</v>
      </c>
      <c r="BU203" s="55">
        <v>50.48</v>
      </c>
      <c r="BV203" s="55">
        <v>24.62</v>
      </c>
      <c r="BW203" s="95"/>
      <c r="BX203" s="55">
        <v>2160.77</v>
      </c>
      <c r="BY203" s="14">
        <v>0.05715921210994446</v>
      </c>
    </row>
    <row r="204">
      <c r="A204" s="4">
        <v>7.0</v>
      </c>
      <c r="B204" s="53">
        <v>42650.0</v>
      </c>
      <c r="C204" s="55">
        <v>110.54</v>
      </c>
      <c r="D204" s="55">
        <v>197.46</v>
      </c>
      <c r="E204" s="55">
        <v>36.99</v>
      </c>
      <c r="F204" s="55">
        <v>37.94</v>
      </c>
      <c r="G204" s="55">
        <v>82.96</v>
      </c>
      <c r="H204" s="55">
        <v>70.61</v>
      </c>
      <c r="I204" s="55">
        <v>56.6</v>
      </c>
      <c r="J204" s="55">
        <v>111.98</v>
      </c>
      <c r="K204" s="55">
        <v>86.61</v>
      </c>
      <c r="L204" s="55">
        <v>92.55</v>
      </c>
      <c r="M204" s="55">
        <v>109.3</v>
      </c>
      <c r="N204" s="55">
        <v>110.39</v>
      </c>
      <c r="O204" s="55">
        <v>49.58</v>
      </c>
      <c r="P204" s="55">
        <v>122.11</v>
      </c>
      <c r="Q204" s="55">
        <v>55.58</v>
      </c>
      <c r="R204" s="55">
        <v>80.84</v>
      </c>
      <c r="S204" s="55">
        <v>93.07</v>
      </c>
      <c r="T204" s="55">
        <v>120.49</v>
      </c>
      <c r="U204" s="55">
        <v>24.41</v>
      </c>
      <c r="V204" s="55">
        <v>104.4</v>
      </c>
      <c r="W204" s="55">
        <v>36.64</v>
      </c>
      <c r="X204" s="55">
        <v>98.31</v>
      </c>
      <c r="Y204" s="55">
        <v>27.59</v>
      </c>
      <c r="Z204" s="55">
        <v>45.85</v>
      </c>
      <c r="AA204" s="55">
        <v>18.31</v>
      </c>
      <c r="AB204" s="55">
        <v>82.15</v>
      </c>
      <c r="AC204" s="55">
        <v>57.51</v>
      </c>
      <c r="AD204" s="55">
        <v>71.72</v>
      </c>
      <c r="AE204" s="55">
        <v>62.15</v>
      </c>
      <c r="AF204" s="55">
        <v>18.45</v>
      </c>
      <c r="AG204" s="55">
        <v>66.23</v>
      </c>
      <c r="AH204" s="55">
        <v>88.97</v>
      </c>
      <c r="AI204" s="55">
        <v>109.76</v>
      </c>
      <c r="AJ204" s="55">
        <v>100.96</v>
      </c>
      <c r="AK204" s="55">
        <v>36.68</v>
      </c>
      <c r="AL204" s="55">
        <v>98.65</v>
      </c>
      <c r="AM204" s="55">
        <v>62.47</v>
      </c>
      <c r="AN204" s="55">
        <v>39.17</v>
      </c>
      <c r="AO204" s="55">
        <v>23.14</v>
      </c>
      <c r="AP204" s="55">
        <v>119.72</v>
      </c>
      <c r="AQ204" s="55">
        <v>13.31</v>
      </c>
      <c r="AR204" s="55">
        <v>18.1</v>
      </c>
      <c r="AS204" s="55">
        <v>14.65</v>
      </c>
      <c r="AT204" s="55">
        <v>21.06</v>
      </c>
      <c r="AU204" s="55">
        <v>15.98</v>
      </c>
      <c r="AV204" s="55">
        <v>23.29</v>
      </c>
      <c r="AW204" s="55">
        <v>16.83</v>
      </c>
      <c r="AX204" s="55">
        <v>24.02</v>
      </c>
      <c r="AY204" s="55">
        <v>16.13</v>
      </c>
      <c r="AZ204" s="55">
        <v>13.55</v>
      </c>
      <c r="BA204" s="55">
        <v>13.52</v>
      </c>
      <c r="BB204" s="55">
        <v>10.29</v>
      </c>
      <c r="BC204" s="55">
        <v>111.58</v>
      </c>
      <c r="BD204" s="55">
        <v>52.33</v>
      </c>
      <c r="BE204" s="55">
        <v>84.89</v>
      </c>
      <c r="BF204" s="55">
        <v>133.92</v>
      </c>
      <c r="BG204" s="55">
        <v>30.66</v>
      </c>
      <c r="BH204" s="55">
        <v>50.68</v>
      </c>
      <c r="BI204" s="55">
        <v>134.82</v>
      </c>
      <c r="BJ204" s="55">
        <v>81.11</v>
      </c>
      <c r="BK204" s="55">
        <v>53.76</v>
      </c>
      <c r="BL204" s="55">
        <v>64.15</v>
      </c>
      <c r="BM204" s="55">
        <v>53.26</v>
      </c>
      <c r="BN204" s="55">
        <v>45.73</v>
      </c>
      <c r="BO204" s="55">
        <v>113.12</v>
      </c>
      <c r="BP204" s="55">
        <v>154.65</v>
      </c>
      <c r="BQ204" s="55">
        <v>53.14</v>
      </c>
      <c r="BR204" s="55">
        <v>17.12</v>
      </c>
      <c r="BS204" s="55">
        <v>120.46</v>
      </c>
      <c r="BT204" s="55">
        <v>80.32</v>
      </c>
      <c r="BU204" s="55">
        <v>50.46</v>
      </c>
      <c r="BV204" s="55">
        <v>24.55</v>
      </c>
      <c r="BW204" s="95"/>
      <c r="BX204" s="55">
        <v>2153.74</v>
      </c>
      <c r="BY204" s="14">
        <v>0.05371977651007365</v>
      </c>
    </row>
    <row r="205">
      <c r="A205" s="4">
        <v>6.0</v>
      </c>
      <c r="B205" s="53">
        <v>42653.0</v>
      </c>
      <c r="C205" s="55">
        <v>111.14</v>
      </c>
      <c r="D205" s="55">
        <v>198.37</v>
      </c>
      <c r="E205" s="55">
        <v>37.14</v>
      </c>
      <c r="F205" s="55">
        <v>38.2</v>
      </c>
      <c r="G205" s="55">
        <v>83.14</v>
      </c>
      <c r="H205" s="55">
        <v>71.72</v>
      </c>
      <c r="I205" s="55">
        <v>56.53</v>
      </c>
      <c r="J205" s="55">
        <v>111.86</v>
      </c>
      <c r="K205" s="55">
        <v>87.04</v>
      </c>
      <c r="L205" s="55">
        <v>92.92</v>
      </c>
      <c r="M205" s="55">
        <v>110.22</v>
      </c>
      <c r="N205" s="55">
        <v>110.36</v>
      </c>
      <c r="O205" s="55">
        <v>49.58</v>
      </c>
      <c r="P205" s="55">
        <v>122.11</v>
      </c>
      <c r="Q205" s="55">
        <v>55.47</v>
      </c>
      <c r="R205" s="55">
        <v>81.19</v>
      </c>
      <c r="S205" s="55">
        <v>93.64</v>
      </c>
      <c r="T205" s="55">
        <v>121.65</v>
      </c>
      <c r="U205" s="55">
        <v>24.39</v>
      </c>
      <c r="V205" s="55">
        <v>105.54</v>
      </c>
      <c r="W205" s="55">
        <v>36.83</v>
      </c>
      <c r="X205" s="55">
        <v>98.61</v>
      </c>
      <c r="Y205" s="55">
        <v>27.7</v>
      </c>
      <c r="Z205" s="55">
        <v>46.26</v>
      </c>
      <c r="AA205" s="55">
        <v>18.59</v>
      </c>
      <c r="AB205" s="55">
        <v>82.66</v>
      </c>
      <c r="AC205" s="55">
        <v>57.77</v>
      </c>
      <c r="AD205" s="55">
        <v>71.94</v>
      </c>
      <c r="AE205" s="55">
        <v>62.4</v>
      </c>
      <c r="AF205" s="55">
        <v>18.75</v>
      </c>
      <c r="AG205" s="55">
        <v>66.09</v>
      </c>
      <c r="AH205" s="55">
        <v>88.92</v>
      </c>
      <c r="AI205" s="55">
        <v>109.7</v>
      </c>
      <c r="AJ205" s="55">
        <v>100.91</v>
      </c>
      <c r="AK205" s="55">
        <v>36.82</v>
      </c>
      <c r="AL205" s="55">
        <v>98.11</v>
      </c>
      <c r="AM205" s="55">
        <v>62.73</v>
      </c>
      <c r="AN205" s="55">
        <v>39.23</v>
      </c>
      <c r="AO205" s="55">
        <v>23.14</v>
      </c>
      <c r="AP205" s="55">
        <v>119.7</v>
      </c>
      <c r="AQ205" s="55">
        <v>13.31</v>
      </c>
      <c r="AR205" s="55">
        <v>18.11</v>
      </c>
      <c r="AS205" s="55">
        <v>14.67</v>
      </c>
      <c r="AT205" s="55">
        <v>21.11</v>
      </c>
      <c r="AU205" s="55">
        <v>16.03</v>
      </c>
      <c r="AV205" s="55">
        <v>23.37</v>
      </c>
      <c r="AW205" s="55">
        <v>16.9</v>
      </c>
      <c r="AX205" s="55">
        <v>24.13</v>
      </c>
      <c r="AY205" s="55">
        <v>16.2</v>
      </c>
      <c r="AZ205" s="55">
        <v>13.61</v>
      </c>
      <c r="BA205" s="55">
        <v>13.58</v>
      </c>
      <c r="BB205" s="55">
        <v>10.33</v>
      </c>
      <c r="BC205" s="55">
        <v>111.53</v>
      </c>
      <c r="BD205" s="55">
        <v>52.33</v>
      </c>
      <c r="BE205" s="55">
        <v>84.85</v>
      </c>
      <c r="BF205" s="55">
        <v>133.13</v>
      </c>
      <c r="BG205" s="55">
        <v>30.66</v>
      </c>
      <c r="BH205" s="55">
        <v>50.67</v>
      </c>
      <c r="BI205" s="55">
        <v>134.89</v>
      </c>
      <c r="BJ205" s="55">
        <v>81.49</v>
      </c>
      <c r="BK205" s="55">
        <v>54.17</v>
      </c>
      <c r="BL205" s="55">
        <v>65.52</v>
      </c>
      <c r="BM205" s="55">
        <v>53.2</v>
      </c>
      <c r="BN205" s="55">
        <v>45.73</v>
      </c>
      <c r="BO205" s="55">
        <v>114.08</v>
      </c>
      <c r="BP205" s="55">
        <v>155.61</v>
      </c>
      <c r="BQ205" s="55">
        <v>53.26</v>
      </c>
      <c r="BR205" s="55">
        <v>17.24</v>
      </c>
      <c r="BS205" s="55">
        <v>120.83</v>
      </c>
      <c r="BT205" s="55">
        <v>80.33</v>
      </c>
      <c r="BU205" s="55">
        <v>50.42</v>
      </c>
      <c r="BV205" s="55">
        <v>24.52</v>
      </c>
      <c r="BW205" s="95"/>
      <c r="BX205" s="55">
        <v>2163.66</v>
      </c>
      <c r="BY205" s="14">
        <v>0.058573147939763315</v>
      </c>
    </row>
    <row r="206">
      <c r="A206" s="4">
        <v>5.0</v>
      </c>
      <c r="B206" s="53">
        <v>42654.0</v>
      </c>
      <c r="C206" s="55">
        <v>109.66</v>
      </c>
      <c r="D206" s="55">
        <v>195.96</v>
      </c>
      <c r="E206" s="55">
        <v>36.6</v>
      </c>
      <c r="F206" s="55">
        <v>37.49</v>
      </c>
      <c r="G206" s="55">
        <v>82.11</v>
      </c>
      <c r="H206" s="55">
        <v>70.9</v>
      </c>
      <c r="I206" s="55">
        <v>56.48</v>
      </c>
      <c r="J206" s="55">
        <v>111.74</v>
      </c>
      <c r="K206" s="55">
        <v>86.01</v>
      </c>
      <c r="L206" s="55">
        <v>91.54</v>
      </c>
      <c r="M206" s="55">
        <v>108.59</v>
      </c>
      <c r="N206" s="55">
        <v>110.39</v>
      </c>
      <c r="O206" s="55">
        <v>49.56</v>
      </c>
      <c r="P206" s="55">
        <v>121.73</v>
      </c>
      <c r="Q206" s="55">
        <v>55.51</v>
      </c>
      <c r="R206" s="55">
        <v>80.7</v>
      </c>
      <c r="S206" s="55">
        <v>92.48</v>
      </c>
      <c r="T206" s="55">
        <v>119.66</v>
      </c>
      <c r="U206" s="55">
        <v>24.34</v>
      </c>
      <c r="V206" s="55">
        <v>103.79</v>
      </c>
      <c r="W206" s="55">
        <v>36.31</v>
      </c>
      <c r="X206" s="55">
        <v>97.19</v>
      </c>
      <c r="Y206" s="55">
        <v>27.39</v>
      </c>
      <c r="Z206" s="55">
        <v>45.23</v>
      </c>
      <c r="AA206" s="55">
        <v>18.23</v>
      </c>
      <c r="AB206" s="55">
        <v>81.86</v>
      </c>
      <c r="AC206" s="55">
        <v>56.96</v>
      </c>
      <c r="AD206" s="55">
        <v>71.18</v>
      </c>
      <c r="AE206" s="55">
        <v>61.33</v>
      </c>
      <c r="AF206" s="55">
        <v>18.61</v>
      </c>
      <c r="AG206" s="55">
        <v>66.09</v>
      </c>
      <c r="AH206" s="55">
        <v>88.79</v>
      </c>
      <c r="AI206" s="55">
        <v>109.59</v>
      </c>
      <c r="AJ206" s="55">
        <v>100.92</v>
      </c>
      <c r="AK206" s="55">
        <v>36.61</v>
      </c>
      <c r="AL206" s="55">
        <v>97.8</v>
      </c>
      <c r="AM206" s="55">
        <v>62.22</v>
      </c>
      <c r="AN206" s="55">
        <v>38.93</v>
      </c>
      <c r="AO206" s="55">
        <v>23.14</v>
      </c>
      <c r="AP206" s="55">
        <v>119.55</v>
      </c>
      <c r="AQ206" s="55">
        <v>13.24</v>
      </c>
      <c r="AR206" s="55">
        <v>18.0</v>
      </c>
      <c r="AS206" s="55">
        <v>14.56</v>
      </c>
      <c r="AT206" s="55">
        <v>20.92</v>
      </c>
      <c r="AU206" s="55">
        <v>15.87</v>
      </c>
      <c r="AV206" s="55">
        <v>23.11</v>
      </c>
      <c r="AW206" s="55">
        <v>16.69</v>
      </c>
      <c r="AX206" s="55">
        <v>23.82</v>
      </c>
      <c r="AY206" s="55">
        <v>15.99</v>
      </c>
      <c r="AZ206" s="55">
        <v>13.43</v>
      </c>
      <c r="BA206" s="55">
        <v>13.4</v>
      </c>
      <c r="BB206" s="55">
        <v>10.2</v>
      </c>
      <c r="BC206" s="55">
        <v>111.36</v>
      </c>
      <c r="BD206" s="55">
        <v>52.06</v>
      </c>
      <c r="BE206" s="55">
        <v>84.84</v>
      </c>
      <c r="BF206" s="55">
        <v>132.83</v>
      </c>
      <c r="BG206" s="55">
        <v>30.64</v>
      </c>
      <c r="BH206" s="55">
        <v>50.68</v>
      </c>
      <c r="BI206" s="55">
        <v>134.09</v>
      </c>
      <c r="BJ206" s="55">
        <v>80.15</v>
      </c>
      <c r="BK206" s="55">
        <v>53.23</v>
      </c>
      <c r="BL206" s="55">
        <v>63.44</v>
      </c>
      <c r="BM206" s="55">
        <v>53.17</v>
      </c>
      <c r="BN206" s="55">
        <v>45.72</v>
      </c>
      <c r="BO206" s="55">
        <v>109.83</v>
      </c>
      <c r="BP206" s="55">
        <v>151.26</v>
      </c>
      <c r="BQ206" s="55">
        <v>53.16</v>
      </c>
      <c r="BR206" s="55">
        <v>17.09</v>
      </c>
      <c r="BS206" s="55">
        <v>120.11</v>
      </c>
      <c r="BT206" s="55">
        <v>80.3</v>
      </c>
      <c r="BU206" s="55">
        <v>50.42</v>
      </c>
      <c r="BV206" s="55">
        <v>24.47</v>
      </c>
      <c r="BW206" s="95"/>
      <c r="BX206" s="55">
        <v>2136.73</v>
      </c>
      <c r="BY206" s="14">
        <v>0.045397614411381904</v>
      </c>
    </row>
    <row r="207">
      <c r="A207" s="4">
        <v>4.0</v>
      </c>
      <c r="B207" s="53">
        <v>42655.0</v>
      </c>
      <c r="C207" s="55">
        <v>109.79</v>
      </c>
      <c r="D207" s="55">
        <v>196.21</v>
      </c>
      <c r="E207" s="55">
        <v>36.55</v>
      </c>
      <c r="F207" s="55">
        <v>37.45</v>
      </c>
      <c r="G207" s="55">
        <v>82.45</v>
      </c>
      <c r="H207" s="55">
        <v>70.6</v>
      </c>
      <c r="I207" s="55">
        <v>56.46</v>
      </c>
      <c r="J207" s="55">
        <v>111.61</v>
      </c>
      <c r="K207" s="55">
        <v>86.07</v>
      </c>
      <c r="L207" s="55">
        <v>91.81</v>
      </c>
      <c r="M207" s="55">
        <v>108.88</v>
      </c>
      <c r="N207" s="55">
        <v>110.37</v>
      </c>
      <c r="O207" s="55">
        <v>49.57</v>
      </c>
      <c r="P207" s="55">
        <v>121.89</v>
      </c>
      <c r="Q207" s="55">
        <v>55.45</v>
      </c>
      <c r="R207" s="55">
        <v>80.9</v>
      </c>
      <c r="S207" s="55">
        <v>92.54</v>
      </c>
      <c r="T207" s="55">
        <v>119.77</v>
      </c>
      <c r="U207" s="55">
        <v>24.31</v>
      </c>
      <c r="V207" s="55">
        <v>104.06</v>
      </c>
      <c r="W207" s="55">
        <v>36.29</v>
      </c>
      <c r="X207" s="55">
        <v>97.33</v>
      </c>
      <c r="Y207" s="55">
        <v>27.48</v>
      </c>
      <c r="Z207" s="55">
        <v>45.19</v>
      </c>
      <c r="AA207" s="55">
        <v>18.2</v>
      </c>
      <c r="AB207" s="55">
        <v>82.8</v>
      </c>
      <c r="AC207" s="55">
        <v>57.34</v>
      </c>
      <c r="AD207" s="55">
        <v>71.21</v>
      </c>
      <c r="AE207" s="55">
        <v>61.48</v>
      </c>
      <c r="AF207" s="55">
        <v>18.43</v>
      </c>
      <c r="AG207" s="55">
        <v>66.11</v>
      </c>
      <c r="AH207" s="55">
        <v>88.87</v>
      </c>
      <c r="AI207" s="55">
        <v>109.63</v>
      </c>
      <c r="AJ207" s="55">
        <v>100.91</v>
      </c>
      <c r="AK207" s="55">
        <v>36.58</v>
      </c>
      <c r="AL207" s="55">
        <v>97.3</v>
      </c>
      <c r="AM207" s="55">
        <v>62.33</v>
      </c>
      <c r="AN207" s="55">
        <v>38.71</v>
      </c>
      <c r="AO207" s="55">
        <v>23.13</v>
      </c>
      <c r="AP207" s="55">
        <v>119.32</v>
      </c>
      <c r="AQ207" s="55">
        <v>13.24</v>
      </c>
      <c r="AR207" s="55">
        <v>18.0</v>
      </c>
      <c r="AS207" s="55">
        <v>14.56</v>
      </c>
      <c r="AT207" s="55">
        <v>20.92</v>
      </c>
      <c r="AU207" s="55">
        <v>15.86</v>
      </c>
      <c r="AV207" s="55">
        <v>23.1</v>
      </c>
      <c r="AW207" s="55">
        <v>16.68</v>
      </c>
      <c r="AX207" s="55">
        <v>23.8</v>
      </c>
      <c r="AY207" s="55">
        <v>15.98</v>
      </c>
      <c r="AZ207" s="55">
        <v>13.42</v>
      </c>
      <c r="BA207" s="55">
        <v>13.4</v>
      </c>
      <c r="BB207" s="55">
        <v>10.19</v>
      </c>
      <c r="BC207" s="55">
        <v>111.4</v>
      </c>
      <c r="BD207" s="55">
        <v>52.35</v>
      </c>
      <c r="BE207" s="55">
        <v>84.84</v>
      </c>
      <c r="BF207" s="55">
        <v>132.96</v>
      </c>
      <c r="BG207" s="55">
        <v>30.64</v>
      </c>
      <c r="BH207" s="55">
        <v>50.7</v>
      </c>
      <c r="BI207" s="55">
        <v>134.78</v>
      </c>
      <c r="BJ207" s="55">
        <v>80.15</v>
      </c>
      <c r="BK207" s="55">
        <v>53.24</v>
      </c>
      <c r="BL207" s="55">
        <v>61.27</v>
      </c>
      <c r="BM207" s="55">
        <v>53.18</v>
      </c>
      <c r="BN207" s="55">
        <v>45.73</v>
      </c>
      <c r="BO207" s="55">
        <v>107.43</v>
      </c>
      <c r="BP207" s="55">
        <v>150.26</v>
      </c>
      <c r="BQ207" s="55">
        <v>53.15</v>
      </c>
      <c r="BR207" s="55">
        <v>17.17</v>
      </c>
      <c r="BS207" s="55">
        <v>120.88</v>
      </c>
      <c r="BT207" s="55">
        <v>80.25</v>
      </c>
      <c r="BU207" s="55">
        <v>50.42</v>
      </c>
      <c r="BV207" s="55">
        <v>24.47</v>
      </c>
      <c r="BW207" s="95"/>
      <c r="BX207" s="55">
        <v>2139.18</v>
      </c>
      <c r="BY207" s="14">
        <v>0.046596279734238744</v>
      </c>
    </row>
    <row r="208">
      <c r="A208" s="4">
        <v>3.0</v>
      </c>
      <c r="B208" s="53">
        <v>42656.0</v>
      </c>
      <c r="C208" s="55">
        <v>109.4</v>
      </c>
      <c r="D208" s="55">
        <v>195.58</v>
      </c>
      <c r="E208" s="55">
        <v>36.45</v>
      </c>
      <c r="F208" s="55">
        <v>37.22</v>
      </c>
      <c r="G208" s="55">
        <v>82.34</v>
      </c>
      <c r="H208" s="55">
        <v>70.21</v>
      </c>
      <c r="I208" s="55">
        <v>56.56</v>
      </c>
      <c r="J208" s="55">
        <v>111.56</v>
      </c>
      <c r="K208" s="55">
        <v>85.78</v>
      </c>
      <c r="L208" s="55">
        <v>91.27</v>
      </c>
      <c r="M208" s="55">
        <v>108.21</v>
      </c>
      <c r="N208" s="55">
        <v>110.4</v>
      </c>
      <c r="O208" s="55">
        <v>49.6</v>
      </c>
      <c r="P208" s="55">
        <v>122.19</v>
      </c>
      <c r="Q208" s="55">
        <v>55.56</v>
      </c>
      <c r="R208" s="55">
        <v>80.89</v>
      </c>
      <c r="S208" s="55">
        <v>92.07</v>
      </c>
      <c r="T208" s="55">
        <v>119.12</v>
      </c>
      <c r="U208" s="55">
        <v>24.3</v>
      </c>
      <c r="V208" s="55">
        <v>102.99</v>
      </c>
      <c r="W208" s="55">
        <v>36.06</v>
      </c>
      <c r="X208" s="55">
        <v>97.21</v>
      </c>
      <c r="Y208" s="55">
        <v>27.41</v>
      </c>
      <c r="Z208" s="55">
        <v>44.8</v>
      </c>
      <c r="AA208" s="55">
        <v>18.14</v>
      </c>
      <c r="AB208" s="55">
        <v>83.45</v>
      </c>
      <c r="AC208" s="55">
        <v>57.7</v>
      </c>
      <c r="AD208" s="55">
        <v>71.0</v>
      </c>
      <c r="AE208" s="55">
        <v>61.33</v>
      </c>
      <c r="AF208" s="55">
        <v>18.49</v>
      </c>
      <c r="AG208" s="55">
        <v>66.2</v>
      </c>
      <c r="AH208" s="55">
        <v>89.05</v>
      </c>
      <c r="AI208" s="55">
        <v>109.72</v>
      </c>
      <c r="AJ208" s="55">
        <v>100.97</v>
      </c>
      <c r="AK208" s="55">
        <v>36.53</v>
      </c>
      <c r="AL208" s="55">
        <v>97.77</v>
      </c>
      <c r="AM208" s="55">
        <v>62.35</v>
      </c>
      <c r="AN208" s="55">
        <v>38.75</v>
      </c>
      <c r="AO208" s="55">
        <v>23.16</v>
      </c>
      <c r="AP208" s="55">
        <v>119.45</v>
      </c>
      <c r="AQ208" s="55">
        <v>13.23</v>
      </c>
      <c r="AR208" s="55">
        <v>17.98</v>
      </c>
      <c r="AS208" s="55">
        <v>14.53</v>
      </c>
      <c r="AT208" s="55">
        <v>20.87</v>
      </c>
      <c r="AU208" s="55">
        <v>15.82</v>
      </c>
      <c r="AV208" s="55">
        <v>23.02</v>
      </c>
      <c r="AW208" s="55">
        <v>16.62</v>
      </c>
      <c r="AX208" s="55">
        <v>23.71</v>
      </c>
      <c r="AY208" s="55">
        <v>15.92</v>
      </c>
      <c r="AZ208" s="55">
        <v>13.37</v>
      </c>
      <c r="BA208" s="55">
        <v>13.34</v>
      </c>
      <c r="BB208" s="55">
        <v>10.15</v>
      </c>
      <c r="BC208" s="55">
        <v>111.56</v>
      </c>
      <c r="BD208" s="55">
        <v>52.36</v>
      </c>
      <c r="BE208" s="55">
        <v>84.87</v>
      </c>
      <c r="BF208" s="55">
        <v>133.46</v>
      </c>
      <c r="BG208" s="55">
        <v>30.65</v>
      </c>
      <c r="BH208" s="55">
        <v>50.7</v>
      </c>
      <c r="BI208" s="55">
        <v>134.7</v>
      </c>
      <c r="BJ208" s="55">
        <v>79.42</v>
      </c>
      <c r="BK208" s="55">
        <v>52.85</v>
      </c>
      <c r="BL208" s="55">
        <v>61.34</v>
      </c>
      <c r="BM208" s="55">
        <v>53.24</v>
      </c>
      <c r="BN208" s="55">
        <v>45.72</v>
      </c>
      <c r="BO208" s="55">
        <v>107.63</v>
      </c>
      <c r="BP208" s="55">
        <v>150.35</v>
      </c>
      <c r="BQ208" s="55">
        <v>53.2</v>
      </c>
      <c r="BR208" s="55">
        <v>17.13</v>
      </c>
      <c r="BS208" s="55">
        <v>120.94</v>
      </c>
      <c r="BT208" s="55">
        <v>80.36</v>
      </c>
      <c r="BU208" s="55">
        <v>50.47</v>
      </c>
      <c r="BV208" s="55">
        <v>24.48</v>
      </c>
      <c r="BW208" s="95"/>
      <c r="BX208" s="55">
        <v>2132.55</v>
      </c>
      <c r="BY208" s="14">
        <v>0.043352544595242515</v>
      </c>
    </row>
    <row r="209">
      <c r="A209" s="4">
        <v>2.0</v>
      </c>
      <c r="B209" s="53">
        <v>42657.0</v>
      </c>
      <c r="C209" s="55">
        <v>109.37</v>
      </c>
      <c r="D209" s="55">
        <v>195.63</v>
      </c>
      <c r="E209" s="55">
        <v>36.48</v>
      </c>
      <c r="F209" s="55">
        <v>37.32</v>
      </c>
      <c r="G209" s="55">
        <v>82.32</v>
      </c>
      <c r="H209" s="55">
        <v>69.8</v>
      </c>
      <c r="I209" s="55">
        <v>56.48</v>
      </c>
      <c r="J209" s="55">
        <v>111.41</v>
      </c>
      <c r="K209" s="55">
        <v>85.81</v>
      </c>
      <c r="L209" s="55">
        <v>91.16</v>
      </c>
      <c r="M209" s="55">
        <v>108.17</v>
      </c>
      <c r="N209" s="55">
        <v>110.4</v>
      </c>
      <c r="O209" s="55">
        <v>49.62</v>
      </c>
      <c r="P209" s="55">
        <v>121.62</v>
      </c>
      <c r="Q209" s="55">
        <v>55.4</v>
      </c>
      <c r="R209" s="55">
        <v>80.67</v>
      </c>
      <c r="S209" s="55">
        <v>92.06</v>
      </c>
      <c r="T209" s="55">
        <v>118.82</v>
      </c>
      <c r="U209" s="55">
        <v>24.29</v>
      </c>
      <c r="V209" s="55">
        <v>103.02</v>
      </c>
      <c r="W209" s="55">
        <v>36.19</v>
      </c>
      <c r="X209" s="55">
        <v>97.06</v>
      </c>
      <c r="Y209" s="55">
        <v>27.4</v>
      </c>
      <c r="Z209" s="55">
        <v>44.84</v>
      </c>
      <c r="AA209" s="55">
        <v>18.24</v>
      </c>
      <c r="AB209" s="55">
        <v>83.08</v>
      </c>
      <c r="AC209" s="55">
        <v>57.63</v>
      </c>
      <c r="AD209" s="55">
        <v>71.03</v>
      </c>
      <c r="AE209" s="55">
        <v>61.6</v>
      </c>
      <c r="AF209" s="55">
        <v>18.57</v>
      </c>
      <c r="AG209" s="55">
        <v>66.09</v>
      </c>
      <c r="AH209" s="55">
        <v>88.75</v>
      </c>
      <c r="AI209" s="55">
        <v>109.59</v>
      </c>
      <c r="AJ209" s="55">
        <v>101.02</v>
      </c>
      <c r="AK209" s="55">
        <v>36.58</v>
      </c>
      <c r="AL209" s="55">
        <v>96.9</v>
      </c>
      <c r="AM209" s="55">
        <v>62.09</v>
      </c>
      <c r="AN209" s="55">
        <v>38.87</v>
      </c>
      <c r="AO209" s="55">
        <v>23.14</v>
      </c>
      <c r="AP209" s="55">
        <v>119.08</v>
      </c>
      <c r="AQ209" s="55">
        <v>13.22</v>
      </c>
      <c r="AR209" s="55">
        <v>17.97</v>
      </c>
      <c r="AS209" s="55">
        <v>14.53</v>
      </c>
      <c r="AT209" s="55">
        <v>20.86</v>
      </c>
      <c r="AU209" s="55">
        <v>15.81</v>
      </c>
      <c r="AV209" s="55">
        <v>23.02</v>
      </c>
      <c r="AW209" s="55">
        <v>16.62</v>
      </c>
      <c r="AX209" s="55">
        <v>23.72</v>
      </c>
      <c r="AY209" s="55">
        <v>15.92</v>
      </c>
      <c r="AZ209" s="55">
        <v>13.37</v>
      </c>
      <c r="BA209" s="55">
        <v>13.35</v>
      </c>
      <c r="BB209" s="55">
        <v>10.16</v>
      </c>
      <c r="BC209" s="55">
        <v>111.37</v>
      </c>
      <c r="BD209" s="55">
        <v>52.37</v>
      </c>
      <c r="BE209" s="55">
        <v>84.85</v>
      </c>
      <c r="BF209" s="55">
        <v>131.59</v>
      </c>
      <c r="BG209" s="55">
        <v>30.67</v>
      </c>
      <c r="BH209" s="55">
        <v>50.69</v>
      </c>
      <c r="BI209" s="55">
        <v>134.85</v>
      </c>
      <c r="BJ209" s="55">
        <v>79.53</v>
      </c>
      <c r="BK209" s="55">
        <v>52.88</v>
      </c>
      <c r="BL209" s="55">
        <v>59.56</v>
      </c>
      <c r="BM209" s="55">
        <v>53.18</v>
      </c>
      <c r="BN209" s="55">
        <v>45.72</v>
      </c>
      <c r="BO209" s="55">
        <v>105.8</v>
      </c>
      <c r="BP209" s="55">
        <v>149.45</v>
      </c>
      <c r="BQ209" s="55">
        <v>53.15</v>
      </c>
      <c r="BR209" s="55">
        <v>17.07</v>
      </c>
      <c r="BS209" s="55">
        <v>120.91</v>
      </c>
      <c r="BT209" s="55">
        <v>80.31</v>
      </c>
      <c r="BU209" s="55">
        <v>50.52</v>
      </c>
      <c r="BV209" s="55">
        <v>24.44</v>
      </c>
      <c r="BW209" s="95"/>
      <c r="BX209" s="55">
        <v>2132.98</v>
      </c>
      <c r="BY209" s="14">
        <v>0.04356292259068262</v>
      </c>
    </row>
    <row r="210">
      <c r="A210" s="4"/>
      <c r="B210" s="53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  <c r="AP210" s="55"/>
      <c r="AQ210" s="55"/>
      <c r="AR210" s="55"/>
      <c r="AS210" s="55"/>
      <c r="AT210" s="55"/>
      <c r="AU210" s="55"/>
      <c r="AV210" s="55"/>
      <c r="AW210" s="55"/>
      <c r="AX210" s="55"/>
      <c r="AY210" s="55"/>
      <c r="AZ210" s="55"/>
      <c r="BA210" s="55"/>
      <c r="BB210" s="55"/>
      <c r="BC210" s="55"/>
      <c r="BD210" s="55">
        <f>BD191/BD190-1</f>
        <v>0.002657555049</v>
      </c>
      <c r="BE210" s="55"/>
      <c r="BF210" s="55"/>
      <c r="BG210" s="55"/>
      <c r="BH210" s="55"/>
      <c r="BI210" s="55"/>
      <c r="BJ210" s="55"/>
      <c r="BK210" s="55"/>
      <c r="BL210" s="55"/>
      <c r="BM210" s="55"/>
      <c r="BN210" s="55"/>
      <c r="BO210" s="55"/>
      <c r="BP210" s="55"/>
      <c r="BQ210" s="55"/>
      <c r="BR210" s="55"/>
      <c r="BS210" s="55"/>
      <c r="BT210" s="55"/>
      <c r="BU210" s="55"/>
      <c r="BV210" s="55"/>
      <c r="BW210" s="55"/>
      <c r="BX210" s="55"/>
      <c r="BY210" s="14"/>
    </row>
    <row r="211">
      <c r="A211" s="4"/>
      <c r="B211" s="53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55"/>
      <c r="AO211" s="55"/>
      <c r="AP211" s="55"/>
      <c r="AQ211" s="55"/>
      <c r="AR211" s="55"/>
      <c r="AS211" s="55"/>
      <c r="AT211" s="55"/>
      <c r="AU211" s="55"/>
      <c r="AV211" s="55"/>
      <c r="AW211" s="55"/>
      <c r="AX211" s="55"/>
      <c r="AY211" s="55"/>
      <c r="AZ211" s="55"/>
      <c r="BA211" s="55"/>
      <c r="BB211" s="55"/>
      <c r="BC211" s="55"/>
      <c r="BD211" s="96">
        <v>52.36</v>
      </c>
      <c r="BE211" s="55"/>
      <c r="BF211" s="55"/>
      <c r="BG211" s="55"/>
      <c r="BH211" s="55"/>
      <c r="BI211" s="55"/>
      <c r="BJ211" s="55"/>
      <c r="BK211" s="55"/>
      <c r="BL211" s="55"/>
      <c r="BM211" s="55"/>
      <c r="BN211" s="55"/>
      <c r="BO211" s="55"/>
      <c r="BP211" s="55"/>
      <c r="BQ211" s="55"/>
      <c r="BR211" s="55"/>
      <c r="BS211" s="55"/>
      <c r="BT211" s="55"/>
      <c r="BU211" s="55"/>
      <c r="BV211" s="55"/>
      <c r="BW211" s="55"/>
      <c r="BX211" s="55"/>
      <c r="BY211" s="14"/>
    </row>
    <row r="212">
      <c r="A212" s="4">
        <v>1.0</v>
      </c>
      <c r="B212" s="53" t="str">
        <f>IFERROR(__xludf.DUMMYFUNCTION("index(IMPORTHTML(""http://finance.yahoo.com/q/hp?s=""&amp;C$9&amp;""&amp;a=08&amp;b=01&amp;c=2016&amp;d=""&amp;IF(month($A$1)&lt;11,""0"")&amp;month($A$1)-1&amp;""&amp;e=""&amp;day($A$1)+1&amp;""&amp;f=2016&amp;g=d"",""table"",17),A212,1)"),"Loading...")</f>
        <v>Loading...</v>
      </c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55"/>
      <c r="AN212" s="55"/>
      <c r="AO212" s="55"/>
      <c r="AP212" s="55"/>
      <c r="AQ212" s="55"/>
      <c r="AR212" s="55"/>
      <c r="AS212" s="55"/>
      <c r="AT212" s="55"/>
      <c r="AU212" s="55"/>
      <c r="AV212" s="55"/>
      <c r="AW212" s="55"/>
      <c r="AX212" s="55"/>
      <c r="AY212" s="55"/>
      <c r="AZ212" s="55"/>
      <c r="BA212" s="55"/>
      <c r="BB212" s="55"/>
      <c r="BC212" s="55"/>
      <c r="BD212" s="55"/>
      <c r="BE212" s="55"/>
      <c r="BF212" s="55"/>
      <c r="BG212" s="55"/>
      <c r="BH212" s="55"/>
      <c r="BI212" s="55"/>
      <c r="BJ212" s="55"/>
      <c r="BK212" s="55"/>
      <c r="BL212" s="55"/>
      <c r="BM212" s="55"/>
      <c r="BN212" s="55"/>
      <c r="BO212" s="55"/>
      <c r="BP212" s="55"/>
      <c r="BQ212" s="55"/>
      <c r="BR212" s="55"/>
      <c r="BS212" s="55"/>
      <c r="BT212" s="55"/>
      <c r="BU212" s="55"/>
      <c r="BV212" s="55"/>
      <c r="BW212" s="55" t="str">
        <f t="shared" ref="BW212:BX212" si="9">IFERROR(__xludf.DUMMYFUNCTION("VLOOKUP($B212,IMPORTHTML(""http://finance.yahoo.com/q/hp?s=""&amp;BW$9&amp;""&amp;a=11&amp;b=31&amp;c=2015&amp;d=""&amp;IF(month($A$1)&lt;11,""0"")&amp;month($A$1)-1&amp;""&amp;e=""&amp;day($A$1)+1&amp;""&amp;f=2016&amp;g=d"",""table"",17),7,0)"),"Loading...")</f>
        <v>Loading...</v>
      </c>
      <c r="BX212" s="55" t="str">
        <f t="shared" si="9"/>
        <v>Loading...</v>
      </c>
      <c r="BY212" s="14" t="str">
        <f>BX212/$BX$10-1</f>
        <v>Loading...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A3" s="1" t="s">
        <v>3</v>
      </c>
      <c r="B3" s="1" t="s">
        <v>59</v>
      </c>
      <c r="C3" s="60" t="s">
        <v>86</v>
      </c>
      <c r="D3" s="60" t="s">
        <v>60</v>
      </c>
      <c r="E3" s="60" t="s">
        <v>61</v>
      </c>
      <c r="F3" s="60" t="s">
        <v>62</v>
      </c>
      <c r="G3" s="1" t="s">
        <v>63</v>
      </c>
      <c r="H3" s="1" t="s">
        <v>64</v>
      </c>
      <c r="I3" s="1" t="s">
        <v>65</v>
      </c>
      <c r="J3" s="1" t="s">
        <v>87</v>
      </c>
      <c r="K3" s="1" t="s">
        <v>88</v>
      </c>
      <c r="L3" s="1" t="s">
        <v>89</v>
      </c>
      <c r="M3" s="1" t="s">
        <v>8</v>
      </c>
      <c r="N3" s="1" t="s">
        <v>90</v>
      </c>
      <c r="O3" s="1" t="s">
        <v>83</v>
      </c>
      <c r="P3" s="1" t="s">
        <v>91</v>
      </c>
      <c r="Q3" s="1" t="s">
        <v>92</v>
      </c>
      <c r="R3" s="3" t="s">
        <v>95</v>
      </c>
      <c r="S3" s="3" t="s">
        <v>84</v>
      </c>
      <c r="T3" s="12" t="s">
        <v>17</v>
      </c>
      <c r="U3" s="3" t="s">
        <v>96</v>
      </c>
      <c r="V3" s="3" t="s">
        <v>97</v>
      </c>
      <c r="W3" s="3" t="s">
        <v>98</v>
      </c>
      <c r="X3" s="3" t="s">
        <v>99</v>
      </c>
      <c r="Y3" s="3" t="s">
        <v>100</v>
      </c>
      <c r="Z3" s="3" t="s">
        <v>101</v>
      </c>
      <c r="AA3" s="3" t="s">
        <v>85</v>
      </c>
      <c r="AB3" s="3" t="s">
        <v>102</v>
      </c>
      <c r="AC3" s="3" t="s">
        <v>103</v>
      </c>
      <c r="AD3" s="3" t="s">
        <v>104</v>
      </c>
      <c r="AE3" s="3" t="s">
        <v>105</v>
      </c>
      <c r="AF3" s="3" t="s">
        <v>106</v>
      </c>
      <c r="AG3" s="3" t="s">
        <v>107</v>
      </c>
      <c r="AH3" s="3" t="s">
        <v>108</v>
      </c>
      <c r="AI3" s="3" t="s">
        <v>109</v>
      </c>
      <c r="AJ3" s="3" t="s">
        <v>110</v>
      </c>
      <c r="AK3" s="3" t="s">
        <v>111</v>
      </c>
      <c r="AL3" s="12" t="s">
        <v>115</v>
      </c>
      <c r="AM3" s="3" t="s">
        <v>112</v>
      </c>
      <c r="AN3" s="3" t="s">
        <v>113</v>
      </c>
      <c r="AO3" s="3" t="s">
        <v>114</v>
      </c>
      <c r="AP3" s="3" t="s">
        <v>118</v>
      </c>
      <c r="AQ3" s="3" t="s">
        <v>119</v>
      </c>
      <c r="AR3" s="3" t="s">
        <v>120</v>
      </c>
      <c r="AS3" s="3" t="s">
        <v>121</v>
      </c>
      <c r="AT3" s="3" t="s">
        <v>122</v>
      </c>
      <c r="AU3" s="3" t="s">
        <v>123</v>
      </c>
      <c r="AV3" s="3" t="s">
        <v>124</v>
      </c>
      <c r="AW3" s="3" t="s">
        <v>125</v>
      </c>
      <c r="AX3" s="3" t="s">
        <v>126</v>
      </c>
      <c r="AY3" s="3" t="s">
        <v>127</v>
      </c>
      <c r="AZ3" s="3" t="s">
        <v>128</v>
      </c>
      <c r="BA3" s="3" t="s">
        <v>129</v>
      </c>
      <c r="BB3" s="12" t="s">
        <v>4</v>
      </c>
      <c r="BC3" s="75" t="s">
        <v>5</v>
      </c>
      <c r="BD3" s="75" t="s">
        <v>6</v>
      </c>
      <c r="BE3" s="75" t="s">
        <v>7</v>
      </c>
      <c r="BF3" s="75" t="s">
        <v>9</v>
      </c>
      <c r="BG3" s="75" t="s">
        <v>10</v>
      </c>
      <c r="BH3" s="75" t="s">
        <v>11</v>
      </c>
      <c r="BI3" s="75" t="s">
        <v>12</v>
      </c>
      <c r="BJ3" s="75" t="s">
        <v>13</v>
      </c>
      <c r="BK3" s="75" t="s">
        <v>14</v>
      </c>
      <c r="BL3" s="76" t="s">
        <v>15</v>
      </c>
      <c r="BM3" s="75" t="s">
        <v>16</v>
      </c>
      <c r="BN3" s="75" t="s">
        <v>18</v>
      </c>
      <c r="BO3" s="75" t="s">
        <v>19</v>
      </c>
      <c r="BP3" s="75" t="s">
        <v>20</v>
      </c>
      <c r="BQ3" s="75" t="s">
        <v>21</v>
      </c>
      <c r="BR3" s="75" t="s">
        <v>22</v>
      </c>
      <c r="BS3" s="75" t="s">
        <v>23</v>
      </c>
      <c r="BT3" s="76" t="s">
        <v>24</v>
      </c>
      <c r="BU3" s="76" t="s">
        <v>25</v>
      </c>
      <c r="BV3" s="1" t="s">
        <v>138</v>
      </c>
    </row>
    <row r="4">
      <c r="A4" s="1" t="s">
        <v>139</v>
      </c>
      <c r="B4" s="9">
        <f t="shared" ref="B4:BV4" si="1">IFERROR(__xludf.DUMMYFUNCTION("GOOGLEFINANCE(B3,""changepct"")/100"),"0.08%")</f>
        <v>0.0008</v>
      </c>
      <c r="C4" s="9">
        <f t="shared" si="1"/>
        <v>-0.0001</v>
      </c>
      <c r="D4" s="9">
        <f t="shared" si="1"/>
        <v>0.0011</v>
      </c>
      <c r="E4" s="9">
        <f t="shared" si="1"/>
        <v>0.0055</v>
      </c>
      <c r="F4" s="9">
        <f t="shared" si="1"/>
        <v>0.0003</v>
      </c>
      <c r="G4" s="9">
        <f t="shared" si="1"/>
        <v>-0.0091</v>
      </c>
      <c r="H4" s="9">
        <f t="shared" si="1"/>
        <v>0.0005</v>
      </c>
      <c r="I4" s="9">
        <f t="shared" si="1"/>
        <v>-0.0003</v>
      </c>
      <c r="J4" s="9">
        <f t="shared" si="1"/>
        <v>-0.0001</v>
      </c>
      <c r="K4" s="9">
        <f t="shared" si="1"/>
        <v>0.002</v>
      </c>
      <c r="L4" s="9">
        <f t="shared" si="1"/>
        <v>0.0081</v>
      </c>
      <c r="M4" s="9">
        <f t="shared" si="1"/>
        <v>-0.0001</v>
      </c>
      <c r="N4" s="9">
        <f t="shared" si="1"/>
        <v>-0.0006</v>
      </c>
      <c r="O4" s="9">
        <f t="shared" si="1"/>
        <v>-0.0006</v>
      </c>
      <c r="P4" s="9" t="str">
        <f t="shared" si="1"/>
        <v>#N/A</v>
      </c>
      <c r="Q4" s="9">
        <f t="shared" si="1"/>
        <v>-0.0032</v>
      </c>
      <c r="R4" s="9">
        <f t="shared" si="1"/>
        <v>0.0019</v>
      </c>
      <c r="S4" s="9">
        <f t="shared" si="1"/>
        <v>0.0073</v>
      </c>
      <c r="T4" s="9">
        <f t="shared" si="1"/>
        <v>-0.0002</v>
      </c>
      <c r="U4" s="9">
        <f t="shared" si="1"/>
        <v>0.0097</v>
      </c>
      <c r="V4" s="9">
        <f t="shared" si="1"/>
        <v>0.0013</v>
      </c>
      <c r="W4" s="9">
        <f t="shared" si="1"/>
        <v>0.0027</v>
      </c>
      <c r="X4" s="9">
        <f t="shared" si="1"/>
        <v>0.0018</v>
      </c>
      <c r="Y4" s="9">
        <f t="shared" si="1"/>
        <v>0.0069</v>
      </c>
      <c r="Z4" s="9">
        <f t="shared" si="1"/>
        <v>0.0118</v>
      </c>
      <c r="AA4" s="9">
        <f t="shared" si="1"/>
        <v>-0.0085</v>
      </c>
      <c r="AB4" s="9">
        <f t="shared" si="1"/>
        <v>-0.0047</v>
      </c>
      <c r="AC4" s="9">
        <f t="shared" si="1"/>
        <v>-0.0017</v>
      </c>
      <c r="AD4" s="9">
        <f t="shared" si="1"/>
        <v>-0.0052</v>
      </c>
      <c r="AE4" s="9">
        <f t="shared" si="1"/>
        <v>0</v>
      </c>
      <c r="AF4" s="9">
        <f t="shared" si="1"/>
        <v>-0.0003</v>
      </c>
      <c r="AG4" s="9">
        <f t="shared" si="1"/>
        <v>0.0008</v>
      </c>
      <c r="AH4" s="9">
        <f t="shared" si="1"/>
        <v>0.0003</v>
      </c>
      <c r="AI4" s="9">
        <f t="shared" si="1"/>
        <v>0.0001</v>
      </c>
      <c r="AJ4" s="9">
        <f t="shared" si="1"/>
        <v>0.0005</v>
      </c>
      <c r="AK4" s="9">
        <f t="shared" si="1"/>
        <v>-0.0011</v>
      </c>
      <c r="AL4" s="9">
        <f t="shared" si="1"/>
        <v>0.0063</v>
      </c>
      <c r="AM4" s="9">
        <f t="shared" si="1"/>
        <v>0.0042</v>
      </c>
      <c r="AN4" s="9">
        <f t="shared" si="1"/>
        <v>-0.0004</v>
      </c>
      <c r="AO4" s="9">
        <f t="shared" si="1"/>
        <v>-0.0006</v>
      </c>
      <c r="AP4" s="9">
        <f t="shared" si="1"/>
        <v>0.0008</v>
      </c>
      <c r="AQ4" s="9">
        <f t="shared" si="1"/>
        <v>0.0006</v>
      </c>
      <c r="AR4" s="9">
        <f t="shared" si="1"/>
        <v>0.0007</v>
      </c>
      <c r="AS4" s="9">
        <f t="shared" si="1"/>
        <v>0.001</v>
      </c>
      <c r="AT4" s="9">
        <f t="shared" si="1"/>
        <v>0.0013</v>
      </c>
      <c r="AU4" s="9">
        <f t="shared" si="1"/>
        <v>0.0017</v>
      </c>
      <c r="AV4" s="9">
        <f t="shared" si="1"/>
        <v>0.0018</v>
      </c>
      <c r="AW4" s="9">
        <f t="shared" si="1"/>
        <v>0.0021</v>
      </c>
      <c r="AX4" s="9">
        <f t="shared" si="1"/>
        <v>0.0019</v>
      </c>
      <c r="AY4" s="9">
        <f t="shared" si="1"/>
        <v>0.0022</v>
      </c>
      <c r="AZ4" s="9">
        <f t="shared" si="1"/>
        <v>0.0015</v>
      </c>
      <c r="BA4" s="9">
        <f t="shared" si="1"/>
        <v>0.0029</v>
      </c>
      <c r="BB4" s="9">
        <f t="shared" si="1"/>
        <v>-0.0003</v>
      </c>
      <c r="BC4" s="9">
        <f t="shared" si="1"/>
        <v>-0.005</v>
      </c>
      <c r="BD4" s="9">
        <f t="shared" si="1"/>
        <v>-0.0004</v>
      </c>
      <c r="BE4" s="9" t="str">
        <f t="shared" si="1"/>
        <v>#N/A</v>
      </c>
      <c r="BF4" s="9">
        <f t="shared" si="1"/>
        <v>-0.0003</v>
      </c>
      <c r="BG4" s="9">
        <f t="shared" si="1"/>
        <v>-0.0002</v>
      </c>
      <c r="BH4" s="9">
        <f t="shared" si="1"/>
        <v>-0.0055</v>
      </c>
      <c r="BI4" s="9">
        <f t="shared" si="1"/>
        <v>0.001</v>
      </c>
      <c r="BJ4" s="9">
        <f t="shared" si="1"/>
        <v>0.0034</v>
      </c>
      <c r="BK4" s="9">
        <f t="shared" si="1"/>
        <v>0.006</v>
      </c>
      <c r="BL4" s="9">
        <f t="shared" si="1"/>
        <v>-0.0004</v>
      </c>
      <c r="BM4" s="9">
        <f t="shared" si="1"/>
        <v>-0.0002</v>
      </c>
      <c r="BN4" s="9">
        <f t="shared" si="1"/>
        <v>0.0107</v>
      </c>
      <c r="BO4" s="9">
        <f t="shared" si="1"/>
        <v>0.0068</v>
      </c>
      <c r="BP4" s="9">
        <f t="shared" si="1"/>
        <v>0.001</v>
      </c>
      <c r="BQ4" s="9">
        <f t="shared" si="1"/>
        <v>0.013</v>
      </c>
      <c r="BR4" s="9">
        <f t="shared" si="1"/>
        <v>-0.0059</v>
      </c>
      <c r="BS4" s="9">
        <f t="shared" si="1"/>
        <v>0.0005</v>
      </c>
      <c r="BT4" s="9">
        <f t="shared" si="1"/>
        <v>0.0008</v>
      </c>
      <c r="BU4" s="9">
        <f t="shared" si="1"/>
        <v>-0.0021</v>
      </c>
      <c r="BV4" s="9">
        <f t="shared" si="1"/>
        <v>0</v>
      </c>
    </row>
    <row r="6">
      <c r="A6" s="1" t="s">
        <v>140</v>
      </c>
      <c r="B6" s="9">
        <f>hlookup(Wealthfront!B3,DayChng,2,0)</f>
        <v>0.0008</v>
      </c>
      <c r="C6" s="9">
        <f>hlookup(Wealthfront!C3,DayChng,2,0)</f>
        <v>0.0011</v>
      </c>
      <c r="D6" s="9">
        <f>hlookup(Wealthfront!D3,DayChng,2,0)</f>
        <v>0.0055</v>
      </c>
      <c r="E6" s="9">
        <f>hlookup(Wealthfront!E3,DayChng,2,0)</f>
        <v>0.0003</v>
      </c>
      <c r="F6" s="9">
        <f>hlookup(Wealthfront!F3,DayChng,2,0)</f>
        <v>-0.0091</v>
      </c>
      <c r="G6" s="9">
        <f>hlookup(Wealthfront!G3,DayChng,2,0)</f>
        <v>0.0005</v>
      </c>
      <c r="H6" s="9">
        <f>hlookup(Wealthfront!H3,DayChng,2,0)</f>
        <v>-0.0003</v>
      </c>
    </row>
    <row r="7">
      <c r="A7" s="1" t="s">
        <v>141</v>
      </c>
      <c r="B7" s="9">
        <f>hlookup(Betterment!B3,DayChng,2,0)</f>
        <v>0.0008</v>
      </c>
      <c r="C7" s="9">
        <f>hlookup(Betterment!C3,DayChng,2,0)</f>
        <v>-0.0001</v>
      </c>
      <c r="D7" s="9">
        <f>hlookup(Betterment!D3,DayChng,2,0)</f>
        <v>0.002</v>
      </c>
      <c r="E7" s="9">
        <f>hlookup(Betterment!E3,DayChng,2,0)</f>
        <v>0.0081</v>
      </c>
      <c r="F7" s="9">
        <f>hlookup(Betterment!F3,DayChng,2,0)</f>
        <v>0.0011</v>
      </c>
      <c r="G7" s="9">
        <f>hlookup(Betterment!G3,DayChng,2,0)</f>
        <v>0.0055</v>
      </c>
      <c r="H7" s="9">
        <f>hlookup(Betterment!H3,DayChng,2,0)</f>
        <v>-0.0001</v>
      </c>
      <c r="I7" s="9">
        <f>hlookup(Betterment!I3,DayChng,2,0)</f>
        <v>-0.0006</v>
      </c>
      <c r="J7" s="9">
        <f>hlookup(Betterment!J3,DayChng,2,0)</f>
        <v>-0.0003</v>
      </c>
      <c r="K7" s="9">
        <f>hlookup(Betterment!K3,DayChng,2,0)</f>
        <v>-0.0006</v>
      </c>
      <c r="L7" s="9" t="str">
        <f>hlookup(Betterment!L3,DayChng,2,0)</f>
        <v>#N/A</v>
      </c>
      <c r="M7" s="9">
        <f>hlookup(Betterment!M3,DayChng,2,0)</f>
        <v>-0.0032</v>
      </c>
    </row>
    <row r="8">
      <c r="A8" s="1" t="s">
        <v>142</v>
      </c>
      <c r="B8" s="9">
        <f>hlookup(Schwab!C3,DayChng,2,0)</f>
        <v>-0.0001</v>
      </c>
      <c r="C8" s="9">
        <f>hlookup(Schwab!D3,DayChng,2,0)</f>
        <v>0.0019</v>
      </c>
      <c r="D8" s="9">
        <f>hlookup(Schwab!E3,DayChng,2,0)</f>
        <v>0.0073</v>
      </c>
      <c r="E8" s="9">
        <f>hlookup(Schwab!F3,DayChng,2,0)</f>
        <v>0.0097</v>
      </c>
      <c r="F8" s="9">
        <f>hlookup(Schwab!G3,DayChng,2,0)</f>
        <v>0.0011</v>
      </c>
      <c r="G8" s="9">
        <f>hlookup(Schwab!H3,DayChng,2,0)</f>
        <v>0.0013</v>
      </c>
      <c r="H8" s="9">
        <f>hlookup(Schwab!I3,DayChng,2,0)</f>
        <v>0.0027</v>
      </c>
      <c r="I8" s="9">
        <f>hlookup(Schwab!J3,DayChng,2,0)</f>
        <v>0.0018</v>
      </c>
      <c r="J8" s="9">
        <f>hlookup(Schwab!K3,DayChng,2,0)</f>
        <v>0.0069</v>
      </c>
      <c r="K8" s="9">
        <f>hlookup(Schwab!L3,DayChng,2,0)</f>
        <v>0.0118</v>
      </c>
      <c r="L8" s="9">
        <f>hlookup(Schwab!M3,DayChng,2,0)</f>
        <v>-0.0085</v>
      </c>
      <c r="M8" s="9">
        <f>hlookup(Schwab!N3,DayChng,2,0)</f>
        <v>-0.0047</v>
      </c>
      <c r="N8" s="9">
        <f>hlookup(Schwab!O3,DayChng,2,0)</f>
        <v>-0.0017</v>
      </c>
      <c r="O8" s="9">
        <f>hlookup(Schwab!P3,DayChng,2,0)</f>
        <v>-0.0052</v>
      </c>
      <c r="P8" s="9">
        <f>hlookup(Schwab!Q3,DayChng,2,0)</f>
        <v>0</v>
      </c>
      <c r="Q8" s="9">
        <f>hlookup(Schwab!R3,DayChng,2,0)</f>
        <v>-0.0003</v>
      </c>
      <c r="R8" s="9">
        <f>hlookup(Schwab!S3,DayChng,2,0)</f>
        <v>0.0008</v>
      </c>
      <c r="S8" s="9">
        <f>hlookup(Schwab!T3,DayChng,2,0)</f>
        <v>0.0003</v>
      </c>
      <c r="T8" s="9">
        <f>hlookup(Schwab!U3,DayChng,2,0)</f>
        <v>0.0001</v>
      </c>
      <c r="U8" s="9">
        <f>hlookup(Schwab!V3,DayChng,2,0)</f>
        <v>0.0005</v>
      </c>
      <c r="V8" s="9">
        <f>hlookup(Schwab!W3,DayChng,2,0)</f>
        <v>-0.0011</v>
      </c>
      <c r="W8" s="9">
        <f>hlookup(Schwab!X3,DayChng,2,0)</f>
        <v>-0.0032</v>
      </c>
      <c r="X8" s="9">
        <f>hlookup(Schwab!Y3,DayChng,2,0)</f>
        <v>0.0042</v>
      </c>
      <c r="Y8" s="9">
        <f>hlookup(Schwab!Z3,DayChng,2,0)</f>
        <v>-0.0004</v>
      </c>
      <c r="Z8" s="9">
        <f>hlookup(Schwab!AA3,DayChng,2,0)</f>
        <v>-0.0006</v>
      </c>
      <c r="AA8" s="9">
        <f>hlookup(Schwab!AB3,DayChng,2,0)</f>
        <v>-0.0002</v>
      </c>
      <c r="AB8" s="9">
        <f>hlookup(Schwab!AC3,DayChng,2,0)</f>
        <v>0.0063</v>
      </c>
    </row>
    <row r="9">
      <c r="A9" s="1" t="s">
        <v>38</v>
      </c>
      <c r="B9" s="9">
        <f>hlookup(Acorn!B3,DayChng,2,0)</f>
        <v>-0.0006</v>
      </c>
      <c r="C9" s="9">
        <f>hlookup(Acorn!C3,DayChng,2,0)</f>
        <v>-0.0004</v>
      </c>
      <c r="D9" s="9">
        <f>hlookup(Acorn!D3,DayChng,2,0)</f>
        <v>0.0073</v>
      </c>
      <c r="E9" s="9">
        <f>hlookup(Acorn!E3,DayChng,2,0)</f>
        <v>-0.0085</v>
      </c>
      <c r="F9" s="9">
        <f>hlookup(Acorn!F3,DayChng,2,0)</f>
        <v>-0.0001</v>
      </c>
      <c r="G9" s="9">
        <f>hlookup(Acorn!G3,DayChng,2,0)</f>
        <v>0.0055</v>
      </c>
    </row>
    <row r="10">
      <c r="A10" s="1" t="s">
        <v>143</v>
      </c>
      <c r="B10" s="9">
        <f>hlookup(Alkanza!H2,DayChng,2,0)</f>
        <v>-0.0003</v>
      </c>
      <c r="C10" s="9">
        <f>hlookup(Alkanza!I2,DayChng,2,0)</f>
        <v>-0.005</v>
      </c>
      <c r="D10" s="9">
        <f>hlookup(Alkanza!J2,DayChng,2,0)</f>
        <v>-0.0004</v>
      </c>
      <c r="E10" s="9" t="str">
        <f>hlookup(Alkanza!K2,DayChng,2,0)</f>
        <v>#N/A</v>
      </c>
      <c r="F10" s="9">
        <f>hlookup(Alkanza!L2,DayChng,2,0)</f>
        <v>-0.0001</v>
      </c>
      <c r="G10" s="9">
        <f>hlookup(Alkanza!M2,DayChng,2,0)</f>
        <v>-0.0003</v>
      </c>
      <c r="H10" s="9">
        <f>hlookup(Alkanza!N2,DayChng,2,0)</f>
        <v>-0.0002</v>
      </c>
      <c r="I10" s="9">
        <f>hlookup(Alkanza!O2,DayChng,2,0)</f>
        <v>-0.0055</v>
      </c>
      <c r="J10" s="9">
        <f>hlookup(Alkanza!P2,DayChng,2,0)</f>
        <v>0.001</v>
      </c>
      <c r="K10" s="9">
        <f>hlookup(Alkanza!Q2,DayChng,2,0)</f>
        <v>0.0034</v>
      </c>
      <c r="L10" s="9">
        <f>hlookup(Alkanza!R2,DayChng,2,0)</f>
        <v>0.006</v>
      </c>
      <c r="M10" s="9">
        <f>hlookup(Alkanza!S2,DayChng,2,0)</f>
        <v>-0.0004</v>
      </c>
      <c r="N10" s="9">
        <f>hlookup(Alkanza!T2,DayChng,2,0)</f>
        <v>-0.0002</v>
      </c>
      <c r="O10" s="9">
        <f>hlookup(Alkanza!U2,DayChng,2,0)</f>
        <v>-0.0002</v>
      </c>
      <c r="P10" s="9">
        <f>hlookup(Alkanza!V2,DayChng,2,0)</f>
        <v>0.0107</v>
      </c>
      <c r="Q10" s="9">
        <f>hlookup(Alkanza!W2,DayChng,2,0)</f>
        <v>0.0068</v>
      </c>
      <c r="R10" s="9">
        <f>hlookup(Alkanza!X2,DayChng,2,0)</f>
        <v>0.001</v>
      </c>
      <c r="S10" s="9">
        <f>hlookup(Alkanza!Y2,DayChng,2,0)</f>
        <v>0.013</v>
      </c>
      <c r="T10" s="9">
        <f>hlookup(Alkanza!Z2,DayChng,2,0)</f>
        <v>-0.0059</v>
      </c>
      <c r="U10" s="9">
        <f>hlookup(Alkanza!AA2,DayChng,2,0)</f>
        <v>0.0005</v>
      </c>
      <c r="V10" s="9">
        <f>hlookup(Alkanza!AB2,DayChng,2,0)</f>
        <v>0.0008</v>
      </c>
      <c r="W10" s="9">
        <f>hlookup(Alkanza!AC2,DayChng,2,0)</f>
        <v>-0.0021</v>
      </c>
    </row>
    <row r="11">
      <c r="A11" s="79"/>
    </row>
    <row r="12">
      <c r="B12" s="41"/>
      <c r="C12" s="41"/>
      <c r="D12" s="41"/>
      <c r="E12" s="41"/>
      <c r="F12" s="41"/>
      <c r="G12" s="41"/>
      <c r="H12" s="41"/>
    </row>
    <row r="14">
      <c r="B14" s="1" t="s">
        <v>35</v>
      </c>
      <c r="C14" s="1" t="s">
        <v>36</v>
      </c>
      <c r="D14" s="1" t="s">
        <v>144</v>
      </c>
      <c r="E14" s="1" t="s">
        <v>38</v>
      </c>
      <c r="F14" s="1" t="s">
        <v>145</v>
      </c>
      <c r="G14" s="1" t="s">
        <v>41</v>
      </c>
    </row>
    <row r="15">
      <c r="B15" s="9">
        <f>sumproduct($B$6:$H$6,Wealthfront!B4:H4)/100</f>
        <v>-0.000178</v>
      </c>
      <c r="C15" s="9" t="str">
        <f>sumproduct(B$7:M$7,Betterment!B4:M4)/100</f>
        <v>#N/A</v>
      </c>
      <c r="D15" s="9">
        <f>sumproduct(B$8:AB$8,Schwab!C4:AC4)/100</f>
        <v>0.0004585</v>
      </c>
      <c r="E15" s="9">
        <f>sumproduct(B$9:G$9,Acorn!B4:G4)/100</f>
        <v>-0.000298</v>
      </c>
      <c r="F15" s="9">
        <f>hlookup('T Rowe'!A3,DayChng,2,0)</f>
        <v>0.0008</v>
      </c>
      <c r="G15" s="9" t="str">
        <f>sumproduct(B$10:W$10,Alkanza!H4:AC4)</f>
        <v>#N/A</v>
      </c>
      <c r="K15" s="9"/>
    </row>
    <row r="16">
      <c r="B16" s="9">
        <f>sumproduct($B$6:$H$6,Wealthfront!B5:H5)/100</f>
        <v>0.000066</v>
      </c>
      <c r="C16" s="9" t="str">
        <f>sumproduct(B$7:M$7,Betterment!B5:M5)/100</f>
        <v>#N/A</v>
      </c>
      <c r="D16" s="9">
        <f>sumproduct(B$8:AB$8,Schwab!C5:AC5)/100</f>
        <v>0.000568</v>
      </c>
      <c r="E16" s="9">
        <f>sumproduct(B$9:G$9,Acorn!B5:G5)/100</f>
        <v>0.000089</v>
      </c>
      <c r="F16" s="9">
        <f>hlookup('T Rowe'!A4,DayChng,2,0)</f>
        <v>0.0006</v>
      </c>
      <c r="G16" s="9" t="str">
        <f>sumproduct(B$10:W$10,Alkanza!H5:AC5)</f>
        <v>#N/A</v>
      </c>
    </row>
    <row r="17">
      <c r="B17" s="9">
        <f>sumproduct($B$6:$H$6,Wealthfront!B6:H6)/100</f>
        <v>0.000087</v>
      </c>
      <c r="C17" s="9" t="str">
        <f>sumproduct(B$7:M$7,Betterment!B6:M6)/100</f>
        <v>#N/A</v>
      </c>
      <c r="D17" s="9">
        <f>sumproduct(B$8:AB$8,Schwab!C6:AC6)/100</f>
        <v>0.00089475</v>
      </c>
      <c r="E17" s="9">
        <f>sumproduct(B$9:G$9,Acorn!B6:G6)/100</f>
        <v>0.000365</v>
      </c>
      <c r="F17" s="9">
        <f>hlookup('T Rowe'!A5,DayChng,2,0)</f>
        <v>0.0007</v>
      </c>
      <c r="G17" s="9" t="str">
        <f>sumproduct(B$10:W$10,Alkanza!H6:AC6)</f>
        <v>#N/A</v>
      </c>
    </row>
    <row r="18">
      <c r="B18" s="9">
        <f>sumproduct($B$6:$H$6,Wealthfront!B7:H7)/100</f>
        <v>0.000103</v>
      </c>
      <c r="C18" s="9" t="str">
        <f>sumproduct(B$7:M$7,Betterment!B7:M7)/100</f>
        <v>#N/A</v>
      </c>
      <c r="D18" s="9">
        <f>sumproduct(B$8:AB$8,Schwab!C7:AC7)/100</f>
        <v>0.0013835</v>
      </c>
      <c r="E18" s="9">
        <f>sumproduct(B$9:G$9,Acorn!B7:G7)/100</f>
        <v>0.000582</v>
      </c>
      <c r="F18" s="9">
        <f>hlookup('T Rowe'!A6,DayChng,2,0)</f>
        <v>0.001</v>
      </c>
      <c r="G18" s="9" t="str">
        <f>sumproduct(B$10:W$10,Alkanza!H7:AC7)</f>
        <v>#N/A</v>
      </c>
    </row>
    <row r="19">
      <c r="B19" s="9">
        <f>sumproduct($B$6:$H$6,Wealthfront!B8:H8)/100</f>
        <v>0.000022</v>
      </c>
      <c r="C19" s="9" t="str">
        <f>sumproduct(B$7:M$7,Betterment!B8:M8)/100</f>
        <v>#N/A</v>
      </c>
      <c r="D19" s="9">
        <f>sumproduct(B$8:AB$8,Schwab!C8:AC8)/100</f>
        <v>0.001783</v>
      </c>
      <c r="E19" s="9">
        <f>sumproduct(B$9:G$9,Acorn!B8:G8)/100</f>
        <v>0.000305</v>
      </c>
      <c r="F19" s="9">
        <f>hlookup('T Rowe'!A7,DayChng,2,0)</f>
        <v>0.0013</v>
      </c>
      <c r="G19" s="9" t="str">
        <f>sumproduct(B$10:W$10,Alkanza!H8:AC8)</f>
        <v>#N/A</v>
      </c>
    </row>
    <row r="20">
      <c r="B20" s="9">
        <f>sumproduct($B$6:$H$6,Wealthfront!B9:H9)/100</f>
        <v>0.000081</v>
      </c>
      <c r="C20" s="9" t="str">
        <f>sumproduct(B$7:M$7,Betterment!B9:M9)/100</f>
        <v>#N/A</v>
      </c>
      <c r="D20" s="9">
        <f>sumproduct(B$8:AB$8,Schwab!C9:AC9)/100</f>
        <v>0.0020185</v>
      </c>
      <c r="E20" s="9"/>
      <c r="F20" s="9">
        <f>hlookup('T Rowe'!A8,DayChng,2,0)</f>
        <v>0.0017</v>
      </c>
      <c r="G20" s="9" t="str">
        <f>sumproduct(B$10:W$10,Alkanza!H9:AC9)</f>
        <v>#N/A</v>
      </c>
    </row>
    <row r="21">
      <c r="B21" s="9">
        <f>sumproduct($B$6:$H$6,Wealthfront!B10:H10)/100</f>
        <v>0.000196</v>
      </c>
      <c r="C21" s="9" t="str">
        <f>sumproduct(B$7:M$7,Betterment!B10:M10)/100</f>
        <v>#N/A</v>
      </c>
      <c r="D21" s="9">
        <f>sumproduct(B$8:AB$8,Schwab!C10:AC10)/100</f>
        <v>0.00213961</v>
      </c>
      <c r="E21" s="9"/>
      <c r="F21" s="9">
        <f>hlookup('T Rowe'!A9,DayChng,2,0)</f>
        <v>0.0018</v>
      </c>
      <c r="G21" s="9" t="str">
        <f>sumproduct(B$10:W$10,Alkanza!H10:AC10)</f>
        <v>#N/A</v>
      </c>
    </row>
    <row r="22">
      <c r="B22" s="9">
        <f>sumproduct($B$6:$H$6,Wealthfront!B11:H11)/100</f>
        <v>0.000248</v>
      </c>
      <c r="C22" s="9" t="str">
        <f>sumproduct(B$7:M$7,Betterment!B11:M11)/100</f>
        <v>#N/A</v>
      </c>
      <c r="D22" s="9">
        <f>sumproduct(B$8:AB$8,Schwab!C11:AC11)/100</f>
        <v>0.0023114</v>
      </c>
      <c r="E22" s="9"/>
      <c r="F22" s="9">
        <f>hlookup('T Rowe'!A10,DayChng,2,0)</f>
        <v>0.0021</v>
      </c>
      <c r="G22" s="9"/>
    </row>
    <row r="23">
      <c r="B23" s="9">
        <f>sumproduct($B$6:$H$6,Wealthfront!B12:H12)/100</f>
        <v>0.000476</v>
      </c>
      <c r="C23" s="9" t="str">
        <f>sumproduct(B$7:M$7,Betterment!B12:M12)/100</f>
        <v>#N/A</v>
      </c>
      <c r="D23" s="9">
        <f>sumproduct(B$8:AB$8,Schwab!C12:AC12)/100</f>
        <v>0.0024881</v>
      </c>
      <c r="E23" s="9"/>
      <c r="F23" s="9">
        <f>hlookup('T Rowe'!A11,DayChng,2,0)</f>
        <v>0.0019</v>
      </c>
      <c r="G23" s="9"/>
    </row>
    <row r="24">
      <c r="B24" s="9">
        <f>sumproduct($B$6:$H$6,Wealthfront!B13:H13)/100</f>
        <v>0.000565</v>
      </c>
      <c r="C24" s="9" t="str">
        <f>sumproduct(B$7:M$7,Betterment!B13:M13)/100</f>
        <v>#N/A</v>
      </c>
      <c r="D24" s="9">
        <f>sumproduct(B$8:AB$8,Schwab!C13:AC13)/100</f>
        <v>0.0027123</v>
      </c>
      <c r="E24" s="9"/>
      <c r="F24" s="9">
        <f>hlookup('T Rowe'!A12,DayChng,2,0)</f>
        <v>0.0022</v>
      </c>
      <c r="G24" s="9"/>
    </row>
    <row r="25">
      <c r="B25" s="9">
        <f>sumproduct($B$6:$H$6,Wealthfront!B14:H14)/100</f>
        <v>0.000648</v>
      </c>
      <c r="C25" s="9" t="str">
        <f>sumproduct(B$7:M$7,Betterment!B14:M14)/100</f>
        <v>#N/A</v>
      </c>
      <c r="D25" s="9">
        <f>sumproduct(B$8:AB$8,Schwab!C14:AC14)/100</f>
        <v>0.002924</v>
      </c>
      <c r="E25" s="9"/>
      <c r="F25" s="9">
        <f>hlookup('T Rowe'!A13,DayChng,2,0)</f>
        <v>0.0015</v>
      </c>
      <c r="G25" s="9"/>
    </row>
    <row r="26">
      <c r="B26" s="9">
        <f>sumproduct($B$6:$H$6,Wealthfront!B15:H15)/100</f>
        <v>0.000731</v>
      </c>
      <c r="C26" s="9" t="str">
        <f>sumproduct(B$7:M$7,Betterment!B15:M15)/100</f>
        <v>#N/A</v>
      </c>
      <c r="D26" s="9"/>
      <c r="E26" s="9"/>
      <c r="F26" s="9">
        <f>hlookup('T Rowe'!A14,DayChng,2,0)</f>
        <v>0.0029</v>
      </c>
      <c r="G26" s="9"/>
    </row>
    <row r="27">
      <c r="A27" s="11"/>
      <c r="B27" s="9">
        <f>sumproduct($B$6:$H$6,Wealthfront!B16:H16)/100</f>
        <v>0.000803</v>
      </c>
      <c r="C27" s="9" t="str">
        <f>sumproduct(B$7:M$7,Betterment!B16:M16)/100</f>
        <v>#N/A</v>
      </c>
      <c r="D27" s="9"/>
      <c r="E27" s="9"/>
      <c r="F27" s="9"/>
      <c r="G27" s="9"/>
    </row>
    <row r="28">
      <c r="A28" s="11"/>
      <c r="B28" s="9">
        <f>sumproduct($B$6:$H$6,Wealthfront!B17:H17)/100</f>
        <v>0.000837</v>
      </c>
      <c r="C28" s="9" t="str">
        <f>sumproduct(B$7:M$7,Betterment!B17:M17)/100</f>
        <v>#N/A</v>
      </c>
      <c r="D28" s="9"/>
      <c r="E28" s="9"/>
      <c r="F28" s="9"/>
      <c r="G28" s="9"/>
    </row>
    <row r="29">
      <c r="A29" s="11"/>
      <c r="B29" s="9">
        <f>sumproduct($B$6:$H$6,Wealthfront!B18:H18)/100</f>
        <v>0.000915</v>
      </c>
      <c r="C29" s="9" t="str">
        <f>sumproduct(B$7:M$7,Betterment!B18:M18)/100</f>
        <v>#N/A</v>
      </c>
      <c r="D29" s="9"/>
      <c r="E29" s="9"/>
      <c r="F29" s="9"/>
      <c r="G29" s="9"/>
    </row>
    <row r="30">
      <c r="A30" s="11"/>
      <c r="B30" s="9">
        <f>sumproduct($B$6:$H$6,Wealthfront!B19:H19)/100</f>
        <v>0.000987</v>
      </c>
      <c r="C30" s="9" t="str">
        <f>sumproduct(B$7:M$7,Betterment!B19:M19)/100</f>
        <v>#N/A</v>
      </c>
      <c r="D30" s="9"/>
      <c r="E30" s="9"/>
      <c r="F30" s="9"/>
      <c r="G30" s="9"/>
    </row>
    <row r="31">
      <c r="A31" s="11"/>
      <c r="B31" s="9">
        <f>sumproduct($B$6:$H$6,Wealthfront!B20:H20)/100</f>
        <v>0.001079</v>
      </c>
      <c r="C31" s="9" t="str">
        <f>sumproduct(B$7:M$7,Betterment!B20:M20)/100</f>
        <v>#N/A</v>
      </c>
      <c r="D31" s="9"/>
      <c r="E31" s="9"/>
      <c r="F31" s="9"/>
      <c r="G31" s="9"/>
    </row>
    <row r="32">
      <c r="A32" s="11"/>
      <c r="B32" s="9">
        <f>sumproduct($B$6:$H$6,Wealthfront!B21:H21)/100</f>
        <v>0.001157</v>
      </c>
      <c r="C32" s="9" t="str">
        <f>sumproduct(B$7:M$7,Betterment!B21:M21)/100</f>
        <v>#N/A</v>
      </c>
      <c r="D32" s="9"/>
      <c r="E32" s="9"/>
      <c r="F32" s="9"/>
      <c r="G32" s="9"/>
    </row>
    <row r="33">
      <c r="A33" s="11"/>
      <c r="B33" s="9">
        <f>sumproduct($B$6:$H$6,Wealthfront!B22:H22)/100</f>
        <v>0.001327</v>
      </c>
      <c r="C33" s="9" t="str">
        <f>sumproduct(B$7:M$7,Betterment!B22:M22)/100</f>
        <v>#N/A</v>
      </c>
      <c r="D33" s="9"/>
      <c r="E33" s="9"/>
      <c r="F33" s="9"/>
      <c r="G33" s="9"/>
    </row>
    <row r="34">
      <c r="A34" s="11"/>
      <c r="B34" s="9">
        <f>sumproduct($B$6:$H$6,Wealthfront!B23:H23)/100</f>
        <v>0.001607</v>
      </c>
      <c r="C34" s="9" t="str">
        <f>sumproduct(B$7:M$7,Betterment!B23:M23)/100</f>
        <v>#N/A</v>
      </c>
      <c r="D34" s="9"/>
      <c r="E34" s="9"/>
      <c r="F34" s="9"/>
      <c r="G34" s="9"/>
    </row>
    <row r="35">
      <c r="A35" s="11"/>
      <c r="B35" s="9"/>
      <c r="C35" s="9" t="str">
        <f>sumproduct(B$7:M$7,Betterment!B24:M24)/100</f>
        <v>#N/A</v>
      </c>
      <c r="D35" s="9"/>
      <c r="E35" s="9"/>
      <c r="F35" s="9"/>
      <c r="G35" s="9"/>
    </row>
    <row r="36">
      <c r="B36" s="9"/>
      <c r="C36" s="9"/>
    </row>
    <row r="37">
      <c r="B37" s="9"/>
      <c r="C37" s="9"/>
    </row>
    <row r="38">
      <c r="B38" s="9"/>
      <c r="C38" s="9"/>
    </row>
    <row r="39">
      <c r="B39" s="9"/>
      <c r="C39" s="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5" max="5"/>
    <col customWidth="1" min="19" max="19" width="13.43"/>
    <col customWidth="1" min="20" max="20" width="13.57"/>
    <col customWidth="1" min="21" max="21" width="13.14"/>
    <col customWidth="1" min="22" max="30" width="9.0"/>
  </cols>
  <sheetData>
    <row r="1">
      <c r="B1" s="1">
        <v>1.0</v>
      </c>
      <c r="C1" s="1">
        <v>1.0</v>
      </c>
      <c r="D1" s="1">
        <v>1.0</v>
      </c>
      <c r="E1" s="1">
        <v>1.0</v>
      </c>
      <c r="F1" s="1">
        <v>1.0</v>
      </c>
    </row>
    <row r="2"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</row>
    <row r="3"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</row>
    <row r="4">
      <c r="B4" s="1">
        <f t="shared" ref="B4:G4" si="1">count(B6:B26)</f>
        <v>20</v>
      </c>
      <c r="C4" s="1">
        <f t="shared" si="1"/>
        <v>21</v>
      </c>
      <c r="D4" s="1">
        <f t="shared" si="1"/>
        <v>11</v>
      </c>
      <c r="E4" s="1">
        <f t="shared" si="1"/>
        <v>5</v>
      </c>
      <c r="F4" s="1">
        <f t="shared" si="1"/>
        <v>12</v>
      </c>
      <c r="G4" s="1">
        <f t="shared" si="1"/>
        <v>11</v>
      </c>
      <c r="H4" s="1"/>
    </row>
    <row r="5">
      <c r="A5" s="1" t="s">
        <v>69</v>
      </c>
      <c r="B5" s="1" t="str">
        <f t="shared" ref="B5:F5" si="2">if(B1=1,B2,B3)&amp;" *"&amp;"
"&amp;B4&amp;" Portfolios"</f>
        <v>Robo 1 *
20 Portfolios</v>
      </c>
      <c r="C5" s="1" t="str">
        <f t="shared" si="2"/>
        <v>Robo 2 *
21 Portfolios</v>
      </c>
      <c r="D5" s="1" t="str">
        <f t="shared" si="2"/>
        <v>Robo 3 *
11 Portfolios</v>
      </c>
      <c r="E5" s="1" t="str">
        <f t="shared" si="2"/>
        <v>Robo 4 *
5 Portfolios</v>
      </c>
      <c r="F5" s="1" t="str">
        <f t="shared" si="2"/>
        <v>Target Date Fund Family *
12 Portfolios</v>
      </c>
      <c r="G5" s="1" t="str">
        <f>"Alkanza **"&amp;"
"&amp;G4&amp;" Portfolios"</f>
        <v>Alkanza **
11 Portfolios</v>
      </c>
      <c r="H5" s="1" t="s">
        <v>42</v>
      </c>
      <c r="R5" s="52" t="s">
        <v>69</v>
      </c>
      <c r="S5" s="52" t="s">
        <v>153</v>
      </c>
      <c r="T5" s="52" t="s">
        <v>154</v>
      </c>
      <c r="U5" s="52" t="s">
        <v>155</v>
      </c>
      <c r="V5" s="52" t="s">
        <v>156</v>
      </c>
      <c r="W5" s="52" t="s">
        <v>157</v>
      </c>
      <c r="X5" s="52" t="s">
        <v>158</v>
      </c>
      <c r="Y5" s="52" t="s">
        <v>152</v>
      </c>
    </row>
    <row r="6">
      <c r="B6" s="11">
        <f>'YTD Summ'!B5</f>
        <v>0.06397496811</v>
      </c>
      <c r="C6" s="11">
        <f>'YTD Summ'!C5</f>
        <v>0.0526204494</v>
      </c>
      <c r="D6" s="11">
        <f>'YTD Summ'!D5</f>
        <v>0.06754561018</v>
      </c>
      <c r="E6" s="11">
        <f>'YTD Summ'!E5</f>
        <v>0.05623251425</v>
      </c>
      <c r="F6" s="11">
        <f>'YTD Summ'!F5</f>
        <v>0.07642799678</v>
      </c>
      <c r="G6" s="11">
        <f>'YTD Summ'!G5</f>
        <v>0.02024912462</v>
      </c>
      <c r="H6" s="11" t="str">
        <f>'YTD Summ'!H5</f>
        <v/>
      </c>
      <c r="S6" s="9">
        <v>0.03034126132178862</v>
      </c>
      <c r="T6" s="9">
        <v>-0.00272520647448726</v>
      </c>
      <c r="U6" s="9">
        <v>0.030766215105903185</v>
      </c>
      <c r="V6" s="9">
        <v>0.023117965295818273</v>
      </c>
      <c r="W6" s="9">
        <v>0.023330651649235756</v>
      </c>
      <c r="X6" s="9">
        <v>0.015287837339230309</v>
      </c>
      <c r="Y6" s="9"/>
    </row>
    <row r="7">
      <c r="B7" s="11">
        <f>'YTD Summ'!B6</f>
        <v>0.0612908638</v>
      </c>
      <c r="C7" s="11">
        <f>'YTD Summ'!C6</f>
        <v>0.05288369489</v>
      </c>
      <c r="D7" s="11">
        <f>'YTD Summ'!D6</f>
        <v>0.06794411461</v>
      </c>
      <c r="E7" s="11">
        <f>'YTD Summ'!E6</f>
        <v>0.07033526641</v>
      </c>
      <c r="F7" s="11">
        <f>'YTD Summ'!F6</f>
        <v>0.07819905213</v>
      </c>
      <c r="G7" s="11">
        <f>'YTD Summ'!G6</f>
        <v>0.0247865774</v>
      </c>
      <c r="H7" s="11" t="str">
        <f>'YTD Summ'!H6</f>
        <v/>
      </c>
      <c r="S7" s="9">
        <v>0.02371616784915874</v>
      </c>
      <c r="T7" s="9">
        <v>-0.0035639085803087</v>
      </c>
      <c r="U7" s="9">
        <v>0.025863006898964435</v>
      </c>
      <c r="V7" s="9">
        <v>0.025471892879754914</v>
      </c>
      <c r="W7" s="9">
        <v>0.020142180094786744</v>
      </c>
      <c r="X7" s="9">
        <v>0.018559266357840446</v>
      </c>
      <c r="Y7" s="9"/>
    </row>
    <row r="8">
      <c r="B8" s="11">
        <f>'YTD Summ'!B7</f>
        <v>0.06021669343</v>
      </c>
      <c r="C8" s="11">
        <f>'YTD Summ'!C7</f>
        <v>0.05302538985</v>
      </c>
      <c r="D8" s="11">
        <f>'YTD Summ'!D7</f>
        <v>0.07558358597</v>
      </c>
      <c r="E8" s="11">
        <f>'YTD Summ'!E7</f>
        <v>0.07741434077</v>
      </c>
      <c r="F8" s="11">
        <f>'YTD Summ'!F7</f>
        <v>0.07675438596</v>
      </c>
      <c r="G8" s="11">
        <f>'YTD Summ'!G7</f>
        <v>0.02932403017</v>
      </c>
      <c r="H8" s="11" t="str">
        <f>'YTD Summ'!H7</f>
        <v/>
      </c>
      <c r="S8" s="9">
        <v>0.0184537372026135</v>
      </c>
      <c r="T8" s="9">
        <v>-0.004416464463116697</v>
      </c>
      <c r="U8" s="9">
        <v>0.021508466489701745</v>
      </c>
      <c r="V8" s="9">
        <v>0.023088134376364863</v>
      </c>
      <c r="W8" s="9">
        <v>0.01023391812865504</v>
      </c>
      <c r="X8" s="9">
        <v>0.021830695376450583</v>
      </c>
      <c r="Y8" s="9"/>
    </row>
    <row r="9">
      <c r="B9" s="11">
        <f>'YTD Summ'!B8</f>
        <v>0.05921158979</v>
      </c>
      <c r="C9" s="11">
        <f>'YTD Summ'!C8</f>
        <v>0.05342298214</v>
      </c>
      <c r="D9" s="11">
        <f>'YTD Summ'!D8</f>
        <v>0.08706697515</v>
      </c>
      <c r="E9" s="11">
        <f>'YTD Summ'!E8</f>
        <v>0.08668465853</v>
      </c>
      <c r="F9" s="11">
        <f>'YTD Summ'!F8</f>
        <v>0.07618080244</v>
      </c>
      <c r="G9" s="11">
        <f>'YTD Summ'!G8</f>
        <v>0.0342249164</v>
      </c>
      <c r="H9" s="11" t="str">
        <f>'YTD Summ'!H8</f>
        <v/>
      </c>
      <c r="S9" s="9">
        <v>0.013586211550274596</v>
      </c>
      <c r="T9" s="9">
        <v>-0.006121679247568945</v>
      </c>
      <c r="U9" s="9">
        <v>0.02127836683358933</v>
      </c>
      <c r="V9" s="9">
        <v>0.021538864704970705</v>
      </c>
      <c r="W9" s="9">
        <v>-0.001015744032503818</v>
      </c>
      <c r="X9" s="9">
        <v>0.024832931639295196</v>
      </c>
      <c r="Y9" s="9"/>
    </row>
    <row r="10">
      <c r="B10" s="11">
        <f>'YTD Summ'!B9</f>
        <v>0.05920320465</v>
      </c>
      <c r="C10" s="11">
        <f>'YTD Summ'!C9</f>
        <v>0.05374260309</v>
      </c>
      <c r="D10" s="11">
        <f>'YTD Summ'!D9</f>
        <v>0.09441557152</v>
      </c>
      <c r="E10" s="11">
        <f>'YTD Summ'!E9</f>
        <v>0.09680910156</v>
      </c>
      <c r="F10" s="11">
        <f>'YTD Summ'!F9</f>
        <v>0.07558528428</v>
      </c>
      <c r="G10" s="11">
        <f>'YTD Summ'!G9</f>
        <v>0.03912580263</v>
      </c>
      <c r="H10" s="11" t="str">
        <f>'YTD Summ'!H9</f>
        <v/>
      </c>
      <c r="S10" s="9">
        <v>0.010056707663218955</v>
      </c>
      <c r="T10" s="9">
        <v>-0.007941613557607618</v>
      </c>
      <c r="U10" s="9">
        <v>0.015577805062188815</v>
      </c>
      <c r="V10" s="9">
        <v>0.02119958623769711</v>
      </c>
      <c r="W10" s="9">
        <v>-0.010033444816053394</v>
      </c>
      <c r="X10" s="9">
        <v>0.02783516790213981</v>
      </c>
      <c r="Y10" s="9"/>
    </row>
    <row r="11">
      <c r="B11" s="11">
        <f>'YTD Summ'!B10</f>
        <v>0.05944572762</v>
      </c>
      <c r="C11" s="11">
        <f>'YTD Summ'!C10</f>
        <v>0.05395160672</v>
      </c>
      <c r="D11" s="11">
        <f>'YTD Summ'!D10</f>
        <v>0.0984047913</v>
      </c>
      <c r="E11" s="11" t="str">
        <f>'YTD Summ'!E10</f>
        <v/>
      </c>
      <c r="F11" s="11">
        <f>'YTD Summ'!F10</f>
        <v>0.0742778542</v>
      </c>
      <c r="G11" s="11">
        <f>'YTD Summ'!G10</f>
        <v>0.04222390923</v>
      </c>
      <c r="H11" s="11" t="str">
        <f>'YTD Summ'!H10</f>
        <v/>
      </c>
      <c r="S11" s="9">
        <v>0.007348415813987681</v>
      </c>
      <c r="T11" s="9">
        <v>-0.009979793866724906</v>
      </c>
      <c r="U11" s="9">
        <v>0.0113234396933428</v>
      </c>
      <c r="V11" s="9"/>
      <c r="W11" s="9">
        <v>-0.018340210912425436</v>
      </c>
      <c r="X11" s="9">
        <v>0.027776671803744064</v>
      </c>
      <c r="Y11" s="9"/>
    </row>
    <row r="12">
      <c r="B12" s="11">
        <f>'YTD Summ'!B11</f>
        <v>0.06046726543</v>
      </c>
      <c r="C12" s="11">
        <f>'YTD Summ'!C11</f>
        <v>0.05408022559</v>
      </c>
      <c r="D12" s="11">
        <f>'YTD Summ'!D11</f>
        <v>0.100633415</v>
      </c>
      <c r="E12" s="11" t="str">
        <f>'YTD Summ'!E11</f>
        <v/>
      </c>
      <c r="F12" s="11">
        <f>'YTD Summ'!F11</f>
        <v>0.07219759341</v>
      </c>
      <c r="G12" s="11">
        <f>'YTD Summ'!G11</f>
        <v>0.04532201583</v>
      </c>
      <c r="H12" s="11" t="str">
        <f>'YTD Summ'!H11</f>
        <v/>
      </c>
      <c r="S12" s="9">
        <v>0.0026542413309532664</v>
      </c>
      <c r="T12" s="9">
        <v>-0.010836064645611564</v>
      </c>
      <c r="U12" s="9">
        <v>0.009035867170198289</v>
      </c>
      <c r="V12" s="9"/>
      <c r="W12" s="9">
        <v>-0.026599113362887783</v>
      </c>
      <c r="X12" s="9">
        <v>0.027718175705348316</v>
      </c>
      <c r="Y12" s="9"/>
    </row>
    <row r="13">
      <c r="B13" s="11">
        <f>'YTD Summ'!B12</f>
        <v>0.06117792553</v>
      </c>
      <c r="C13" s="11">
        <f>'YTD Summ'!C12</f>
        <v>0.05436487678</v>
      </c>
      <c r="D13" s="11">
        <f>'YTD Summ'!D12</f>
        <v>0.1052091313</v>
      </c>
      <c r="E13" s="11" t="str">
        <f>'YTD Summ'!E12</f>
        <v/>
      </c>
      <c r="F13" s="11">
        <f>'YTD Summ'!F12</f>
        <v>0.07041629761</v>
      </c>
      <c r="G13" s="11">
        <f>'YTD Summ'!G12</f>
        <v>0.05312555215</v>
      </c>
      <c r="H13" s="11" t="str">
        <f>'YTD Summ'!H12</f>
        <v/>
      </c>
      <c r="S13" s="9">
        <v>0.0025640210323571735</v>
      </c>
      <c r="T13" s="9">
        <v>-0.012736852106360406</v>
      </c>
      <c r="U13" s="9">
        <v>0.007536584588379238</v>
      </c>
      <c r="V13" s="9"/>
      <c r="W13" s="9">
        <v>-0.03321523472099208</v>
      </c>
      <c r="X13" s="9">
        <v>0.032913196324938235</v>
      </c>
      <c r="Y13" s="9"/>
    </row>
    <row r="14">
      <c r="B14" s="11">
        <f>'YTD Summ'!B13</f>
        <v>0.06203617805</v>
      </c>
      <c r="C14" s="11">
        <f>'YTD Summ'!C13</f>
        <v>0.05457753969</v>
      </c>
      <c r="D14" s="11">
        <f>'YTD Summ'!D13</f>
        <v>0.09966409064</v>
      </c>
      <c r="E14" s="11" t="str">
        <f>'YTD Summ'!E13</f>
        <v/>
      </c>
      <c r="F14" s="11">
        <f>'YTD Summ'!F13</f>
        <v>0.07058047493</v>
      </c>
      <c r="G14" s="11">
        <f>'YTD Summ'!G13</f>
        <v>0.06092908846</v>
      </c>
      <c r="H14" s="11" t="str">
        <f>'YTD Summ'!H13</f>
        <v/>
      </c>
      <c r="S14" s="9">
        <v>-3.517060804900174E-4</v>
      </c>
      <c r="T14" s="9">
        <v>-0.014666356062838375</v>
      </c>
      <c r="U14" s="9">
        <v>-0.002452432456357116</v>
      </c>
      <c r="V14" s="9"/>
      <c r="W14" s="9">
        <v>-0.03430079155672816</v>
      </c>
      <c r="X14" s="9">
        <v>0.03810821694452816</v>
      </c>
      <c r="Y14" s="9"/>
    </row>
    <row r="15">
      <c r="B15" s="11">
        <f>'YTD Summ'!B14</f>
        <v>0.06442642388</v>
      </c>
      <c r="C15" s="11">
        <f>'YTD Summ'!C14</f>
        <v>0.05477163898</v>
      </c>
      <c r="D15" s="11">
        <f>'YTD Summ'!D14</f>
        <v>0.09378010841</v>
      </c>
      <c r="E15" s="11" t="str">
        <f>'YTD Summ'!E14</f>
        <v/>
      </c>
      <c r="F15" s="11">
        <f>'YTD Summ'!F14</f>
        <v>0.06985871272</v>
      </c>
      <c r="G15" s="11">
        <f>'YTD Summ'!G14</f>
        <v>0.06198652123</v>
      </c>
      <c r="H15" s="11" t="str">
        <f>'YTD Summ'!H14</f>
        <v/>
      </c>
      <c r="S15" s="9">
        <v>-0.0024614715738517034</v>
      </c>
      <c r="T15" s="9">
        <v>-0.015498476205300734</v>
      </c>
      <c r="U15" s="9">
        <v>-0.013232610972480208</v>
      </c>
      <c r="V15" s="9"/>
      <c r="W15" s="9">
        <v>-0.03453689167974883</v>
      </c>
      <c r="X15" s="9">
        <v>0.03556371774532241</v>
      </c>
      <c r="Y15" s="9"/>
    </row>
    <row r="16">
      <c r="B16" s="11">
        <f>'YTD Summ'!B15</f>
        <v>0.06622811695</v>
      </c>
      <c r="C16" s="11">
        <f>'YTD Summ'!C15</f>
        <v>0.05513809799</v>
      </c>
      <c r="D16" s="11">
        <f>'YTD Summ'!D15</f>
        <v>0.08654564586</v>
      </c>
      <c r="E16" s="11" t="str">
        <f>'YTD Summ'!E15</f>
        <v/>
      </c>
      <c r="F16" s="11">
        <f>'YTD Summ'!F15</f>
        <v>0.07002360346</v>
      </c>
      <c r="G16" s="11">
        <f>'YTD Summ'!G15</f>
        <v>0.06304395401</v>
      </c>
      <c r="H16" s="11" t="str">
        <f>'YTD Summ'!H15</f>
        <v/>
      </c>
      <c r="S16" s="9">
        <v>-0.0044444055694821925</v>
      </c>
      <c r="T16" s="9">
        <v>-0.017372002566283292</v>
      </c>
      <c r="U16" s="9">
        <v>-0.025821778108921153</v>
      </c>
      <c r="V16" s="9"/>
      <c r="W16" s="9">
        <v>-0.03461841070023597</v>
      </c>
      <c r="X16" s="9">
        <v>0.033019218546116655</v>
      </c>
      <c r="Y16" s="9"/>
    </row>
    <row r="17">
      <c r="B17" s="11">
        <f>'YTD Summ'!B16</f>
        <v>0.06802981003</v>
      </c>
      <c r="C17" s="11">
        <f>'YTD Summ'!C16</f>
        <v>0.05571729095</v>
      </c>
      <c r="D17" s="11" t="str">
        <f>'YTD Summ'!D16</f>
        <v/>
      </c>
      <c r="E17" s="11" t="str">
        <f>'YTD Summ'!E16</f>
        <v/>
      </c>
      <c r="F17" s="11">
        <f>'YTD Summ'!F16</f>
        <v>0.06921487603</v>
      </c>
      <c r="G17" s="11" t="str">
        <f>'YTD Summ'!G16</f>
        <v/>
      </c>
      <c r="H17" s="11" t="str">
        <f>'YTD Summ'!H16</f>
        <v/>
      </c>
      <c r="S17" s="9">
        <v>-0.006427339565112682</v>
      </c>
      <c r="T17" s="9">
        <v>-0.018932460895160236</v>
      </c>
      <c r="U17" s="9"/>
      <c r="V17" s="9"/>
      <c r="W17" s="9">
        <v>-0.03512396694214859</v>
      </c>
      <c r="X17" s="9"/>
      <c r="Y17" s="9"/>
    </row>
    <row r="18">
      <c r="B18" s="11">
        <f>'YTD Summ'!B17</f>
        <v>0.06931201707</v>
      </c>
      <c r="C18" s="11">
        <f>'YTD Summ'!C17</f>
        <v>0.05626410622</v>
      </c>
      <c r="D18" s="11" t="str">
        <f>'YTD Summ'!D17</f>
        <v/>
      </c>
      <c r="E18" s="11" t="str">
        <f>'YTD Summ'!E17</f>
        <v/>
      </c>
      <c r="F18" s="11" t="str">
        <f>'YTD Summ'!F17</f>
        <v/>
      </c>
      <c r="G18" s="11" t="str">
        <f>'YTD Summ'!G17</f>
        <v/>
      </c>
      <c r="H18" s="11" t="str">
        <f>'YTD Summ'!H17</f>
        <v/>
      </c>
      <c r="S18" s="9">
        <v>-0.007888537068805634</v>
      </c>
      <c r="T18" s="9">
        <v>-0.02057339407278409</v>
      </c>
      <c r="U18" s="9"/>
      <c r="V18" s="9"/>
      <c r="W18" s="9"/>
      <c r="X18" s="9"/>
      <c r="Y18" s="9"/>
    </row>
    <row r="19">
      <c r="B19" s="11">
        <f>'YTD Summ'!B18</f>
        <v>0.06986655819</v>
      </c>
      <c r="C19" s="11">
        <f>'YTD Summ'!C18</f>
        <v>0.05652369915</v>
      </c>
      <c r="D19" s="11" t="str">
        <f>'YTD Summ'!D18</f>
        <v/>
      </c>
      <c r="E19" s="11" t="str">
        <f>'YTD Summ'!E18</f>
        <v/>
      </c>
      <c r="F19" s="11" t="str">
        <f>'YTD Summ'!F18</f>
        <v/>
      </c>
      <c r="G19" s="11" t="str">
        <f>'YTD Summ'!G18</f>
        <v/>
      </c>
      <c r="H19" s="11" t="str">
        <f>'YTD Summ'!H18</f>
        <v/>
      </c>
      <c r="S19" s="9">
        <v>-0.010503659981268171</v>
      </c>
      <c r="T19" s="9">
        <v>-0.02132459678436485</v>
      </c>
      <c r="U19" s="9"/>
      <c r="V19" s="9"/>
      <c r="W19" s="9"/>
      <c r="X19" s="9"/>
      <c r="Y19" s="9"/>
    </row>
    <row r="20">
      <c r="B20" s="11">
        <f>'YTD Summ'!B19</f>
        <v>0.07173731799</v>
      </c>
      <c r="C20" s="11">
        <f>'YTD Summ'!C19</f>
        <v>0.0570572736</v>
      </c>
      <c r="D20" s="11" t="str">
        <f>'YTD Summ'!D19</f>
        <v/>
      </c>
      <c r="E20" s="11" t="str">
        <f>'YTD Summ'!E19</f>
        <v/>
      </c>
      <c r="F20" s="11" t="str">
        <f>'YTD Summ'!F19</f>
        <v/>
      </c>
      <c r="G20" s="11" t="str">
        <f>'YTD Summ'!G19</f>
        <v/>
      </c>
      <c r="H20" s="11" t="str">
        <f>'YTD Summ'!H19</f>
        <v/>
      </c>
      <c r="S20" s="9">
        <v>-0.012091688982692323</v>
      </c>
      <c r="T20" s="9">
        <v>-0.022976818057297167</v>
      </c>
      <c r="U20" s="9"/>
      <c r="V20" s="9"/>
      <c r="W20" s="9"/>
      <c r="X20" s="9"/>
      <c r="Y20" s="9"/>
    </row>
    <row r="21">
      <c r="B21" s="11">
        <f>'YTD Summ'!B20</f>
        <v>0.07301952503</v>
      </c>
      <c r="C21" s="11">
        <f>'YTD Summ'!C20</f>
        <v>0.05764018605</v>
      </c>
      <c r="D21" s="11" t="str">
        <f>'YTD Summ'!D20</f>
        <v/>
      </c>
      <c r="E21" s="11" t="str">
        <f>'YTD Summ'!E20</f>
        <v/>
      </c>
      <c r="F21" s="11" t="str">
        <f>'YTD Summ'!F20</f>
        <v/>
      </c>
      <c r="G21" s="11" t="str">
        <f>'YTD Summ'!G20</f>
        <v/>
      </c>
      <c r="H21" s="11" t="str">
        <f>'YTD Summ'!H20</f>
        <v/>
      </c>
      <c r="S21" s="9">
        <v>-0.013552886486385281</v>
      </c>
      <c r="T21" s="9">
        <v>-0.024544484257763056</v>
      </c>
      <c r="U21" s="9"/>
      <c r="V21" s="9"/>
      <c r="W21" s="9"/>
      <c r="X21" s="9"/>
      <c r="Y21" s="9"/>
    </row>
    <row r="22">
      <c r="B22" s="11">
        <f>'YTD Summ'!B21</f>
        <v>0.07487327901</v>
      </c>
      <c r="C22" s="11">
        <f>'YTD Summ'!C21</f>
        <v>0.05781963325</v>
      </c>
      <c r="D22" s="11" t="str">
        <f>'YTD Summ'!D21</f>
        <v/>
      </c>
      <c r="E22" s="11" t="str">
        <f>'YTD Summ'!E21</f>
        <v/>
      </c>
      <c r="F22" s="11" t="str">
        <f>'YTD Summ'!F21</f>
        <v/>
      </c>
      <c r="G22" s="11" t="str">
        <f>'YTD Summ'!G21</f>
        <v/>
      </c>
      <c r="H22" s="11" t="str">
        <f>'YTD Summ'!H21</f>
        <v/>
      </c>
      <c r="S22" s="9">
        <v>-0.016385061195175105</v>
      </c>
      <c r="T22" s="9">
        <v>-0.025397503149790755</v>
      </c>
      <c r="U22" s="9"/>
      <c r="V22" s="9"/>
      <c r="W22" s="9"/>
      <c r="X22" s="9"/>
      <c r="Y22" s="9"/>
    </row>
    <row r="23">
      <c r="B23" s="11">
        <f>'YTD Summ'!B22</f>
        <v>0.07674403882</v>
      </c>
      <c r="C23" s="11">
        <f>'YTD Summ'!C22</f>
        <v>0.05836472464</v>
      </c>
      <c r="D23" s="11" t="str">
        <f>'YTD Summ'!D22</f>
        <v/>
      </c>
      <c r="E23" s="11" t="str">
        <f>'YTD Summ'!E22</f>
        <v/>
      </c>
      <c r="F23" s="11" t="str">
        <f>'YTD Summ'!F22</f>
        <v/>
      </c>
      <c r="G23" s="11" t="str">
        <f>'YTD Summ'!G22</f>
        <v/>
      </c>
      <c r="S23" s="9">
        <v>-0.01797309019659925</v>
      </c>
      <c r="T23" s="9">
        <v>-0.026907554237498302</v>
      </c>
      <c r="U23" s="9"/>
      <c r="V23" s="9"/>
      <c r="W23" s="9"/>
      <c r="X23" s="9"/>
      <c r="Y23" s="9"/>
    </row>
    <row r="24">
      <c r="B24" s="11">
        <f>'YTD Summ'!B23</f>
        <v>0.0788590133</v>
      </c>
      <c r="C24" s="11">
        <f>'YTD Summ'!C23</f>
        <v>0.05897677656</v>
      </c>
      <c r="D24" s="11" t="str">
        <f>'YTD Summ'!D23</f>
        <v/>
      </c>
      <c r="E24" s="11" t="str">
        <f>'YTD Summ'!E23</f>
        <v/>
      </c>
      <c r="F24" s="11" t="str">
        <f>'YTD Summ'!F23</f>
        <v/>
      </c>
      <c r="G24" s="11" t="str">
        <f>'YTD Summ'!G23</f>
        <v/>
      </c>
      <c r="S24" s="9">
        <v>-0.0194878967997532</v>
      </c>
      <c r="T24" s="9">
        <v>-0.028565388431670558</v>
      </c>
      <c r="U24" s="9"/>
      <c r="V24" s="9"/>
      <c r="W24" s="9"/>
      <c r="X24" s="9"/>
      <c r="Y24" s="9"/>
    </row>
    <row r="25">
      <c r="B25" s="11">
        <f>'YTD Summ'!B24</f>
        <v>0.08554520822</v>
      </c>
      <c r="C25" s="11">
        <f>'YTD Summ'!C24</f>
        <v>0.05945360678</v>
      </c>
      <c r="D25" s="11" t="str">
        <f>'YTD Summ'!D24</f>
        <v/>
      </c>
      <c r="E25" s="11" t="str">
        <f>'YTD Summ'!E24</f>
        <v/>
      </c>
      <c r="F25" s="11" t="str">
        <f>'YTD Summ'!F24</f>
        <v/>
      </c>
      <c r="G25" s="11" t="str">
        <f>'YTD Summ'!G24</f>
        <v/>
      </c>
      <c r="S25" s="9">
        <v>-0.015559961752791875</v>
      </c>
      <c r="T25" s="9">
        <v>-0.030191399081697816</v>
      </c>
      <c r="U25" s="9"/>
      <c r="V25" s="9"/>
      <c r="W25" s="9"/>
      <c r="X25" s="9"/>
      <c r="Y25" s="9"/>
    </row>
    <row r="26">
      <c r="B26" s="11" t="str">
        <f>'YTD Summ'!B25</f>
        <v/>
      </c>
      <c r="C26" s="11">
        <f>'YTD Summ'!C25</f>
        <v>0.06032416457</v>
      </c>
      <c r="D26" s="11" t="str">
        <f>'YTD Summ'!D25</f>
        <v/>
      </c>
      <c r="E26" s="11" t="str">
        <f>'YTD Summ'!E25</f>
        <v/>
      </c>
      <c r="F26" s="11" t="str">
        <f>'YTD Summ'!F25</f>
        <v/>
      </c>
      <c r="G26" s="11" t="str">
        <f>'YTD Summ'!G25</f>
        <v/>
      </c>
      <c r="S26" s="9"/>
      <c r="T26" s="9">
        <v>-0.03246806064351957</v>
      </c>
      <c r="U26" s="9"/>
      <c r="V26" s="9"/>
      <c r="W26" s="9"/>
      <c r="X26" s="9"/>
      <c r="Y26" s="9"/>
    </row>
    <row r="27">
      <c r="B27" s="11"/>
      <c r="C27" s="11"/>
      <c r="D27" s="11"/>
      <c r="E27" s="11"/>
      <c r="F27" s="11"/>
      <c r="G27" s="11"/>
      <c r="H27" s="11">
        <f>'YTD Summ'!H25</f>
        <v>0.05957003504</v>
      </c>
      <c r="S27" s="9"/>
      <c r="T27" s="9"/>
      <c r="U27" s="9"/>
      <c r="V27" s="9"/>
      <c r="W27" s="9"/>
      <c r="X27" s="9"/>
      <c r="Y27" s="9"/>
    </row>
    <row r="28">
      <c r="B28" s="11" t="str">
        <f>'YTD Summ'!B26</f>
        <v/>
      </c>
      <c r="C28" s="11" t="str">
        <f>'YTD Summ'!C26</f>
        <v/>
      </c>
      <c r="D28" s="11" t="str">
        <f>'YTD Summ'!D26</f>
        <v/>
      </c>
      <c r="E28" s="11" t="str">
        <f>'YTD Summ'!E26</f>
        <v/>
      </c>
      <c r="F28" s="11" t="str">
        <f>'YTD Summ'!F26</f>
        <v/>
      </c>
      <c r="G28" s="11"/>
      <c r="H28" s="11">
        <f>'YTD Summ'!H26</f>
        <v>0.06082859575</v>
      </c>
      <c r="S28" s="9"/>
      <c r="T28" s="9"/>
      <c r="U28" s="9"/>
      <c r="V28" s="9"/>
      <c r="W28" s="9"/>
      <c r="X28" s="9"/>
      <c r="Y28" s="9">
        <v>-0.021233500004892547</v>
      </c>
    </row>
    <row r="29">
      <c r="A29" s="1" t="s">
        <v>57</v>
      </c>
      <c r="B29" s="11" t="str">
        <f t="shared" ref="B29:H29" si="3">B5</f>
        <v>Robo 1 *
20 Portfolios</v>
      </c>
      <c r="C29" s="11" t="str">
        <f t="shared" si="3"/>
        <v>Robo 2 *
21 Portfolios</v>
      </c>
      <c r="D29" s="11" t="str">
        <f t="shared" si="3"/>
        <v>Robo 3 *
11 Portfolios</v>
      </c>
      <c r="E29" s="11" t="str">
        <f t="shared" si="3"/>
        <v>Robo 4 *
5 Portfolios</v>
      </c>
      <c r="F29" s="11" t="str">
        <f t="shared" si="3"/>
        <v>Target Date Fund Family *
12 Portfolios</v>
      </c>
      <c r="G29" s="11" t="str">
        <f t="shared" si="3"/>
        <v>Alkanza **
11 Portfolios</v>
      </c>
      <c r="H29" s="11" t="str">
        <f t="shared" si="3"/>
        <v>Indices</v>
      </c>
    </row>
    <row r="30">
      <c r="A30" s="1"/>
      <c r="B30" s="11">
        <f>'YTD Summ'!B41</f>
        <v>-0.02716334426</v>
      </c>
      <c r="C30" s="11">
        <f>'YTD Summ'!C41</f>
        <v>-0.05721533083</v>
      </c>
      <c r="D30" s="11">
        <f>'YTD Summ'!D41</f>
        <v>-0.02235821962</v>
      </c>
      <c r="E30" s="11">
        <f>'YTD Summ'!E41</f>
        <v>-0.04047060999</v>
      </c>
      <c r="F30" s="11">
        <f>'YTD Summ'!F41</f>
        <v>-0.04022526146</v>
      </c>
      <c r="G30" s="11">
        <f>'YTD Summ'!G41</f>
        <v>-0.002695000461</v>
      </c>
      <c r="H30" s="11" t="str">
        <f>'YTD Summ'!H41</f>
        <v/>
      </c>
    </row>
    <row r="31">
      <c r="B31" s="11">
        <f>'YTD Summ'!B42</f>
        <v>-0.03401118714</v>
      </c>
      <c r="C31" s="11">
        <f>'YTD Summ'!C42</f>
        <v>-0.05851246393</v>
      </c>
      <c r="D31" s="11">
        <f>'YTD Summ'!D42</f>
        <v>-0.03103184822</v>
      </c>
      <c r="E31" s="11">
        <f>'YTD Summ'!E42</f>
        <v>-0.05556642999</v>
      </c>
      <c r="F31" s="11">
        <f>'YTD Summ'!F42</f>
        <v>-0.04680094787</v>
      </c>
      <c r="G31" s="11">
        <f>'YTD Summ'!G42</f>
        <v>-0.002960617385</v>
      </c>
      <c r="H31" s="11" t="str">
        <f>'YTD Summ'!H42</f>
        <v/>
      </c>
    </row>
    <row r="32">
      <c r="B32" s="11">
        <f>'YTD Summ'!B43</f>
        <v>-0.04079202792</v>
      </c>
      <c r="C32" s="11">
        <f>'YTD Summ'!C43</f>
        <v>-0.05971399485</v>
      </c>
      <c r="D32" s="11">
        <f>'YTD Summ'!D43</f>
        <v>-0.04306116745</v>
      </c>
      <c r="E32" s="11">
        <f>'YTD Summ'!E43</f>
        <v>-0.06833628814</v>
      </c>
      <c r="F32" s="11">
        <f>'YTD Summ'!F43</f>
        <v>-0.05994152047</v>
      </c>
      <c r="G32" s="11">
        <f>'YTD Summ'!G43</f>
        <v>-0.003226234309</v>
      </c>
      <c r="H32" s="11" t="str">
        <f>'YTD Summ'!H43</f>
        <v/>
      </c>
    </row>
    <row r="33">
      <c r="B33" s="11">
        <f>'YTD Summ'!B44</f>
        <v>-0.04705987617</v>
      </c>
      <c r="C33" s="11">
        <f>'YTD Summ'!C44</f>
        <v>-0.06219561693</v>
      </c>
      <c r="D33" s="11">
        <f>'YTD Summ'!D44</f>
        <v>-0.05167780633</v>
      </c>
      <c r="E33" s="11">
        <f>'YTD Summ'!E44</f>
        <v>-0.08525456519</v>
      </c>
      <c r="F33" s="11">
        <f>'YTD Summ'!F44</f>
        <v>-0.07414931437</v>
      </c>
      <c r="G33" s="11">
        <f>'YTD Summ'!G44</f>
        <v>-0.004343791799</v>
      </c>
      <c r="H33" s="11" t="str">
        <f>'YTD Summ'!H44</f>
        <v/>
      </c>
    </row>
    <row r="34">
      <c r="B34" s="11">
        <f>'YTD Summ'!B45</f>
        <v>-0.05246876566</v>
      </c>
      <c r="C34" s="11">
        <f>'YTD Summ'!C45</f>
        <v>-0.06476283532</v>
      </c>
      <c r="D34" s="11">
        <f>'YTD Summ'!D45</f>
        <v>-0.06424644387</v>
      </c>
      <c r="E34" s="11">
        <f>'YTD Summ'!E45</f>
        <v>-0.1021168612</v>
      </c>
      <c r="F34" s="11">
        <f>'YTD Summ'!F45</f>
        <v>-0.0856187291</v>
      </c>
      <c r="G34" s="11">
        <f>'YTD Summ'!G45</f>
        <v>-0.005461349289</v>
      </c>
      <c r="H34" s="11" t="str">
        <f>'YTD Summ'!H45</f>
        <v/>
      </c>
    </row>
    <row r="35">
      <c r="B35" s="11">
        <f>'YTD Summ'!B46</f>
        <v>-0.05648096298</v>
      </c>
      <c r="C35" s="11">
        <f>'YTD Summ'!C46</f>
        <v>-0.06748699479</v>
      </c>
      <c r="D35" s="11">
        <f>'YTD Summ'!D46</f>
        <v>-0.07330827545</v>
      </c>
      <c r="E35" s="11" t="str">
        <f>'YTD Summ'!E46</f>
        <v/>
      </c>
      <c r="F35" s="11">
        <f>'YTD Summ'!F46</f>
        <v>-0.09582760202</v>
      </c>
      <c r="G35" s="11">
        <f>'YTD Summ'!G46</f>
        <v>-0.008124474614</v>
      </c>
      <c r="H35" s="11" t="str">
        <f>'YTD Summ'!H46</f>
        <v/>
      </c>
      <c r="R35" s="1" t="s">
        <v>26</v>
      </c>
      <c r="T35" s="34">
        <v>0.02</v>
      </c>
      <c r="U35" s="34">
        <v>0.025</v>
      </c>
      <c r="V35" s="34">
        <v>0.03</v>
      </c>
      <c r="W35" s="34">
        <v>0.035</v>
      </c>
      <c r="X35" s="34">
        <v>0.04</v>
      </c>
      <c r="Y35" s="34">
        <v>0.045</v>
      </c>
      <c r="Z35" s="34">
        <v>0.05</v>
      </c>
      <c r="AA35" s="34">
        <v>0.055</v>
      </c>
      <c r="AB35" s="34">
        <v>0.06</v>
      </c>
      <c r="AC35" s="34">
        <v>0.065</v>
      </c>
      <c r="AD35" s="34">
        <v>0.07</v>
      </c>
    </row>
    <row r="36">
      <c r="B36" s="11">
        <f>'YTD Summ'!B47</f>
        <v>-0.06440772318</v>
      </c>
      <c r="C36" s="11">
        <f>'YTD Summ'!C47</f>
        <v>-0.06866129</v>
      </c>
      <c r="D36" s="11">
        <f>'YTD Summ'!D47</f>
        <v>-0.07852190409</v>
      </c>
      <c r="E36" s="11" t="str">
        <f>'YTD Summ'!E47</f>
        <v/>
      </c>
      <c r="F36" s="11">
        <f>'YTD Summ'!F47</f>
        <v>-0.105129829</v>
      </c>
      <c r="G36" s="11">
        <f>'YTD Summ'!G47</f>
        <v>-0.01078759994</v>
      </c>
      <c r="H36" s="11" t="str">
        <f>'YTD Summ'!H47</f>
        <v/>
      </c>
      <c r="R36" s="1" t="s">
        <v>159</v>
      </c>
      <c r="T36" s="11">
        <f>G6</f>
        <v>0.02024912462</v>
      </c>
      <c r="U36" s="11">
        <f>G7</f>
        <v>0.0247865774</v>
      </c>
      <c r="V36" s="11">
        <f>G8</f>
        <v>0.02932403017</v>
      </c>
      <c r="W36" s="11">
        <f>G9</f>
        <v>0.0342249164</v>
      </c>
      <c r="X36" s="11">
        <f>G10</f>
        <v>0.03912580263</v>
      </c>
      <c r="Y36" s="11">
        <f>G11</f>
        <v>0.04222390923</v>
      </c>
      <c r="Z36" s="11">
        <f>G12</f>
        <v>0.04532201583</v>
      </c>
      <c r="AA36" s="11">
        <f>G13</f>
        <v>0.05312555215</v>
      </c>
      <c r="AB36" s="11">
        <f>G14</f>
        <v>0.06092908846</v>
      </c>
      <c r="AC36" s="11">
        <f>G15</f>
        <v>0.06198652123</v>
      </c>
      <c r="AD36" s="11">
        <f>G16</f>
        <v>0.06304395401</v>
      </c>
    </row>
    <row r="37">
      <c r="B37" s="11">
        <f>'YTD Summ'!B48</f>
        <v>-0.06488393545</v>
      </c>
      <c r="C37" s="11">
        <f>'YTD Summ'!C48</f>
        <v>-0.07128469101</v>
      </c>
      <c r="D37" s="11">
        <f>'YTD Summ'!D48</f>
        <v>-0.08429538009</v>
      </c>
      <c r="E37" s="11" t="str">
        <f>'YTD Summ'!E48</f>
        <v/>
      </c>
      <c r="F37" s="11">
        <f>'YTD Summ'!F48</f>
        <v>-0.1120460585</v>
      </c>
      <c r="G37" s="11">
        <f>'YTD Summ'!G48</f>
        <v>-0.01027753555</v>
      </c>
      <c r="H37" s="11" t="str">
        <f>'YTD Summ'!H48</f>
        <v/>
      </c>
      <c r="R37" s="1" t="s">
        <v>160</v>
      </c>
      <c r="T37" s="25">
        <f>'YTD Summ'!I5</f>
        <v>1.382775317</v>
      </c>
      <c r="U37" s="25">
        <f>'YTD Summ'!I6</f>
        <v>1.354989863</v>
      </c>
      <c r="V37" s="25">
        <f>'YTD Summ'!I7</f>
        <v>1.336734142</v>
      </c>
      <c r="W37" s="25">
        <f>'YTD Summ'!I8</f>
        <v>1.338132613</v>
      </c>
      <c r="X37" s="25">
        <f>'YTD Summ'!I9</f>
        <v>1.339396831</v>
      </c>
      <c r="Y37" s="25">
        <f>'YTD Summ'!I10</f>
        <v>1.28567783</v>
      </c>
      <c r="Z37" s="25">
        <f>'YTD Summ'!I11</f>
        <v>1.242809939</v>
      </c>
      <c r="AA37" s="25">
        <f>'YTD Summ'!I12</f>
        <v>1.325209669</v>
      </c>
      <c r="AB37" s="25">
        <f>'YTD Summ'!I13</f>
        <v>1.394102295</v>
      </c>
      <c r="AC37" s="25">
        <f>'YTD Summ'!I14</f>
        <v>1.310030981</v>
      </c>
      <c r="AD37" s="25">
        <f>'YTD Summ'!I15</f>
        <v>1.237994122</v>
      </c>
    </row>
    <row r="38">
      <c r="B38" s="11">
        <f>'YTD Summ'!B49</f>
        <v>-0.06854012081</v>
      </c>
      <c r="C38" s="11">
        <f>'YTD Summ'!C49</f>
        <v>-0.07383188974</v>
      </c>
      <c r="D38" s="11">
        <f>'YTD Summ'!D49</f>
        <v>-0.0929153148</v>
      </c>
      <c r="E38" s="11" t="str">
        <f>'YTD Summ'!E49</f>
        <v/>
      </c>
      <c r="F38" s="11">
        <f>'YTD Summ'!F49</f>
        <v>-0.1127968338</v>
      </c>
      <c r="G38" s="11">
        <f>'YTD Summ'!G49</f>
        <v>-0.009767471162</v>
      </c>
      <c r="H38" s="11" t="str">
        <f>'YTD Summ'!H49</f>
        <v/>
      </c>
    </row>
    <row r="39">
      <c r="B39" s="11">
        <f>'YTD Summ'!B50</f>
        <v>-0.07319056139</v>
      </c>
      <c r="C39" s="11">
        <f>'YTD Summ'!C50</f>
        <v>-0.07504912726</v>
      </c>
      <c r="D39" s="11">
        <f>'YTD Summ'!D50</f>
        <v>-0.1030170318</v>
      </c>
      <c r="E39" s="11" t="str">
        <f>'YTD Summ'!E50</f>
        <v/>
      </c>
      <c r="F39" s="11">
        <f>'YTD Summ'!F50</f>
        <v>-0.1130298273</v>
      </c>
      <c r="G39" s="11">
        <f>'YTD Summ'!G50</f>
        <v>-0.01422262265</v>
      </c>
      <c r="H39" s="11" t="str">
        <f>'YTD Summ'!H50</f>
        <v/>
      </c>
      <c r="T39" s="13"/>
    </row>
    <row r="40">
      <c r="B40" s="11">
        <f>'YTD Summ'!B51</f>
        <v>-0.07707834977</v>
      </c>
      <c r="C40" s="11">
        <f>'YTD Summ'!C51</f>
        <v>-0.07771666807</v>
      </c>
      <c r="D40" s="11">
        <f>'YTD Summ'!D51</f>
        <v>-0.1169822925</v>
      </c>
      <c r="E40" s="11" t="str">
        <f>'YTD Summ'!E51</f>
        <v/>
      </c>
      <c r="F40" s="11">
        <f>'YTD Summ'!F51</f>
        <v>-0.1132966168</v>
      </c>
      <c r="G40" s="11">
        <f>'YTD Summ'!G51</f>
        <v>-0.01867777414</v>
      </c>
      <c r="H40" s="11" t="str">
        <f>'YTD Summ'!H51</f>
        <v/>
      </c>
      <c r="T40" s="26"/>
    </row>
    <row r="41">
      <c r="B41" s="11">
        <f>'YTD Summ'!B52</f>
        <v>-0.08096613815</v>
      </c>
      <c r="C41" s="11">
        <f>'YTD Summ'!C52</f>
        <v>-0.08021928865</v>
      </c>
      <c r="D41" s="11" t="str">
        <f>'YTD Summ'!D52</f>
        <v/>
      </c>
      <c r="E41" s="11" t="str">
        <f>'YTD Summ'!E52</f>
        <v/>
      </c>
      <c r="F41" s="11">
        <f>'YTD Summ'!F52</f>
        <v>-0.1136363636</v>
      </c>
      <c r="G41" s="11" t="str">
        <f>'YTD Summ'!G52</f>
        <v/>
      </c>
      <c r="H41" s="11" t="str">
        <f>'YTD Summ'!H52</f>
        <v/>
      </c>
      <c r="T41" s="26"/>
    </row>
    <row r="42">
      <c r="B42" s="11">
        <f>'YTD Summ'!B53</f>
        <v>-0.0835782818</v>
      </c>
      <c r="C42" s="11">
        <f>'YTD Summ'!C53</f>
        <v>-0.08279441847</v>
      </c>
      <c r="D42" s="11" t="str">
        <f>'YTD Summ'!D53</f>
        <v/>
      </c>
      <c r="E42" s="11" t="str">
        <f>'YTD Summ'!E53</f>
        <v/>
      </c>
      <c r="F42" s="11" t="str">
        <f>'YTD Summ'!F53</f>
        <v/>
      </c>
      <c r="G42" s="11" t="str">
        <f>'YTD Summ'!G53</f>
        <v/>
      </c>
      <c r="H42" s="11" t="str">
        <f>'YTD Summ'!H53</f>
        <v/>
      </c>
      <c r="T42" s="26"/>
    </row>
    <row r="43">
      <c r="B43" s="11">
        <f>'YTD Summ'!B54</f>
        <v>-0.08708749234</v>
      </c>
      <c r="C43" s="11">
        <f>'YTD Summ'!C54</f>
        <v>-0.08395178318</v>
      </c>
      <c r="D43" s="11" t="str">
        <f>'YTD Summ'!D54</f>
        <v/>
      </c>
      <c r="E43" s="11" t="str">
        <f>'YTD Summ'!E54</f>
        <v/>
      </c>
      <c r="F43" s="11" t="str">
        <f>'YTD Summ'!F54</f>
        <v/>
      </c>
      <c r="G43" s="11" t="str">
        <f>'YTD Summ'!G54</f>
        <v/>
      </c>
      <c r="H43" s="11" t="str">
        <f>'YTD Summ'!H54</f>
        <v/>
      </c>
      <c r="T43" s="26"/>
    </row>
    <row r="44">
      <c r="B44" s="11">
        <f>'YTD Summ'!B55</f>
        <v>-0.09046228819</v>
      </c>
      <c r="C44" s="11">
        <f>'YTD Summ'!C55</f>
        <v>-0.08653617818</v>
      </c>
      <c r="D44" s="11" t="str">
        <f>'YTD Summ'!D55</f>
        <v/>
      </c>
      <c r="E44" s="11" t="str">
        <f>'YTD Summ'!E55</f>
        <v/>
      </c>
      <c r="F44" s="11" t="str">
        <f>'YTD Summ'!F55</f>
        <v/>
      </c>
      <c r="G44" s="11" t="str">
        <f>'YTD Summ'!G55</f>
        <v/>
      </c>
      <c r="H44" s="11" t="str">
        <f>'YTD Summ'!H55</f>
        <v/>
      </c>
      <c r="T44" s="26"/>
    </row>
    <row r="45">
      <c r="B45" s="11">
        <f>'YTD Summ'!B56</f>
        <v>-0.09307443183</v>
      </c>
      <c r="C45" s="11">
        <f>'YTD Summ'!C56</f>
        <v>-0.0890655546</v>
      </c>
      <c r="D45" s="11" t="str">
        <f>'YTD Summ'!D56</f>
        <v/>
      </c>
      <c r="E45" s="11" t="str">
        <f>'YTD Summ'!E56</f>
        <v/>
      </c>
      <c r="F45" s="11" t="str">
        <f>'YTD Summ'!F56</f>
        <v/>
      </c>
      <c r="G45" s="11" t="str">
        <f>'YTD Summ'!G56</f>
        <v/>
      </c>
      <c r="H45" s="11" t="str">
        <f>'YTD Summ'!H56</f>
        <v/>
      </c>
      <c r="T45" s="26"/>
    </row>
    <row r="46">
      <c r="B46" s="11">
        <f>'YTD Summ'!B57</f>
        <v>-0.09782250684</v>
      </c>
      <c r="C46" s="11">
        <f>'YTD Summ'!C57</f>
        <v>-0.09027261933</v>
      </c>
      <c r="D46" s="11" t="str">
        <f>'YTD Summ'!D57</f>
        <v/>
      </c>
      <c r="E46" s="11" t="str">
        <f>'YTD Summ'!E57</f>
        <v/>
      </c>
      <c r="F46" s="11" t="str">
        <f>'YTD Summ'!F57</f>
        <v/>
      </c>
      <c r="G46" s="11" t="str">
        <f>'YTD Summ'!G57</f>
        <v/>
      </c>
      <c r="H46" s="11" t="str">
        <f>'YTD Summ'!H57</f>
        <v/>
      </c>
      <c r="T46" s="26"/>
    </row>
    <row r="47">
      <c r="B47" s="11">
        <f>'YTD Summ'!B58</f>
        <v>-0.1011973027</v>
      </c>
      <c r="C47" s="11">
        <f>'YTD Summ'!C58</f>
        <v>-0.09268488428</v>
      </c>
      <c r="D47" s="11" t="str">
        <f>'YTD Summ'!D58</f>
        <v/>
      </c>
      <c r="E47" s="11" t="str">
        <f>'YTD Summ'!E58</f>
        <v/>
      </c>
      <c r="F47" s="11" t="str">
        <f>'YTD Summ'!F58</f>
        <v/>
      </c>
      <c r="G47" s="11" t="str">
        <f>'YTD Summ'!G58</f>
        <v/>
      </c>
      <c r="H47" s="11" t="str">
        <f>'YTD Summ'!H58</f>
        <v/>
      </c>
      <c r="T47" s="26"/>
    </row>
    <row r="48">
      <c r="B48" s="11">
        <f>'YTD Summ'!B59</f>
        <v>-0.1039992187</v>
      </c>
      <c r="C48" s="11">
        <f>'YTD Summ'!C59</f>
        <v>-0.09535325811</v>
      </c>
      <c r="D48" s="11" t="str">
        <f>'YTD Summ'!D59</f>
        <v/>
      </c>
      <c r="E48" s="11" t="str">
        <f>'YTD Summ'!E59</f>
        <v/>
      </c>
      <c r="F48" s="11" t="str">
        <f>'YTD Summ'!F59</f>
        <v/>
      </c>
      <c r="G48" s="11" t="str">
        <f>'YTD Summ'!G59</f>
        <v/>
      </c>
      <c r="H48" s="11" t="str">
        <f>'YTD Summ'!H59</f>
        <v/>
      </c>
      <c r="T48" s="26"/>
    </row>
    <row r="49">
      <c r="B49" s="11">
        <f>'YTD Summ'!B60</f>
        <v>-0.1044139844</v>
      </c>
      <c r="C49" s="11">
        <f>'YTD Summ'!C60</f>
        <v>-0.097834781</v>
      </c>
      <c r="D49" s="11" t="str">
        <f>'YTD Summ'!D60</f>
        <v/>
      </c>
      <c r="E49" s="11" t="str">
        <f>'YTD Summ'!E60</f>
        <v/>
      </c>
      <c r="F49" s="11"/>
      <c r="G49" s="11" t="str">
        <f>'YTD Summ'!G60</f>
        <v/>
      </c>
      <c r="H49" s="11" t="str">
        <f>'YTD Summ'!H60</f>
        <v/>
      </c>
      <c r="T49" s="26"/>
    </row>
    <row r="50">
      <c r="B50" s="11" t="str">
        <f>'YTD Summ'!B61</f>
        <v/>
      </c>
      <c r="C50" s="11">
        <f>'YTD Summ'!C61</f>
        <v>-0.1015105234</v>
      </c>
      <c r="D50" s="11" t="str">
        <f>'YTD Summ'!D61</f>
        <v/>
      </c>
      <c r="E50" s="11" t="str">
        <f>'YTD Summ'!E61</f>
        <v/>
      </c>
      <c r="F50" s="11" t="str">
        <f>'YTD Summ'!F61</f>
        <v/>
      </c>
      <c r="G50" s="11" t="str">
        <f>'YTD Summ'!G61</f>
        <v/>
      </c>
      <c r="H50" s="11"/>
      <c r="T50" s="26"/>
    </row>
    <row r="51">
      <c r="B51" s="11"/>
      <c r="C51" s="11"/>
      <c r="D51" s="11"/>
      <c r="E51" s="11"/>
      <c r="F51" s="11"/>
      <c r="G51" s="11"/>
      <c r="H51" s="11">
        <f>'YTD Summ'!H61</f>
        <v>0.05530826783</v>
      </c>
      <c r="T51" s="26"/>
    </row>
    <row r="52">
      <c r="B52" s="11" t="str">
        <f>'YTD Summ'!B62</f>
        <v/>
      </c>
      <c r="C52" s="11" t="str">
        <f>'YTD Summ'!C62</f>
        <v/>
      </c>
      <c r="D52" s="11" t="str">
        <f>'YTD Summ'!D62</f>
        <v/>
      </c>
      <c r="E52" s="11" t="str">
        <f>'YTD Summ'!E62</f>
        <v/>
      </c>
      <c r="F52" s="11" t="str">
        <f>'YTD Summ'!F62</f>
        <v/>
      </c>
      <c r="G52" s="11"/>
      <c r="H52" s="11">
        <f>'YTD Summ'!H62</f>
        <v>-0.1051205026</v>
      </c>
      <c r="T52" s="26"/>
    </row>
    <row r="53">
      <c r="A53" s="1" t="s">
        <v>161</v>
      </c>
      <c r="B53" s="11" t="str">
        <f t="shared" ref="B53:H53" si="4">B29</f>
        <v>Robo 1 *
20 Portfolios</v>
      </c>
      <c r="C53" s="11" t="str">
        <f t="shared" si="4"/>
        <v>Robo 2 *
21 Portfolios</v>
      </c>
      <c r="D53" s="11" t="str">
        <f t="shared" si="4"/>
        <v>Robo 3 *
11 Portfolios</v>
      </c>
      <c r="E53" s="11" t="str">
        <f t="shared" si="4"/>
        <v>Robo 4 *
5 Portfolios</v>
      </c>
      <c r="F53" s="11" t="str">
        <f t="shared" si="4"/>
        <v>Target Date Fund Family *
12 Portfolios</v>
      </c>
      <c r="G53" s="11" t="str">
        <f t="shared" si="4"/>
        <v>Alkanza **
11 Portfolios</v>
      </c>
      <c r="H53" s="11" t="str">
        <f t="shared" si="4"/>
        <v>Indices</v>
      </c>
      <c r="T53" s="26"/>
    </row>
    <row r="54">
      <c r="B54" s="102">
        <v>-0.0124</v>
      </c>
      <c r="C54" s="102">
        <v>-0.0292</v>
      </c>
      <c r="D54" s="102">
        <v>-0.0102</v>
      </c>
      <c r="E54" s="102">
        <v>-0.0107</v>
      </c>
      <c r="F54" s="102">
        <v>-0.0184</v>
      </c>
      <c r="G54" s="102">
        <v>-6.0E-4</v>
      </c>
      <c r="H54" s="103"/>
      <c r="T54" s="26"/>
    </row>
    <row r="55">
      <c r="B55" s="102">
        <v>-0.0139</v>
      </c>
      <c r="C55" s="102">
        <v>-0.0299</v>
      </c>
      <c r="D55" s="102">
        <v>-0.0137</v>
      </c>
      <c r="E55" s="102">
        <v>-0.0148</v>
      </c>
      <c r="F55" s="102">
        <v>-0.0214</v>
      </c>
      <c r="G55" s="102">
        <v>-0.0012</v>
      </c>
      <c r="H55" s="103"/>
      <c r="T55" s="26"/>
    </row>
    <row r="56">
      <c r="B56" s="102">
        <v>-0.017</v>
      </c>
      <c r="C56" s="102">
        <v>-0.0306</v>
      </c>
      <c r="D56" s="102">
        <v>-0.0183</v>
      </c>
      <c r="E56" s="102">
        <v>-0.0186</v>
      </c>
      <c r="F56" s="102">
        <v>-0.0265</v>
      </c>
      <c r="G56" s="102">
        <v>-0.0016</v>
      </c>
      <c r="H56" s="103"/>
    </row>
    <row r="57">
      <c r="B57" s="102">
        <v>-0.0199</v>
      </c>
      <c r="C57" s="102">
        <v>-0.0319</v>
      </c>
      <c r="D57" s="102">
        <v>-0.0221</v>
      </c>
      <c r="E57" s="102">
        <v>-0.023</v>
      </c>
      <c r="F57" s="102">
        <v>-0.0316</v>
      </c>
      <c r="G57" s="102">
        <v>-0.0023</v>
      </c>
      <c r="H57" s="103"/>
    </row>
    <row r="58">
      <c r="B58" s="102">
        <v>-0.0225</v>
      </c>
      <c r="C58" s="102">
        <v>-0.0332</v>
      </c>
      <c r="D58" s="102">
        <v>-0.0276</v>
      </c>
      <c r="E58" s="102">
        <v>-0.028</v>
      </c>
      <c r="F58" s="102">
        <v>-0.0365</v>
      </c>
      <c r="G58" s="102">
        <v>-0.0042</v>
      </c>
      <c r="H58" s="103"/>
    </row>
    <row r="59">
      <c r="B59" s="102">
        <v>-0.0244</v>
      </c>
      <c r="C59" s="102">
        <v>-0.0346</v>
      </c>
      <c r="D59" s="102">
        <v>-0.0312</v>
      </c>
      <c r="E59" s="104"/>
      <c r="F59" s="102">
        <v>-0.0401</v>
      </c>
      <c r="G59" s="102">
        <v>-0.0048</v>
      </c>
      <c r="H59" s="103"/>
    </row>
    <row r="60">
      <c r="B60" s="102">
        <v>-0.0278</v>
      </c>
      <c r="C60" s="102">
        <v>-0.0353</v>
      </c>
      <c r="D60" s="102">
        <v>-0.0337</v>
      </c>
      <c r="E60" s="104"/>
      <c r="F60" s="102">
        <v>-0.0433</v>
      </c>
      <c r="G60" s="102">
        <v>-0.0081</v>
      </c>
      <c r="H60" s="103"/>
    </row>
    <row r="61">
      <c r="B61" s="102">
        <v>-0.0281</v>
      </c>
      <c r="C61" s="102">
        <v>-0.0367</v>
      </c>
      <c r="D61" s="102">
        <v>-0.0359</v>
      </c>
      <c r="E61" s="104"/>
      <c r="F61" s="102">
        <v>-0.0462</v>
      </c>
      <c r="G61" s="104"/>
      <c r="H61" s="103"/>
    </row>
    <row r="62">
      <c r="B62" s="102">
        <v>-0.03</v>
      </c>
      <c r="C62" s="102">
        <v>-0.0381</v>
      </c>
      <c r="D62" s="102">
        <v>-0.0403</v>
      </c>
      <c r="E62" s="104"/>
      <c r="F62" s="102">
        <v>-0.0472</v>
      </c>
      <c r="G62" s="104"/>
      <c r="H62" s="103"/>
    </row>
    <row r="63">
      <c r="B63" s="102">
        <v>-0.0323</v>
      </c>
      <c r="C63" s="102">
        <v>-0.0387</v>
      </c>
      <c r="D63" s="102">
        <v>-0.0447</v>
      </c>
      <c r="E63" s="104"/>
      <c r="F63" s="102">
        <v>-0.047</v>
      </c>
      <c r="G63" s="104"/>
      <c r="H63" s="103"/>
    </row>
    <row r="64">
      <c r="B64" s="102">
        <v>-0.0343</v>
      </c>
      <c r="C64" s="102">
        <v>-0.0401</v>
      </c>
      <c r="D64" s="102">
        <v>-0.0494</v>
      </c>
      <c r="E64" s="104"/>
      <c r="F64" s="102">
        <v>-0.0471</v>
      </c>
      <c r="G64" s="104"/>
      <c r="H64" s="103"/>
    </row>
    <row r="65">
      <c r="B65" s="102">
        <v>-0.0363</v>
      </c>
      <c r="C65" s="102">
        <v>-0.0413</v>
      </c>
      <c r="D65" s="104"/>
      <c r="E65" s="104"/>
      <c r="F65" s="102">
        <v>-0.047</v>
      </c>
      <c r="G65" s="104"/>
      <c r="H65" s="103"/>
    </row>
    <row r="66">
      <c r="B66" s="102">
        <v>-0.0378</v>
      </c>
      <c r="C66" s="102">
        <v>-0.0427</v>
      </c>
      <c r="D66" s="104"/>
      <c r="E66" s="104"/>
      <c r="F66" s="104"/>
      <c r="G66" s="104"/>
      <c r="H66" s="103"/>
    </row>
    <row r="67">
      <c r="B67" s="102">
        <v>-0.04</v>
      </c>
      <c r="C67" s="102">
        <v>-0.0433</v>
      </c>
      <c r="D67" s="104"/>
      <c r="E67" s="104"/>
      <c r="F67" s="104"/>
      <c r="G67" s="104"/>
      <c r="H67" s="103"/>
    </row>
    <row r="68">
      <c r="B68" s="102">
        <v>-0.0419</v>
      </c>
      <c r="C68" s="102">
        <v>-0.0445</v>
      </c>
      <c r="D68" s="104"/>
      <c r="E68" s="104"/>
      <c r="F68" s="104"/>
      <c r="G68" s="104"/>
      <c r="H68" s="103"/>
    </row>
    <row r="69">
      <c r="B69" s="102">
        <v>-0.0434</v>
      </c>
      <c r="C69" s="102">
        <v>-0.0458</v>
      </c>
      <c r="D69" s="104"/>
      <c r="E69" s="104"/>
      <c r="F69" s="104"/>
      <c r="G69" s="104"/>
      <c r="H69" s="103"/>
    </row>
    <row r="70">
      <c r="B70" s="102">
        <v>-0.0462</v>
      </c>
      <c r="C70" s="102">
        <v>-0.0463</v>
      </c>
      <c r="D70" s="104"/>
      <c r="E70" s="104"/>
      <c r="F70" s="104"/>
      <c r="G70" s="104"/>
      <c r="H70" s="103"/>
    </row>
    <row r="71">
      <c r="B71" s="102">
        <v>-0.0481</v>
      </c>
      <c r="C71" s="102">
        <v>-0.0475</v>
      </c>
      <c r="D71" s="104"/>
      <c r="E71" s="104"/>
      <c r="F71" s="104"/>
      <c r="G71" s="104"/>
      <c r="H71" s="103"/>
    </row>
    <row r="72">
      <c r="B72" s="102">
        <v>-0.0498</v>
      </c>
      <c r="C72" s="102">
        <v>-0.0489</v>
      </c>
      <c r="D72" s="104"/>
      <c r="E72" s="104"/>
      <c r="F72" s="104"/>
      <c r="G72" s="104"/>
      <c r="H72" s="103"/>
    </row>
    <row r="73">
      <c r="B73" s="102">
        <v>-0.0493</v>
      </c>
      <c r="C73" s="102">
        <v>-0.0501</v>
      </c>
      <c r="D73" s="104"/>
      <c r="E73" s="104"/>
      <c r="F73" s="104"/>
      <c r="G73" s="104"/>
      <c r="H73" s="103"/>
    </row>
    <row r="74">
      <c r="B74" s="104"/>
      <c r="C74" s="102">
        <v>-0.0521</v>
      </c>
      <c r="D74" s="104"/>
      <c r="E74" s="104"/>
      <c r="F74" s="104"/>
      <c r="G74" s="104"/>
      <c r="H74" s="103"/>
    </row>
    <row r="75">
      <c r="B75" s="104"/>
      <c r="C75" s="104"/>
      <c r="D75" s="104"/>
      <c r="E75" s="104"/>
      <c r="F75" s="104"/>
      <c r="G75" s="104"/>
      <c r="H75" s="102">
        <v>0.0138</v>
      </c>
    </row>
    <row r="76">
      <c r="B76" s="104"/>
      <c r="C76" s="104"/>
      <c r="D76" s="104"/>
      <c r="E76" s="104"/>
      <c r="F76" s="104"/>
      <c r="G76" s="104"/>
      <c r="H76" s="102">
        <v>-0.0359</v>
      </c>
    </row>
    <row r="77">
      <c r="A77" s="1" t="s">
        <v>162</v>
      </c>
    </row>
    <row r="78">
      <c r="A78" s="1"/>
      <c r="B78" t="str">
        <f t="shared" ref="B78:D78" si="5">if(B1=1,B2,B3)</f>
        <v>Robo 1</v>
      </c>
      <c r="C78" t="str">
        <f t="shared" si="5"/>
        <v>Robo 2</v>
      </c>
      <c r="D78" t="str">
        <f t="shared" si="5"/>
        <v>Robo 3</v>
      </c>
      <c r="F78" t="str">
        <f>if(F1=1,F2,F3)</f>
        <v>Target Date Fund Family</v>
      </c>
      <c r="G78" s="1" t="s">
        <v>163</v>
      </c>
    </row>
    <row r="79">
      <c r="A79" s="1" t="s">
        <v>47</v>
      </c>
      <c r="B79" s="36">
        <f>'Daily Summ'!K3</f>
        <v>1.179668824</v>
      </c>
      <c r="C79" s="36">
        <f>'Daily Summ'!L3</f>
        <v>1.061269686</v>
      </c>
      <c r="D79" s="36">
        <f>'Daily Summ'!M3</f>
        <v>1.223836104</v>
      </c>
      <c r="F79" s="36">
        <f>'Daily Summ'!N3</f>
        <v>0.9515674218</v>
      </c>
      <c r="G79" s="36" t="str">
        <f>'Daily Summ'!O3</f>
        <v>#REF!</v>
      </c>
    </row>
    <row r="80">
      <c r="A80" s="1" t="s">
        <v>50</v>
      </c>
      <c r="B80" s="36">
        <f>'Daily Summ'!K4</f>
        <v>1.155299415</v>
      </c>
      <c r="C80" s="36">
        <f>'Daily Summ'!L4</f>
        <v>1.067166837</v>
      </c>
      <c r="D80" s="36">
        <f>'Daily Summ'!M4</f>
        <v>1.201457168</v>
      </c>
      <c r="F80" s="36">
        <f>'Daily Summ'!N4</f>
        <v>0.9314308274</v>
      </c>
      <c r="G80" s="36" t="str">
        <f>'Daily Summ'!O4</f>
        <v>#REF!</v>
      </c>
    </row>
    <row r="82">
      <c r="A82" s="105"/>
      <c r="B82" s="105" t="str">
        <f t="shared" ref="B82:G82" si="6">B78</f>
        <v>Robo 1</v>
      </c>
      <c r="C82" s="105" t="str">
        <f t="shared" si="6"/>
        <v>Robo 2</v>
      </c>
      <c r="D82" s="105" t="str">
        <f t="shared" si="6"/>
        <v>Robo 3</v>
      </c>
      <c r="E82" s="105" t="str">
        <f t="shared" si="6"/>
        <v/>
      </c>
      <c r="F82" s="105" t="str">
        <f t="shared" si="6"/>
        <v>Target Date Fund Family</v>
      </c>
      <c r="G82" s="105" t="str">
        <f t="shared" si="6"/>
        <v>Alkanza *</v>
      </c>
      <c r="H82" s="2" t="s">
        <v>152</v>
      </c>
      <c r="I82" s="1" t="s">
        <v>164</v>
      </c>
    </row>
    <row r="83">
      <c r="A83" s="1" t="s">
        <v>53</v>
      </c>
      <c r="B83" s="106">
        <f>'Daily Summ'!Z5</f>
        <v>0.7422787755</v>
      </c>
      <c r="C83" s="106">
        <f>'Daily Summ'!AA5</f>
        <v>0.5873874469</v>
      </c>
      <c r="D83" s="106">
        <f>'Daily Summ'!AB5</f>
        <v>0.7267095165</v>
      </c>
      <c r="E83" s="106"/>
      <c r="F83" s="106">
        <f>'Daily Summ'!AC5</f>
        <v>0.6874220376</v>
      </c>
      <c r="G83" s="106" t="str">
        <f>'Daily Summ'!AD5</f>
        <v>#REF!</v>
      </c>
      <c r="H83" s="106">
        <f>'Daily Summ'!AE5</f>
        <v>0.6242803404</v>
      </c>
      <c r="I83" s="15">
        <f>Prices!CA6</f>
        <v>1.45793256</v>
      </c>
    </row>
    <row r="84">
      <c r="I84" s="22"/>
    </row>
    <row r="85">
      <c r="B85" t="str">
        <f t="shared" ref="B85:I85" si="7">B82</f>
        <v>Robo 1</v>
      </c>
      <c r="C85" t="str">
        <f t="shared" si="7"/>
        <v>Robo 2</v>
      </c>
      <c r="D85" t="str">
        <f t="shared" si="7"/>
        <v>Robo 3</v>
      </c>
      <c r="E85" t="str">
        <f t="shared" si="7"/>
        <v/>
      </c>
      <c r="F85" t="str">
        <f t="shared" si="7"/>
        <v>Target Date Fund Family</v>
      </c>
      <c r="G85" t="str">
        <f t="shared" si="7"/>
        <v>Alkanza *</v>
      </c>
      <c r="H85" t="str">
        <f t="shared" si="7"/>
        <v>S&amp;P 500</v>
      </c>
      <c r="I85" t="str">
        <f t="shared" si="7"/>
        <v>7 - 10 Yr Treasury ETF</v>
      </c>
      <c r="K85" s="1"/>
      <c r="L85" s="1"/>
    </row>
    <row r="86">
      <c r="A86" t="str">
        <f>'Daily Summ'!Y4</f>
        <v>StDev (ann)</v>
      </c>
      <c r="B86" s="36">
        <f>'Daily Summ'!Z4</f>
        <v>0.1680527144</v>
      </c>
      <c r="C86" s="36">
        <f>'Daily Summ'!AA4</f>
        <v>0.1548090979</v>
      </c>
      <c r="D86" s="36">
        <f>'Daily Summ'!AB4</f>
        <v>0.175023159</v>
      </c>
      <c r="E86" s="36"/>
      <c r="F86" s="36">
        <f>'Daily Summ'!AC4</f>
        <v>0.146909078</v>
      </c>
      <c r="G86" s="36" t="str">
        <f>'Daily Summ'!AD4</f>
        <v>#REF!</v>
      </c>
      <c r="H86" s="36">
        <f>'Daily Summ'!AE4</f>
        <v>0.1440623175</v>
      </c>
      <c r="I86" s="26">
        <f>Prices!CA4</f>
        <v>0.07860724493</v>
      </c>
      <c r="K86" s="1"/>
      <c r="L86" s="1"/>
    </row>
    <row r="87">
      <c r="A87" t="str">
        <f>'Daily Summ'!Y3</f>
        <v>Mean (ann)</v>
      </c>
      <c r="B87" s="36">
        <f>'Daily Summ'!Z3</f>
        <v>0.124741963</v>
      </c>
      <c r="C87" s="36">
        <f>'Daily Summ'!AA3</f>
        <v>0.09093292078</v>
      </c>
      <c r="D87" s="36">
        <f>'Daily Summ'!AB3</f>
        <v>0.1271909953</v>
      </c>
      <c r="E87" s="36"/>
      <c r="F87" s="36">
        <f>'Daily Summ'!AC3</f>
        <v>0.1009885378</v>
      </c>
      <c r="G87" s="36" t="str">
        <f>'Daily Summ'!AD3</f>
        <v>#REF!</v>
      </c>
      <c r="H87" s="36">
        <f>'Daily Summ'!AE3</f>
        <v>0.08993527261</v>
      </c>
      <c r="I87" s="26">
        <f>Prices!CA5</f>
        <v>0.05391692804</v>
      </c>
      <c r="K87" s="1"/>
      <c r="L87" s="1"/>
    </row>
    <row r="88">
      <c r="B88" t="str">
        <f t="shared" ref="B88:I88" si="8">B85</f>
        <v>Robo 1</v>
      </c>
      <c r="C88" t="str">
        <f t="shared" si="8"/>
        <v>Robo 2</v>
      </c>
      <c r="D88" t="str">
        <f t="shared" si="8"/>
        <v>Robo 3</v>
      </c>
      <c r="E88" t="str">
        <f t="shared" si="8"/>
        <v/>
      </c>
      <c r="F88" t="str">
        <f t="shared" si="8"/>
        <v>Target Date Fund Family</v>
      </c>
      <c r="G88" t="str">
        <f t="shared" si="8"/>
        <v>Alkanza *</v>
      </c>
      <c r="H88" t="str">
        <f t="shared" si="8"/>
        <v>S&amp;P 500</v>
      </c>
      <c r="I88" s="1" t="str">
        <f t="shared" si="8"/>
        <v>7 - 10 Yr Treasury ETF</v>
      </c>
      <c r="K88" s="1"/>
      <c r="L88" s="1"/>
    </row>
    <row r="89">
      <c r="I89" s="1"/>
      <c r="K89" s="1"/>
      <c r="L89" s="1"/>
    </row>
    <row r="90">
      <c r="B90" t="str">
        <f t="shared" ref="B90:H90" si="9">B82</f>
        <v>Robo 1</v>
      </c>
      <c r="C90" t="str">
        <f t="shared" si="9"/>
        <v>Robo 2</v>
      </c>
      <c r="D90" t="str">
        <f t="shared" si="9"/>
        <v>Robo 3</v>
      </c>
      <c r="E90" t="str">
        <f t="shared" si="9"/>
        <v/>
      </c>
      <c r="F90" t="str">
        <f t="shared" si="9"/>
        <v>Target Date Fund Family</v>
      </c>
      <c r="G90" t="str">
        <f t="shared" si="9"/>
        <v>Alkanza *</v>
      </c>
      <c r="H90" t="str">
        <f t="shared" si="9"/>
        <v>S&amp;P 500</v>
      </c>
      <c r="I90" s="1" t="s">
        <v>165</v>
      </c>
      <c r="J90" t="str">
        <f>I88</f>
        <v>7 - 10 Yr Treasury ETF</v>
      </c>
      <c r="L90" s="1" t="str">
        <f>H90</f>
        <v>S&amp;P 500</v>
      </c>
      <c r="M90" s="1" t="s">
        <v>166</v>
      </c>
      <c r="N90" t="str">
        <f>G90</f>
        <v>Alkanza *</v>
      </c>
      <c r="O90" t="str">
        <f>J90</f>
        <v>7 - 10 Yr Treasury ETF</v>
      </c>
    </row>
    <row r="91">
      <c r="A91" s="28">
        <f>'Daily Summ'!A7</f>
        <v>42369</v>
      </c>
      <c r="B91" s="29">
        <f>'Daily Summ'!B7</f>
        <v>100000</v>
      </c>
      <c r="C91" s="29">
        <f>'Daily Summ'!C7</f>
        <v>100000</v>
      </c>
      <c r="D91" s="29">
        <f>'Daily Summ'!D7</f>
        <v>100000</v>
      </c>
      <c r="F91" s="29">
        <f>'Daily Summ'!E7</f>
        <v>100000</v>
      </c>
      <c r="G91" s="29">
        <f>'Daily Summ'!F7</f>
        <v>100000</v>
      </c>
      <c r="H91" s="29">
        <f>'Daily Summ'!G7</f>
        <v>100000</v>
      </c>
      <c r="I91" s="29">
        <f>'Daily Summ'!AL7</f>
        <v>100000</v>
      </c>
      <c r="J91" s="29">
        <f>I91</f>
        <v>100000</v>
      </c>
    </row>
    <row r="92">
      <c r="A92" s="28">
        <f>'Daily Summ'!A8</f>
        <v>42373</v>
      </c>
      <c r="B92" s="29">
        <f>'Daily Summ'!B8</f>
        <v>98272.38057</v>
      </c>
      <c r="C92" s="29">
        <f>'Daily Summ'!C8</f>
        <v>98580.95727</v>
      </c>
      <c r="D92" s="29">
        <f>'Daily Summ'!D8</f>
        <v>98314.67338</v>
      </c>
      <c r="F92" s="29">
        <f>'Daily Summ'!E8</f>
        <v>98347.10744</v>
      </c>
      <c r="G92" s="29">
        <f>'Daily Summ'!F8</f>
        <v>99299.07952</v>
      </c>
      <c r="H92" s="29">
        <f>'Daily Summ'!G8</f>
        <v>98469.6224</v>
      </c>
      <c r="I92" s="29">
        <f>'Daily Summ'!AL8</f>
        <v>100026.8223</v>
      </c>
      <c r="J92" s="29">
        <f>J91*(1+Prices!CA11)</f>
        <v>100426.1767</v>
      </c>
      <c r="K92" s="28">
        <f t="shared" ref="K92:K278" si="10">A92</f>
        <v>42373</v>
      </c>
      <c r="L92" s="33">
        <f>'Daily Summ'!AU8</f>
        <v>-58.05623255</v>
      </c>
      <c r="M92" s="33">
        <f>'Daily Summ'!AT8</f>
        <v>-61.44307248</v>
      </c>
      <c r="N92" s="33">
        <f>'Daily Summ'!AS8</f>
        <v>-27.13203557</v>
      </c>
      <c r="O92">
        <f>(Prices!CA11-'Daily Summ'!$AM$6)/'Daily Summ'!$AM$6</f>
        <v>14.88891399</v>
      </c>
    </row>
    <row r="93">
      <c r="A93" s="28">
        <f>'Daily Summ'!A9</f>
        <v>42374</v>
      </c>
      <c r="B93" s="29">
        <f>'Daily Summ'!B9</f>
        <v>98427.05199</v>
      </c>
      <c r="C93" s="29">
        <f>'Daily Summ'!C9</f>
        <v>98676.2927</v>
      </c>
      <c r="D93" s="29">
        <f>'Daily Summ'!D9</f>
        <v>98568.78194</v>
      </c>
      <c r="F93" s="29">
        <f>'Daily Summ'!E9</f>
        <v>98450.41322</v>
      </c>
      <c r="G93" s="29">
        <f>'Daily Summ'!F9</f>
        <v>99420.90097</v>
      </c>
      <c r="H93" s="29">
        <f>'Daily Summ'!G9</f>
        <v>98667.76911</v>
      </c>
      <c r="I93" s="29">
        <f>'Daily Summ'!AL9</f>
        <v>100053.6517</v>
      </c>
      <c r="J93" s="29">
        <f>J92*(1+Prices!CA12)</f>
        <v>100397.7649</v>
      </c>
      <c r="K93" s="28">
        <f t="shared" si="10"/>
        <v>42374</v>
      </c>
      <c r="L93" s="33">
        <f>'Daily Summ'!AU9</f>
        <v>6.502207949</v>
      </c>
      <c r="M93" s="33">
        <f>'Daily Summ'!AT9</f>
        <v>4.75645586</v>
      </c>
      <c r="N93" s="33">
        <f>'Daily Summ'!AS9</f>
        <v>3.573861768</v>
      </c>
      <c r="O93">
        <f>(Prices!CA12-'Daily Summ'!$AM$6)/'Daily Summ'!$AM$6</f>
        <v>-2.054765766</v>
      </c>
    </row>
    <row r="94">
      <c r="A94" s="28">
        <f>'Daily Summ'!A10</f>
        <v>42375</v>
      </c>
      <c r="B94" s="29">
        <f>'Daily Summ'!B10</f>
        <v>96851.36263</v>
      </c>
      <c r="C94" s="29">
        <f>'Daily Summ'!C10</f>
        <v>97245.39877</v>
      </c>
      <c r="D94" s="29">
        <f>'Daily Summ'!D10</f>
        <v>97035.43509</v>
      </c>
      <c r="F94" s="29">
        <f>'Daily Summ'!E10</f>
        <v>97210.7438</v>
      </c>
      <c r="G94" s="29">
        <f>'Daily Summ'!F10</f>
        <v>99455.80723</v>
      </c>
      <c r="H94" s="29">
        <f>'Daily Summ'!G10</f>
        <v>97373.69982</v>
      </c>
      <c r="I94" s="29">
        <f>'Daily Summ'!AL10</f>
        <v>100080.4884</v>
      </c>
      <c r="J94" s="29">
        <f>J93*(1+Prices!CA13)</f>
        <v>101003.8829</v>
      </c>
      <c r="K94" s="28">
        <f t="shared" si="10"/>
        <v>42375</v>
      </c>
      <c r="L94" s="33">
        <f>'Daily Summ'!AU10</f>
        <v>-49.89750669</v>
      </c>
      <c r="M94" s="33">
        <f>'Daily Summ'!AT10</f>
        <v>-55.67240389</v>
      </c>
      <c r="N94" s="33">
        <f>'Daily Summ'!AS10</f>
        <v>0.3089711223</v>
      </c>
      <c r="O94">
        <f>(Prices!CA13-'Daily Summ'!$AM$6)/'Daily Summ'!$AM$6</f>
        <v>21.50803748</v>
      </c>
    </row>
    <row r="95">
      <c r="A95" s="28">
        <f>'Daily Summ'!A11</f>
        <v>42376</v>
      </c>
      <c r="B95" s="29">
        <f>'Daily Summ'!B11</f>
        <v>94548.75336</v>
      </c>
      <c r="C95" s="29">
        <f>'Daily Summ'!C11</f>
        <v>95256.29892</v>
      </c>
      <c r="D95" s="29">
        <f>'Daily Summ'!D11</f>
        <v>94821.25309</v>
      </c>
      <c r="F95" s="29">
        <f>'Daily Summ'!E11</f>
        <v>95247.93388</v>
      </c>
      <c r="G95" s="29">
        <f>'Daily Summ'!F11</f>
        <v>98615.14491</v>
      </c>
      <c r="H95" s="29">
        <f>'Daily Summ'!G11</f>
        <v>95065.90213</v>
      </c>
      <c r="I95" s="29">
        <f>'Daily Summ'!AL11</f>
        <v>100107.3322</v>
      </c>
      <c r="J95" s="29">
        <f>J94*(1+Prices!CA14)</f>
        <v>101221.7066</v>
      </c>
      <c r="K95" s="28">
        <f t="shared" si="10"/>
        <v>42376</v>
      </c>
      <c r="L95" s="33">
        <f>'Daily Summ'!AU11</f>
        <v>-89.36098565</v>
      </c>
      <c r="M95" s="33">
        <f>'Daily Summ'!AT11</f>
        <v>-82.31179815</v>
      </c>
      <c r="N95" s="33">
        <f>'Daily Summ'!AS11</f>
        <v>-32.51344804</v>
      </c>
      <c r="O95">
        <f>(Prices!CA14-'Daily Summ'!$AM$6)/'Daily Summ'!$AM$6</f>
        <v>7.040285428</v>
      </c>
    </row>
    <row r="96">
      <c r="A96" s="28">
        <f>'Daily Summ'!A12</f>
        <v>42377</v>
      </c>
      <c r="B96" s="29">
        <f>'Daily Summ'!B12</f>
        <v>93570.83198</v>
      </c>
      <c r="C96" s="29">
        <f>'Daily Summ'!C12</f>
        <v>94240.96298</v>
      </c>
      <c r="D96" s="29">
        <f>'Daily Summ'!D12</f>
        <v>93614.50087</v>
      </c>
      <c r="F96" s="29">
        <f>'Daily Summ'!E12</f>
        <v>94214.87603</v>
      </c>
      <c r="G96" s="29">
        <f>'Daily Summ'!F12</f>
        <v>98304.26379</v>
      </c>
      <c r="H96" s="29">
        <f>'Daily Summ'!G12</f>
        <v>94035.5392</v>
      </c>
      <c r="I96" s="29">
        <f>'Daily Summ'!AL12</f>
        <v>100134.1833</v>
      </c>
      <c r="J96" s="29">
        <f>J95*(1+Prices!CA15)</f>
        <v>101477.4126</v>
      </c>
      <c r="K96" s="28">
        <f t="shared" si="10"/>
        <v>42377</v>
      </c>
      <c r="L96" s="33">
        <f>'Daily Summ'!AU12</f>
        <v>-41.4082405</v>
      </c>
      <c r="M96" s="33">
        <f>'Daily Summ'!AT12</f>
        <v>-42.54627666</v>
      </c>
      <c r="N96" s="33">
        <f>'Daily Summ'!AS12</f>
        <v>-12.75317561</v>
      </c>
      <c r="O96">
        <f>(Prices!CA15-'Daily Summ'!$AM$6)/'Daily Summ'!$AM$6</f>
        <v>8.418284588</v>
      </c>
    </row>
    <row r="97">
      <c r="A97" s="28">
        <f>'Daily Summ'!A13</f>
        <v>42380</v>
      </c>
      <c r="B97" s="29">
        <f>'Daily Summ'!B13</f>
        <v>93431.97</v>
      </c>
      <c r="C97" s="29">
        <f>'Daily Summ'!C13</f>
        <v>94287.45555</v>
      </c>
      <c r="D97" s="29">
        <f>'Daily Summ'!D13</f>
        <v>93657.75081</v>
      </c>
      <c r="F97" s="29">
        <f>'Daily Summ'!E13</f>
        <v>94008.26446</v>
      </c>
      <c r="G97" s="29">
        <f>'Daily Summ'!F13</f>
        <v>97850.24786</v>
      </c>
      <c r="H97" s="29">
        <f>'Daily Summ'!G13</f>
        <v>94115.77639</v>
      </c>
      <c r="I97" s="29">
        <f>'Daily Summ'!AL13</f>
        <v>100161.0416</v>
      </c>
      <c r="J97" s="29">
        <f>J96*(1+Prices!CA16)</f>
        <v>101155.4124</v>
      </c>
      <c r="K97" s="28">
        <f t="shared" si="10"/>
        <v>42380</v>
      </c>
      <c r="L97" s="33">
        <f>'Daily Summ'!AU13</f>
        <v>2.181179507</v>
      </c>
      <c r="M97" s="33">
        <f>'Daily Summ'!AT13</f>
        <v>-3.536768627</v>
      </c>
      <c r="N97" s="33">
        <f>'Daily Summ'!AS13</f>
        <v>-18.21881347</v>
      </c>
      <c r="O97">
        <f>(Prices!CA16-'Daily Summ'!$AM$6)/'Daily Summ'!$AM$6</f>
        <v>-12.83017671</v>
      </c>
    </row>
    <row r="98">
      <c r="A98" s="28">
        <f>'Daily Summ'!A14</f>
        <v>42381</v>
      </c>
      <c r="B98" s="29">
        <f>'Daily Summ'!B14</f>
        <v>93888.43515</v>
      </c>
      <c r="C98" s="29">
        <f>'Daily Summ'!C14</f>
        <v>94685.21919</v>
      </c>
      <c r="D98" s="29">
        <f>'Daily Summ'!D14</f>
        <v>93928.33282</v>
      </c>
      <c r="F98" s="29">
        <f>'Daily Summ'!E14</f>
        <v>94524.79339</v>
      </c>
      <c r="G98" s="29">
        <f>'Daily Summ'!F14</f>
        <v>98421.8609</v>
      </c>
      <c r="H98" s="29">
        <f>'Daily Summ'!G14</f>
        <v>94850.14237</v>
      </c>
      <c r="I98" s="29">
        <f>'Daily Summ'!AL14</f>
        <v>100187.907</v>
      </c>
      <c r="J98" s="29">
        <f>J97*(1+Prices!CA17)</f>
        <v>101610.0009</v>
      </c>
      <c r="K98" s="28">
        <f t="shared" si="10"/>
        <v>42381</v>
      </c>
      <c r="L98" s="33">
        <f>'Daily Summ'!AU14</f>
        <v>28.09072938</v>
      </c>
      <c r="M98" s="33">
        <f>'Daily Summ'!AT14</f>
        <v>15.29962666</v>
      </c>
      <c r="N98" s="33">
        <f>'Daily Summ'!AS14</f>
        <v>20.77933849</v>
      </c>
      <c r="O98">
        <f>(Prices!CA17-'Daily Summ'!$AM$6)/'Daily Summ'!$AM$6</f>
        <v>15.7545903</v>
      </c>
    </row>
    <row r="99">
      <c r="A99" s="28">
        <f>'Daily Summ'!A15</f>
        <v>42382</v>
      </c>
      <c r="B99" s="29">
        <f>'Daily Summ'!B15</f>
        <v>92235.72414</v>
      </c>
      <c r="C99" s="29">
        <f>'Daily Summ'!C15</f>
        <v>93099.97667</v>
      </c>
      <c r="D99" s="29">
        <f>'Daily Summ'!D15</f>
        <v>92081.09582</v>
      </c>
      <c r="F99" s="29">
        <f>'Daily Summ'!E15</f>
        <v>92665.28926</v>
      </c>
      <c r="G99" s="29">
        <f>'Daily Summ'!F15</f>
        <v>97682.3523</v>
      </c>
      <c r="H99" s="29">
        <f>'Daily Summ'!G15</f>
        <v>92482.1668</v>
      </c>
      <c r="I99" s="29">
        <f>'Daily Summ'!AL15</f>
        <v>100214.7797</v>
      </c>
      <c r="J99" s="29">
        <f>J98*(1+Prices!CA18)</f>
        <v>102007.7659</v>
      </c>
      <c r="K99" s="28">
        <f t="shared" si="10"/>
        <v>42382</v>
      </c>
      <c r="L99" s="33">
        <f>'Daily Summ'!AU15</f>
        <v>-94.07728823</v>
      </c>
      <c r="M99" s="33">
        <f>'Daily Summ'!AT15</f>
        <v>-69.67777104</v>
      </c>
      <c r="N99" s="33">
        <f>'Daily Summ'!AS15</f>
        <v>-29.01277563</v>
      </c>
      <c r="O99">
        <f>(Prices!CA18-'Daily Summ'!$AM$6)/'Daily Summ'!$AM$6</f>
        <v>13.59467859</v>
      </c>
    </row>
    <row r="100">
      <c r="A100" s="28">
        <f>'Daily Summ'!A16</f>
        <v>42383</v>
      </c>
      <c r="B100" s="29">
        <f>'Daily Summ'!B16</f>
        <v>93522.11645</v>
      </c>
      <c r="C100" s="29">
        <f>'Daily Summ'!C16</f>
        <v>94171.86581</v>
      </c>
      <c r="D100" s="29">
        <f>'Daily Summ'!D16</f>
        <v>93248.49311</v>
      </c>
      <c r="F100" s="29">
        <f>'Daily Summ'!E16</f>
        <v>93698.34711</v>
      </c>
      <c r="G100" s="29">
        <f>'Daily Summ'!F16</f>
        <v>97990.57023</v>
      </c>
      <c r="H100" s="29">
        <f>'Daily Summ'!G16</f>
        <v>94026.24343</v>
      </c>
      <c r="I100" s="29">
        <f>'Daily Summ'!AL16</f>
        <v>100241.6596</v>
      </c>
      <c r="J100" s="29">
        <f>J99*(1+Prices!CA19)</f>
        <v>101799.4128</v>
      </c>
      <c r="K100" s="28">
        <f t="shared" si="10"/>
        <v>42383</v>
      </c>
      <c r="L100" s="33">
        <f>'Daily Summ'!AU16</f>
        <v>61.24655854</v>
      </c>
      <c r="M100" s="33">
        <f>'Daily Summ'!AT16</f>
        <v>44.93785593</v>
      </c>
      <c r="N100" s="33">
        <f>'Daily Summ'!AS16</f>
        <v>10.76376322</v>
      </c>
      <c r="O100">
        <f>(Prices!CA19-'Daily Summ'!$AM$6)/'Daily Summ'!$AM$6</f>
        <v>-8.615021697</v>
      </c>
    </row>
    <row r="101">
      <c r="A101" s="28">
        <f>'Daily Summ'!A17</f>
        <v>42384</v>
      </c>
      <c r="B101" s="29">
        <f>'Daily Summ'!B17</f>
        <v>90833.56523</v>
      </c>
      <c r="C101" s="29">
        <f>'Daily Summ'!C17</f>
        <v>91750.28179</v>
      </c>
      <c r="D101" s="29">
        <f>'Daily Summ'!D17</f>
        <v>90776.88908</v>
      </c>
      <c r="F101" s="29">
        <f>'Daily Summ'!E17</f>
        <v>91632.2314</v>
      </c>
      <c r="G101" s="29">
        <f>'Daily Summ'!F17</f>
        <v>97416.45645</v>
      </c>
      <c r="H101" s="29">
        <f>'Daily Summ'!G17</f>
        <v>91995.3619</v>
      </c>
      <c r="I101" s="29">
        <f>'Daily Summ'!AL17</f>
        <v>100268.5467</v>
      </c>
      <c r="J101" s="29">
        <f>J100*(1+Prices!CA20)</f>
        <v>102272.9425</v>
      </c>
      <c r="K101" s="28">
        <f t="shared" si="10"/>
        <v>42384</v>
      </c>
      <c r="L101" s="33">
        <f>'Daily Summ'!AU17</f>
        <v>-81.52671729</v>
      </c>
      <c r="M101" s="33">
        <f>'Daily Summ'!AT17</f>
        <v>-97.01961548</v>
      </c>
      <c r="N101" s="33">
        <f>'Daily Summ'!AS17</f>
        <v>-22.8432963</v>
      </c>
      <c r="O101">
        <f>(Prices!CA20-'Daily Summ'!$AM$6)/'Daily Summ'!$AM$6</f>
        <v>16.34228949</v>
      </c>
    </row>
    <row r="102">
      <c r="A102" s="28">
        <f>'Daily Summ'!A18</f>
        <v>42388</v>
      </c>
      <c r="B102" s="29">
        <f>'Daily Summ'!B18</f>
        <v>91233.49153</v>
      </c>
      <c r="C102" s="29">
        <f>'Daily Summ'!C18</f>
        <v>92083.97287</v>
      </c>
      <c r="D102" s="29">
        <f>'Daily Summ'!D18</f>
        <v>90898.86039</v>
      </c>
      <c r="F102" s="29">
        <f>'Daily Summ'!E18</f>
        <v>91632.2314</v>
      </c>
      <c r="G102" s="29">
        <f>'Daily Summ'!F18</f>
        <v>97483.52269</v>
      </c>
      <c r="H102" s="29">
        <f>'Daily Summ'!G18</f>
        <v>92044.28701</v>
      </c>
      <c r="I102" s="29">
        <f>'Daily Summ'!AL18</f>
        <v>100295.441</v>
      </c>
      <c r="J102" s="29">
        <f>J101*(1+Prices!CA21)</f>
        <v>102140.3542</v>
      </c>
      <c r="K102" s="28">
        <f t="shared" si="10"/>
        <v>42388</v>
      </c>
      <c r="L102" s="33">
        <f>'Daily Summ'!AU18</f>
        <v>0.982761215</v>
      </c>
      <c r="M102" s="33">
        <f>'Daily Summ'!AT18</f>
        <v>7.745936357</v>
      </c>
      <c r="N102" s="33">
        <f>'Daily Summ'!AS18</f>
        <v>1.566705911</v>
      </c>
      <c r="O102">
        <f>(Prices!CA21-'Daily Summ'!$AM$6)/'Daily Summ'!$AM$6</f>
        <v>-5.833358231</v>
      </c>
    </row>
    <row r="103">
      <c r="A103" s="28">
        <f>'Daily Summ'!A19</f>
        <v>42389</v>
      </c>
      <c r="B103" s="29">
        <f>'Daily Summ'!B19</f>
        <v>89775.67362</v>
      </c>
      <c r="C103" s="29">
        <f>'Daily Summ'!C19</f>
        <v>90674.54542</v>
      </c>
      <c r="D103" s="29">
        <f>'Daily Summ'!D19</f>
        <v>89425.92371</v>
      </c>
      <c r="F103" s="29">
        <f>'Daily Summ'!E19</f>
        <v>90599.17355</v>
      </c>
      <c r="G103" s="29">
        <f>'Daily Summ'!F19</f>
        <v>97498.10345</v>
      </c>
      <c r="H103" s="29">
        <f>'Daily Summ'!G19</f>
        <v>90967.93448</v>
      </c>
      <c r="I103" s="29">
        <f>'Daily Summ'!AL19</f>
        <v>100322.3425</v>
      </c>
      <c r="J103" s="29">
        <f>J102*(1+Prices!CA22)</f>
        <v>102642.2957</v>
      </c>
      <c r="K103" s="28">
        <f t="shared" si="10"/>
        <v>42389</v>
      </c>
      <c r="L103" s="33">
        <f>'Daily Summ'!AU19</f>
        <v>-44.59756061</v>
      </c>
      <c r="M103" s="33">
        <f>'Daily Summ'!AT19</f>
        <v>-55.77067882</v>
      </c>
      <c r="N103" s="33">
        <f>'Daily Summ'!AS19</f>
        <v>-0.4423604719</v>
      </c>
      <c r="O103">
        <f>(Prices!CA22-'Daily Summ'!$AM$6)/'Daily Summ'!$AM$6</f>
        <v>17.32146555</v>
      </c>
    </row>
    <row r="104">
      <c r="A104" s="28">
        <f>'Daily Summ'!A20</f>
        <v>42391</v>
      </c>
      <c r="B104" s="29">
        <f>'Daily Summ'!B20</f>
        <v>90247.19918</v>
      </c>
      <c r="C104" s="29">
        <f>'Daily Summ'!C20</f>
        <v>91086.88354</v>
      </c>
      <c r="D104" s="29">
        <f>'Daily Summ'!D20</f>
        <v>89850.44752</v>
      </c>
      <c r="F104" s="29">
        <f>'Daily Summ'!E20</f>
        <v>90805.78512</v>
      </c>
      <c r="G104" s="29">
        <f>'Daily Summ'!F20</f>
        <v>97213.36113</v>
      </c>
      <c r="H104" s="29">
        <f>'Daily Summ'!G20</f>
        <v>91440.55109</v>
      </c>
      <c r="I104" s="29">
        <f>'Daily Summ'!AL20</f>
        <v>100349.2512</v>
      </c>
      <c r="J104" s="29">
        <f>J103*(1+Prices!CA23)</f>
        <v>102386.5896</v>
      </c>
      <c r="K104" s="28">
        <f t="shared" si="10"/>
        <v>42391</v>
      </c>
      <c r="L104" s="33">
        <f>'Daily Summ'!AU20</f>
        <v>18.36980015</v>
      </c>
      <c r="M104" s="33">
        <f>'Daily Summ'!AT20</f>
        <v>14.68419673</v>
      </c>
      <c r="N104" s="33">
        <f>'Daily Summ'!AS20</f>
        <v>-11.88830662</v>
      </c>
      <c r="O104">
        <f>(Prices!CA23-'Daily Summ'!$AM$6)/'Daily Summ'!$AM$6</f>
        <v>-10.28793372</v>
      </c>
    </row>
    <row r="105">
      <c r="A105" s="28">
        <f>'Daily Summ'!A20</f>
        <v>42391</v>
      </c>
      <c r="B105" s="29">
        <f>'Daily Summ'!B21</f>
        <v>92593.3268</v>
      </c>
      <c r="C105" s="29">
        <f>'Daily Summ'!C21</f>
        <v>93138.52412</v>
      </c>
      <c r="D105" s="29">
        <f>'Daily Summ'!D21</f>
        <v>92146.20873</v>
      </c>
      <c r="F105" s="29">
        <f>'Daily Summ'!E21</f>
        <v>92768.59504</v>
      </c>
      <c r="G105" s="29">
        <f>'Daily Summ'!F21</f>
        <v>97956.0388</v>
      </c>
      <c r="H105" s="29">
        <f>'Daily Summ'!G21</f>
        <v>93295.30221</v>
      </c>
      <c r="I105" s="29">
        <f>'Daily Summ'!AL21</f>
        <v>100376.1672</v>
      </c>
      <c r="J105" s="29">
        <f>J104*(1+Prices!CA24)</f>
        <v>102159.2954</v>
      </c>
      <c r="K105" s="28">
        <f t="shared" si="10"/>
        <v>42391</v>
      </c>
      <c r="L105" s="33">
        <f>'Daily Summ'!AU21</f>
        <v>74.62254637</v>
      </c>
      <c r="M105" s="33">
        <f>'Daily Summ'!AT21</f>
        <v>88.18621413</v>
      </c>
      <c r="N105" s="33">
        <f>'Daily Summ'!AS21</f>
        <v>27.48255177</v>
      </c>
      <c r="O105">
        <f>(Prices!CA24-'Daily Summ'!$AM$6)/'Daily Summ'!$AM$6</f>
        <v>-9.276559938</v>
      </c>
    </row>
    <row r="106">
      <c r="A106" s="28">
        <f>'Daily Summ'!A22</f>
        <v>42394</v>
      </c>
      <c r="B106" s="29">
        <f>'Daily Summ'!B22</f>
        <v>91087.34915</v>
      </c>
      <c r="C106" s="29">
        <f>'Daily Summ'!C22</f>
        <v>91785.34136</v>
      </c>
      <c r="D106" s="29">
        <f>'Daily Summ'!D22</f>
        <v>90692.0336</v>
      </c>
      <c r="F106" s="29">
        <f>'Daily Summ'!E22</f>
        <v>91632.2314</v>
      </c>
      <c r="G106" s="29">
        <f>'Daily Summ'!F22</f>
        <v>97615.47366</v>
      </c>
      <c r="H106" s="29">
        <f>'Daily Summ'!G22</f>
        <v>91836.35527</v>
      </c>
      <c r="I106" s="29">
        <f>'Daily Summ'!AL22</f>
        <v>100403.0903</v>
      </c>
      <c r="J106" s="29">
        <f>J105*(1+Prices!CA25)</f>
        <v>102500.2368</v>
      </c>
      <c r="K106" s="28">
        <f t="shared" si="10"/>
        <v>42394</v>
      </c>
      <c r="L106" s="33">
        <f>'Daily Summ'!AU22</f>
        <v>-59.30210168</v>
      </c>
      <c r="M106" s="33">
        <f>'Daily Summ'!AT22</f>
        <v>-55.82734939</v>
      </c>
      <c r="N106" s="33">
        <f>'Daily Summ'!AS22</f>
        <v>-13.96204316</v>
      </c>
      <c r="O106">
        <f>(Prices!CA25-'Daily Summ'!$AM$6)/'Daily Summ'!$AM$6</f>
        <v>11.44246169</v>
      </c>
    </row>
    <row r="107">
      <c r="A107" s="28">
        <f>'Daily Summ'!A23</f>
        <v>42395</v>
      </c>
      <c r="B107" s="29">
        <f>'Daily Summ'!B23</f>
        <v>92531.61417</v>
      </c>
      <c r="C107" s="29">
        <f>'Daily Summ'!C23</f>
        <v>93219.73254</v>
      </c>
      <c r="D107" s="29">
        <f>'Daily Summ'!D23</f>
        <v>92324.40821</v>
      </c>
      <c r="F107" s="29">
        <f>'Daily Summ'!E23</f>
        <v>92768.59504</v>
      </c>
      <c r="G107" s="29">
        <f>'Daily Summ'!F23</f>
        <v>98060.64875</v>
      </c>
      <c r="H107" s="29">
        <f>'Daily Summ'!G23</f>
        <v>93135.31708</v>
      </c>
      <c r="I107" s="29">
        <f>'Daily Summ'!AL23</f>
        <v>100430.0207</v>
      </c>
      <c r="J107" s="29">
        <f>J106*(1+Prices!CA26)</f>
        <v>102576.0015</v>
      </c>
      <c r="K107" s="28">
        <f t="shared" si="10"/>
        <v>42395</v>
      </c>
      <c r="L107" s="33">
        <f>'Daily Summ'!AU23</f>
        <v>51.73345582</v>
      </c>
      <c r="M107" s="33">
        <f>'Daily Summ'!AT23</f>
        <v>56.67963318</v>
      </c>
      <c r="N107" s="33">
        <f>'Daily Summ'!AS23</f>
        <v>16.00265268</v>
      </c>
      <c r="O107">
        <f>(Prices!CA26-'Daily Summ'!$AM$6)/'Daily Summ'!$AM$6</f>
        <v>1.755794434</v>
      </c>
    </row>
    <row r="108">
      <c r="A108" s="28">
        <f>'Daily Summ'!A24</f>
        <v>42396</v>
      </c>
      <c r="B108" s="29">
        <f>'Daily Summ'!B24</f>
        <v>91827.37515</v>
      </c>
      <c r="C108" s="29">
        <f>'Daily Summ'!C24</f>
        <v>92634.39753</v>
      </c>
      <c r="D108" s="29">
        <f>'Daily Summ'!D24</f>
        <v>91632.99801</v>
      </c>
      <c r="F108" s="29">
        <f>'Daily Summ'!E24</f>
        <v>91942.14876</v>
      </c>
      <c r="G108" s="29">
        <f>'Daily Summ'!F24</f>
        <v>97715.22335</v>
      </c>
      <c r="H108" s="29">
        <f>'Daily Summ'!G24</f>
        <v>92123.5457</v>
      </c>
      <c r="I108" s="29">
        <f>'Daily Summ'!AL24</f>
        <v>100456.9583</v>
      </c>
      <c r="J108" s="29">
        <f>J107*(1+Prices!CA27)</f>
        <v>102651.7663</v>
      </c>
      <c r="K108" s="28">
        <f t="shared" si="10"/>
        <v>42396</v>
      </c>
      <c r="L108" s="33">
        <f>'Daily Summ'!AU24</f>
        <v>-41.50162835</v>
      </c>
      <c r="M108" s="33">
        <f>'Daily Summ'!AT24</f>
        <v>-29.22979853</v>
      </c>
      <c r="N108" s="33">
        <f>'Daily Summ'!AS24</f>
        <v>-14.13300183</v>
      </c>
      <c r="O108">
        <f>(Prices!CA27-'Daily Summ'!$AM$6)/'Daily Summ'!$AM$6</f>
        <v>1.753758948</v>
      </c>
    </row>
    <row r="109">
      <c r="A109" s="28">
        <f>'Daily Summ'!A25</f>
        <v>42397</v>
      </c>
      <c r="B109" s="29">
        <f>'Daily Summ'!B25</f>
        <v>92593.84522</v>
      </c>
      <c r="C109" s="29">
        <f>'Daily Summ'!C25</f>
        <v>93079.75234</v>
      </c>
      <c r="D109" s="29">
        <f>'Daily Summ'!D25</f>
        <v>92120.65801</v>
      </c>
      <c r="F109" s="29">
        <f>'Daily Summ'!E25</f>
        <v>92045.45455</v>
      </c>
      <c r="G109" s="29">
        <f>'Daily Summ'!F25</f>
        <v>97692.33172</v>
      </c>
      <c r="H109" s="29">
        <f>'Daily Summ'!G25</f>
        <v>92632.85615</v>
      </c>
      <c r="I109" s="29">
        <f>'Daily Summ'!AL25</f>
        <v>100483.9031</v>
      </c>
      <c r="J109" s="29">
        <f>J108*(1+Prices!CA28)</f>
        <v>102784.3546</v>
      </c>
      <c r="K109" s="28">
        <f t="shared" si="10"/>
        <v>42397</v>
      </c>
      <c r="L109" s="33">
        <f>'Daily Summ'!AU25</f>
        <v>19.6118243</v>
      </c>
      <c r="M109" s="33">
        <f>'Daily Summ'!AT25</f>
        <v>17.2683995</v>
      </c>
      <c r="N109" s="33">
        <f>'Daily Summ'!AS25</f>
        <v>-1.873411405</v>
      </c>
      <c r="O109">
        <f>(Prices!CA28-'Daily Summ'!$AM$6)/'Daily Summ'!$AM$6</f>
        <v>3.815521315</v>
      </c>
    </row>
    <row r="110">
      <c r="A110" s="28">
        <f>'Daily Summ'!A26</f>
        <v>42398</v>
      </c>
      <c r="B110" s="29">
        <f>'Daily Summ'!B26</f>
        <v>94921.37151</v>
      </c>
      <c r="C110" s="29">
        <f>'Daily Summ'!C26</f>
        <v>95061.17214</v>
      </c>
      <c r="D110" s="29">
        <f>'Daily Summ'!D26</f>
        <v>94337.17656</v>
      </c>
      <c r="F110" s="29">
        <f>'Daily Summ'!E26</f>
        <v>94111.57025</v>
      </c>
      <c r="G110" s="29">
        <f>'Daily Summ'!F26</f>
        <v>98738.36392</v>
      </c>
      <c r="H110" s="29">
        <f>'Daily Summ'!G26</f>
        <v>94926.46555</v>
      </c>
      <c r="I110" s="29">
        <f>'Daily Summ'!AL26</f>
        <v>100510.8552</v>
      </c>
      <c r="J110" s="29">
        <f>J109*(1+Prices!CA29)</f>
        <v>103333.649</v>
      </c>
      <c r="K110" s="28">
        <f t="shared" si="10"/>
        <v>42398</v>
      </c>
      <c r="L110" s="33">
        <f>'Daily Summ'!AU26</f>
        <v>91.31215624</v>
      </c>
      <c r="M110" s="33">
        <f>'Daily Summ'!AT26</f>
        <v>85.61832907</v>
      </c>
      <c r="N110" s="33">
        <f>'Daily Summ'!AS26</f>
        <v>38.91986513</v>
      </c>
      <c r="O110">
        <f>(Prices!CA29-'Daily Summ'!$AM$6)/'Daily Summ'!$AM$6</f>
        <v>18.92428204</v>
      </c>
    </row>
    <row r="111">
      <c r="A111" s="28">
        <f>'Daily Summ'!A27</f>
        <v>42401</v>
      </c>
      <c r="B111" s="29">
        <f>'Daily Summ'!B27</f>
        <v>94526.75842</v>
      </c>
      <c r="C111" s="29">
        <f>'Daily Summ'!C27</f>
        <v>94855.31934</v>
      </c>
      <c r="D111" s="29">
        <f>'Daily Summ'!D27</f>
        <v>94140.84369</v>
      </c>
      <c r="F111" s="29">
        <f>'Daily Summ'!E27</f>
        <v>94111.57025</v>
      </c>
      <c r="G111" s="29">
        <f>'Daily Summ'!F27</f>
        <v>98733.30499</v>
      </c>
      <c r="H111" s="29">
        <f>'Daily Summ'!G27</f>
        <v>94884.38995</v>
      </c>
      <c r="I111" s="29">
        <f>'Daily Summ'!AL27</f>
        <v>100537.8145</v>
      </c>
      <c r="J111" s="29">
        <f>J110*(1+Prices!CA30)</f>
        <v>102945.3547</v>
      </c>
      <c r="K111" s="28">
        <f t="shared" si="10"/>
        <v>42401</v>
      </c>
      <c r="L111" s="33">
        <f>'Daily Summ'!AU27</f>
        <v>-2.652522904</v>
      </c>
      <c r="M111" s="33">
        <f>'Daily Summ'!AT27</f>
        <v>-8.832971242</v>
      </c>
      <c r="N111" s="33">
        <f>'Daily Summ'!AS27</f>
        <v>-1.191019239</v>
      </c>
      <c r="O111">
        <f>(Prices!CA30-'Daily Summ'!$AM$6)/'Daily Summ'!$AM$6</f>
        <v>-15.00953728</v>
      </c>
      <c r="Q111" s="107" t="str">
        <f t="shared" ref="Q111:T111" si="11">A82</f>
        <v/>
      </c>
      <c r="R111" s="107" t="str">
        <f t="shared" si="11"/>
        <v>Robo 1</v>
      </c>
      <c r="S111" s="107" t="str">
        <f t="shared" si="11"/>
        <v>Robo 2</v>
      </c>
      <c r="T111" s="107" t="str">
        <f t="shared" si="11"/>
        <v>Robo 3</v>
      </c>
      <c r="U111" s="108" t="s">
        <v>167</v>
      </c>
      <c r="V111" s="107" t="str">
        <f t="shared" ref="V111:X111" si="12">G82</f>
        <v>Alkanza *</v>
      </c>
      <c r="W111" s="107" t="str">
        <f t="shared" si="12"/>
        <v>S&amp;P 500</v>
      </c>
      <c r="X111" s="107" t="str">
        <f t="shared" si="12"/>
        <v>7 - 10 Yr Treasury ETF</v>
      </c>
      <c r="Z111" s="107" t="str">
        <f t="shared" ref="Z111:Z112" si="15">J82</f>
        <v/>
      </c>
    </row>
    <row r="112">
      <c r="A112" s="28">
        <f>'Daily Summ'!A28</f>
        <v>42402</v>
      </c>
      <c r="B112" s="29">
        <f>'Daily Summ'!B28</f>
        <v>92424.66203</v>
      </c>
      <c r="C112" s="29">
        <f>'Daily Summ'!C28</f>
        <v>92989.97642</v>
      </c>
      <c r="D112" s="29">
        <f>'Daily Summ'!D28</f>
        <v>92061.8642</v>
      </c>
      <c r="F112" s="29">
        <f>'Daily Summ'!E28</f>
        <v>92252.06612</v>
      </c>
      <c r="G112" s="29">
        <f>'Daily Summ'!F28</f>
        <v>98340.3627</v>
      </c>
      <c r="H112" s="29">
        <f>'Daily Summ'!G28</f>
        <v>93105.96201</v>
      </c>
      <c r="I112" s="29">
        <f>'Daily Summ'!AL28</f>
        <v>100564.781</v>
      </c>
      <c r="J112" s="29">
        <f>J111*(1+Prices!CA31)</f>
        <v>103674.5904</v>
      </c>
      <c r="K112" s="28">
        <f t="shared" si="10"/>
        <v>42402</v>
      </c>
      <c r="L112" s="33">
        <f>'Daily Summ'!AU28</f>
        <v>-70.87888919</v>
      </c>
      <c r="M112" s="33">
        <f>'Daily Summ'!AT28</f>
        <v>-79.05591416</v>
      </c>
      <c r="N112" s="33">
        <f>'Daily Summ'!AS28</f>
        <v>-15.83780261</v>
      </c>
      <c r="O112">
        <f>(Prices!CA31-'Daily Summ'!$AM$6)/'Daily Summ'!$AM$6</f>
        <v>25.40983399</v>
      </c>
      <c r="Q112" s="107" t="str">
        <f t="shared" ref="Q112:T112" si="13">A83</f>
        <v>Sharpe Ratio</v>
      </c>
      <c r="R112" s="109">
        <f t="shared" si="13"/>
        <v>0.7422787755</v>
      </c>
      <c r="S112" s="109">
        <f t="shared" si="13"/>
        <v>0.5873874469</v>
      </c>
      <c r="T112" s="109">
        <f t="shared" si="13"/>
        <v>0.7267095165</v>
      </c>
      <c r="U112" s="109">
        <f t="shared" ref="U112:X112" si="14">F83</f>
        <v>0.6874220376</v>
      </c>
      <c r="V112" s="109" t="str">
        <f t="shared" si="14"/>
        <v>#REF!</v>
      </c>
      <c r="W112" s="109">
        <f t="shared" si="14"/>
        <v>0.6242803404</v>
      </c>
      <c r="X112" s="110">
        <f t="shared" si="14"/>
        <v>1.45793256</v>
      </c>
      <c r="Z112" s="107" t="str">
        <f t="shared" si="15"/>
        <v/>
      </c>
    </row>
    <row r="113">
      <c r="A113" s="28">
        <f>'Daily Summ'!A29</f>
        <v>42403</v>
      </c>
      <c r="B113" s="29">
        <f>'Daily Summ'!B29</f>
        <v>93666.03306</v>
      </c>
      <c r="C113" s="29">
        <f>'Daily Summ'!C29</f>
        <v>93856.87158</v>
      </c>
      <c r="D113" s="29">
        <f>'Daily Summ'!D29</f>
        <v>92934.36579</v>
      </c>
      <c r="F113" s="29">
        <f>'Daily Summ'!E29</f>
        <v>92561.98347</v>
      </c>
      <c r="G113" s="29">
        <f>'Daily Summ'!F29</f>
        <v>98520.72378</v>
      </c>
      <c r="H113" s="29">
        <f>'Daily Summ'!G29</f>
        <v>93570.75061</v>
      </c>
      <c r="I113" s="29">
        <f>'Daily Summ'!AL29</f>
        <v>100591.7548</v>
      </c>
      <c r="J113" s="29">
        <f>J112*(1+Prices!CA32)</f>
        <v>103560.9433</v>
      </c>
      <c r="K113" s="28">
        <f t="shared" si="10"/>
        <v>42403</v>
      </c>
      <c r="L113" s="33">
        <f>'Daily Summ'!AU29</f>
        <v>17.61154646</v>
      </c>
      <c r="M113" s="33">
        <f>'Daily Summ'!AT29</f>
        <v>32.17246152</v>
      </c>
      <c r="N113" s="33">
        <f>'Daily Summ'!AS29</f>
        <v>5.837786145</v>
      </c>
      <c r="O113">
        <f>(Prices!CA32-'Daily Summ'!$AM$6)/'Daily Summ'!$AM$6</f>
        <v>-5.086868068</v>
      </c>
    </row>
    <row r="114">
      <c r="A114" s="28">
        <f>'Daily Summ'!A30</f>
        <v>42404</v>
      </c>
      <c r="B114" s="29">
        <f>'Daily Summ'!B30</f>
        <v>93980.35777</v>
      </c>
      <c r="C114" s="29">
        <f>'Daily Summ'!C30</f>
        <v>94138.42073</v>
      </c>
      <c r="D114" s="29">
        <f>'Daily Summ'!D30</f>
        <v>93350.84994</v>
      </c>
      <c r="F114" s="29">
        <f>'Daily Summ'!E30</f>
        <v>93078.5124</v>
      </c>
      <c r="G114" s="29">
        <f>'Daily Summ'!F30</f>
        <v>98616.08137</v>
      </c>
      <c r="H114" s="29">
        <f>'Daily Summ'!G30</f>
        <v>93713.61195</v>
      </c>
      <c r="I114" s="29">
        <f>'Daily Summ'!AL30</f>
        <v>100618.7358</v>
      </c>
      <c r="J114" s="29">
        <f>J113*(1+Prices!CA33)</f>
        <v>103807.1787</v>
      </c>
      <c r="K114" s="28">
        <f t="shared" si="10"/>
        <v>42404</v>
      </c>
      <c r="L114" s="33">
        <f>'Daily Summ'!AU30</f>
        <v>4.692186033</v>
      </c>
      <c r="M114" s="33">
        <f>'Daily Summ'!AT30</f>
        <v>14.30204065</v>
      </c>
      <c r="N114" s="33">
        <f>'Daily Summ'!AS30</f>
        <v>2.608545375</v>
      </c>
      <c r="O114">
        <f>(Prices!CA33-'Daily Summ'!$AM$6)/'Daily Summ'!$AM$6</f>
        <v>7.864598105</v>
      </c>
    </row>
    <row r="115">
      <c r="A115" s="28">
        <f>'Daily Summ'!A31</f>
        <v>42405</v>
      </c>
      <c r="B115" s="29">
        <f>'Daily Summ'!B31</f>
        <v>92567.87933</v>
      </c>
      <c r="C115" s="29">
        <f>'Daily Summ'!C31</f>
        <v>92899.94853</v>
      </c>
      <c r="D115" s="29">
        <f>'Daily Summ'!D31</f>
        <v>91814.41105</v>
      </c>
      <c r="F115" s="29">
        <f>'Daily Summ'!E31</f>
        <v>91528.92562</v>
      </c>
      <c r="G115" s="29">
        <f>'Daily Summ'!F31</f>
        <v>98059.59892</v>
      </c>
      <c r="H115" s="29">
        <f>'Daily Summ'!G31</f>
        <v>91981.66287</v>
      </c>
      <c r="I115" s="29">
        <f>'Daily Summ'!AL31</f>
        <v>100645.724</v>
      </c>
      <c r="J115" s="29">
        <f>J114*(1+Prices!CA34)</f>
        <v>103939.767</v>
      </c>
      <c r="K115" s="28">
        <f t="shared" si="10"/>
        <v>42405</v>
      </c>
      <c r="L115" s="33">
        <f>'Daily Summ'!AU31</f>
        <v>-69.90280978</v>
      </c>
      <c r="M115" s="33">
        <f>'Daily Summ'!AT31</f>
        <v>-58.12817944</v>
      </c>
      <c r="N115" s="33">
        <f>'Daily Summ'!AS31</f>
        <v>-22.0381827</v>
      </c>
      <c r="O115">
        <f>(Prices!CA34-'Daily Summ'!$AM$6)/'Daily Summ'!$AM$6</f>
        <v>3.761922775</v>
      </c>
    </row>
    <row r="116">
      <c r="A116" s="28">
        <f>'Daily Summ'!A32</f>
        <v>42408</v>
      </c>
      <c r="B116" s="29">
        <f>'Daily Summ'!B32</f>
        <v>91300.23406</v>
      </c>
      <c r="C116" s="29">
        <f>'Daily Summ'!C32</f>
        <v>91616.01085</v>
      </c>
      <c r="D116" s="29">
        <f>'Daily Summ'!D32</f>
        <v>90337.4803</v>
      </c>
      <c r="F116" s="29">
        <f>'Daily Summ'!E32</f>
        <v>89876.03306</v>
      </c>
      <c r="G116" s="29">
        <f>'Daily Summ'!F32</f>
        <v>98028.87253</v>
      </c>
      <c r="H116" s="29">
        <f>'Daily Summ'!G32</f>
        <v>90679.76555</v>
      </c>
      <c r="I116" s="29">
        <f>'Daily Summ'!AL32</f>
        <v>100672.7195</v>
      </c>
      <c r="J116" s="29">
        <f>J115*(1+Prices!CA35)</f>
        <v>104716.3557</v>
      </c>
      <c r="K116" s="28">
        <f t="shared" si="10"/>
        <v>42408</v>
      </c>
      <c r="L116" s="33">
        <f>'Daily Summ'!AU32</f>
        <v>-53.76913378</v>
      </c>
      <c r="M116" s="33">
        <f>'Daily Summ'!AT32</f>
        <v>-58.4705391</v>
      </c>
      <c r="N116" s="33">
        <f>'Daily Summ'!AS32</f>
        <v>-2.168223445</v>
      </c>
      <c r="O116">
        <f>(Prices!CA35-'Daily Summ'!$AM$6)/'Daily Summ'!$AM$6</f>
        <v>26.85568314</v>
      </c>
    </row>
    <row r="117">
      <c r="A117" s="28">
        <f>'Daily Summ'!A33</f>
        <v>42409</v>
      </c>
      <c r="B117" s="29">
        <f>'Daily Summ'!B33</f>
        <v>90621.53414</v>
      </c>
      <c r="C117" s="29">
        <f>'Daily Summ'!C33</f>
        <v>91055.49348</v>
      </c>
      <c r="D117" s="29">
        <f>'Daily Summ'!D33</f>
        <v>89577.15467</v>
      </c>
      <c r="F117" s="29">
        <f>'Daily Summ'!E33</f>
        <v>89669.42149</v>
      </c>
      <c r="G117" s="29">
        <f>'Daily Summ'!F33</f>
        <v>98060.53281</v>
      </c>
      <c r="H117" s="29">
        <f>'Daily Summ'!G33</f>
        <v>90619.58766</v>
      </c>
      <c r="I117" s="29">
        <f>'Daily Summ'!AL33</f>
        <v>100699.7222</v>
      </c>
      <c r="J117" s="29">
        <f>J116*(1+Prices!CA36)</f>
        <v>104735.2969</v>
      </c>
      <c r="K117" s="28">
        <f t="shared" si="10"/>
        <v>42409</v>
      </c>
      <c r="L117" s="33">
        <f>'Daily Summ'!AU33</f>
        <v>-3.474178736</v>
      </c>
      <c r="M117" s="33">
        <f>'Daily Summ'!AT33</f>
        <v>-23.61850422</v>
      </c>
      <c r="N117" s="33">
        <f>'Daily Summ'!AS33</f>
        <v>0.2041073759</v>
      </c>
      <c r="O117">
        <f>(Prices!CA36-'Daily Summ'!$AM$6)/'Daily Summ'!$AM$6</f>
        <v>-0.325631655</v>
      </c>
    </row>
    <row r="118">
      <c r="A118" s="28">
        <f>'Daily Summ'!A34</f>
        <v>42410</v>
      </c>
      <c r="B118" s="29">
        <f>'Daily Summ'!B34</f>
        <v>90645.90388</v>
      </c>
      <c r="C118" s="29">
        <f>'Daily Summ'!C34</f>
        <v>90985.21671</v>
      </c>
      <c r="D118" s="29">
        <f>'Daily Summ'!D34</f>
        <v>89535.46641</v>
      </c>
      <c r="F118" s="29">
        <f>'Daily Summ'!E34</f>
        <v>89876.03306</v>
      </c>
      <c r="G118" s="29">
        <f>'Daily Summ'!F34</f>
        <v>98507.42425</v>
      </c>
      <c r="H118" s="29">
        <f>'Daily Summ'!G34</f>
        <v>90602.46387</v>
      </c>
      <c r="I118" s="29">
        <f>'Daily Summ'!AL34</f>
        <v>100726.7321</v>
      </c>
      <c r="J118" s="29">
        <f>J117*(1+Prices!CA37)</f>
        <v>105047.8265</v>
      </c>
      <c r="K118" s="28">
        <f t="shared" si="10"/>
        <v>42410</v>
      </c>
      <c r="L118" s="33">
        <f>'Daily Summ'!AU34</f>
        <v>-1.704502129</v>
      </c>
      <c r="M118" s="33">
        <f>'Daily Summ'!AT34</f>
        <v>0.2451168635</v>
      </c>
      <c r="N118" s="33">
        <f>'Daily Summ'!AS34</f>
        <v>15.99073941</v>
      </c>
      <c r="O118">
        <f>(Prices!CA37-'Daily Summ'!$AM$6)/'Daily Summ'!$AM$6</f>
        <v>10.12506538</v>
      </c>
    </row>
    <row r="119">
      <c r="A119" s="28">
        <f>'Daily Summ'!A35</f>
        <v>42411</v>
      </c>
      <c r="B119" s="29">
        <f>'Daily Summ'!B35</f>
        <v>89558.60156</v>
      </c>
      <c r="C119" s="29">
        <f>'Daily Summ'!C35</f>
        <v>89848.94766</v>
      </c>
      <c r="D119" s="29">
        <f>'Daily Summ'!D35</f>
        <v>88301.77075</v>
      </c>
      <c r="F119" s="29">
        <f>'Daily Summ'!E35</f>
        <v>88636.36364</v>
      </c>
      <c r="G119" s="29">
        <f>'Daily Summ'!F35</f>
        <v>98132.40935</v>
      </c>
      <c r="H119" s="29">
        <f>'Daily Summ'!G35</f>
        <v>89487.94974</v>
      </c>
      <c r="I119" s="29">
        <f>'Daily Summ'!AL35</f>
        <v>100753.7493</v>
      </c>
      <c r="J119" s="29">
        <f>J118*(1+Prices!CA38)</f>
        <v>105530.8268</v>
      </c>
      <c r="K119" s="28">
        <f t="shared" si="10"/>
        <v>42411</v>
      </c>
      <c r="L119" s="33">
        <f>'Daily Summ'!AU35</f>
        <v>-46.86169047</v>
      </c>
      <c r="M119" s="33">
        <f>'Daily Summ'!AT35</f>
        <v>-49.51892527</v>
      </c>
      <c r="N119" s="33">
        <f>'Daily Summ'!AS35</f>
        <v>-15.19332194</v>
      </c>
      <c r="O119">
        <f>(Prices!CA38-'Daily Summ'!$AM$6)/'Daily Summ'!$AM$6</f>
        <v>16.14213083</v>
      </c>
    </row>
    <row r="120">
      <c r="A120" s="28">
        <f>'Daily Summ'!A36</f>
        <v>42412</v>
      </c>
      <c r="B120" s="29">
        <f>'Daily Summ'!B36</f>
        <v>91069.0886</v>
      </c>
      <c r="C120" s="29">
        <f>'Daily Summ'!C36</f>
        <v>91284.36449</v>
      </c>
      <c r="D120" s="29">
        <f>'Daily Summ'!D36</f>
        <v>89771.25236</v>
      </c>
      <c r="F120" s="29">
        <f>'Daily Summ'!E36</f>
        <v>90082.64463</v>
      </c>
      <c r="G120" s="29">
        <f>'Daily Summ'!F36</f>
        <v>98410.97412</v>
      </c>
      <c r="H120" s="29">
        <f>'Daily Summ'!G36</f>
        <v>91234.57636</v>
      </c>
      <c r="I120" s="29">
        <f>'Daily Summ'!AL36</f>
        <v>100780.7738</v>
      </c>
      <c r="J120" s="29">
        <f>J119*(1+Prices!CA39)</f>
        <v>104725.8263</v>
      </c>
      <c r="K120" s="28">
        <f t="shared" si="10"/>
        <v>42412</v>
      </c>
      <c r="L120" s="33">
        <f>'Daily Summ'!AU36</f>
        <v>71.76792738</v>
      </c>
      <c r="M120" s="33">
        <f>'Daily Summ'!AT36</f>
        <v>60.33000915</v>
      </c>
      <c r="N120" s="33">
        <f>'Daily Summ'!AS36</f>
        <v>9.583229645</v>
      </c>
      <c r="O120">
        <f>(Prices!CA39-'Daily Summ'!$AM$6)/'Daily Summ'!$AM$6</f>
        <v>-29.43945604</v>
      </c>
    </row>
    <row r="121">
      <c r="A121" s="28">
        <f>'Daily Summ'!A37</f>
        <v>42416</v>
      </c>
      <c r="B121" s="29">
        <f>'Daily Summ'!B37</f>
        <v>92735.66794</v>
      </c>
      <c r="C121" s="29">
        <f>'Daily Summ'!C37</f>
        <v>92833.47943</v>
      </c>
      <c r="D121" s="29">
        <f>'Daily Summ'!D37</f>
        <v>91556.94417</v>
      </c>
      <c r="F121" s="29">
        <f>'Daily Summ'!E37</f>
        <v>91735.53719</v>
      </c>
      <c r="G121" s="29">
        <f>'Daily Summ'!F37</f>
        <v>98692.55458</v>
      </c>
      <c r="H121" s="29">
        <f>'Daily Summ'!G37</f>
        <v>92741.46991</v>
      </c>
      <c r="I121" s="29">
        <f>'Daily Summ'!AL37</f>
        <v>100807.8054</v>
      </c>
      <c r="J121" s="29">
        <f>J120*(1+Prices!CA40)</f>
        <v>104413.2967</v>
      </c>
      <c r="K121" s="28">
        <f t="shared" si="10"/>
        <v>42416</v>
      </c>
      <c r="L121" s="33">
        <f>'Daily Summ'!AU37</f>
        <v>60.57828708</v>
      </c>
      <c r="M121" s="33">
        <f>'Daily Summ'!AT37</f>
        <v>67.51636788</v>
      </c>
      <c r="N121" s="33">
        <f>'Daily Summ'!AS37</f>
        <v>9.667520481</v>
      </c>
      <c r="O121">
        <f>(Prices!CA40-'Daily Summ'!$AM$6)/'Daily Summ'!$AM$6</f>
        <v>-12.12607145</v>
      </c>
    </row>
    <row r="122">
      <c r="A122" s="28">
        <f>'Daily Summ'!A38</f>
        <v>42417</v>
      </c>
      <c r="B122" s="29">
        <f>'Daily Summ'!B38</f>
        <v>94376.73558</v>
      </c>
      <c r="C122" s="29">
        <f>'Daily Summ'!C38</f>
        <v>94251.06518</v>
      </c>
      <c r="D122" s="29">
        <f>'Daily Summ'!D38</f>
        <v>93156.4855</v>
      </c>
      <c r="F122" s="29">
        <f>'Daily Summ'!E38</f>
        <v>93285.12397</v>
      </c>
      <c r="G122" s="29">
        <f>'Daily Summ'!F38</f>
        <v>99136.80494</v>
      </c>
      <c r="H122" s="29">
        <f>'Daily Summ'!G38</f>
        <v>94269.89051</v>
      </c>
      <c r="I122" s="29">
        <f>'Daily Summ'!AL38</f>
        <v>100834.8444</v>
      </c>
      <c r="J122" s="29">
        <f>J121*(1+Prices!CA41)</f>
        <v>104157.5907</v>
      </c>
      <c r="K122" s="28">
        <f t="shared" si="10"/>
        <v>42417</v>
      </c>
      <c r="L122" s="33">
        <f>'Daily Summ'!AU38</f>
        <v>60.44313938</v>
      </c>
      <c r="M122" s="33">
        <f>'Daily Summ'!AT38</f>
        <v>61.75450764</v>
      </c>
      <c r="N122" s="33">
        <f>'Daily Summ'!AS38</f>
        <v>15.78216098</v>
      </c>
      <c r="O122">
        <f>(Prices!CA41-'Daily Summ'!$AM$6)/'Daily Summ'!$AM$6</f>
        <v>-10.13039689</v>
      </c>
    </row>
    <row r="123">
      <c r="A123" s="28">
        <f>'Daily Summ'!A39</f>
        <v>42418</v>
      </c>
      <c r="B123" s="29">
        <f>'Daily Summ'!B39</f>
        <v>93959.32599</v>
      </c>
      <c r="C123" s="29">
        <f>'Daily Summ'!C39</f>
        <v>93965.20377</v>
      </c>
      <c r="D123" s="29">
        <f>'Daily Summ'!D39</f>
        <v>92864.29462</v>
      </c>
      <c r="F123" s="29">
        <f>'Daily Summ'!E39</f>
        <v>92975.20661</v>
      </c>
      <c r="G123" s="29">
        <f>'Daily Summ'!F39</f>
        <v>99224.73402</v>
      </c>
      <c r="H123" s="29">
        <f>'Daily Summ'!G39</f>
        <v>93830.05372</v>
      </c>
      <c r="I123" s="29">
        <f>'Daily Summ'!AL39</f>
        <v>100861.8906</v>
      </c>
      <c r="J123" s="29">
        <f>J122*(1+Prices!CA42)</f>
        <v>104640.591</v>
      </c>
      <c r="K123" s="28">
        <f t="shared" si="10"/>
        <v>42418</v>
      </c>
      <c r="L123" s="33">
        <f>'Daily Summ'!AU39</f>
        <v>-18.39494406</v>
      </c>
      <c r="M123" s="33">
        <f>'Daily Summ'!AT39</f>
        <v>-13.96925956</v>
      </c>
      <c r="N123" s="33">
        <f>'Daily Summ'!AS39</f>
        <v>2.30675575</v>
      </c>
      <c r="O123">
        <f>(Prices!CA42-'Daily Summ'!$AM$6)/'Daily Summ'!$AM$6</f>
        <v>16.28864477</v>
      </c>
    </row>
    <row r="124">
      <c r="A124" s="28">
        <f>'Daily Summ'!A40</f>
        <v>42419</v>
      </c>
      <c r="B124" s="29">
        <f>'Daily Summ'!B40</f>
        <v>93803.71737</v>
      </c>
      <c r="C124" s="29">
        <f>'Daily Summ'!C40</f>
        <v>93822.107</v>
      </c>
      <c r="D124" s="29">
        <f>'Daily Summ'!D40</f>
        <v>92793.7893</v>
      </c>
      <c r="F124" s="29">
        <f>'Daily Summ'!E40</f>
        <v>92975.20661</v>
      </c>
      <c r="G124" s="29">
        <f>'Daily Summ'!F40</f>
        <v>99300.56046</v>
      </c>
      <c r="H124" s="29">
        <f>'Daily Summ'!G40</f>
        <v>93827.60746</v>
      </c>
      <c r="I124" s="29">
        <f>'Daily Summ'!AL40</f>
        <v>100888.944</v>
      </c>
      <c r="J124" s="29">
        <f>J123*(1+Prices!CA43)</f>
        <v>104640.591</v>
      </c>
      <c r="K124" s="28">
        <f t="shared" si="10"/>
        <v>42419</v>
      </c>
      <c r="L124" s="33">
        <f>'Daily Summ'!AU40</f>
        <v>-1.09719958</v>
      </c>
      <c r="M124" s="33">
        <f>'Daily Summ'!AT40</f>
        <v>-4.67066895</v>
      </c>
      <c r="N124" s="33">
        <f>'Daily Summ'!AS40</f>
        <v>1.849083582</v>
      </c>
      <c r="O124">
        <f>(Prices!CA43-'Daily Summ'!$AM$6)/'Daily Summ'!$AM$6</f>
        <v>-1</v>
      </c>
    </row>
    <row r="125">
      <c r="A125" s="28">
        <f>'Daily Summ'!A41</f>
        <v>42422</v>
      </c>
      <c r="B125" s="29">
        <f>'Daily Summ'!B41</f>
        <v>95350.34631</v>
      </c>
      <c r="C125" s="29">
        <f>'Daily Summ'!C41</f>
        <v>95061.78299</v>
      </c>
      <c r="D125" s="29">
        <f>'Daily Summ'!D41</f>
        <v>94139.49941</v>
      </c>
      <c r="F125" s="29">
        <f>'Daily Summ'!E41</f>
        <v>94214.87603</v>
      </c>
      <c r="G125" s="29">
        <f>'Daily Summ'!F41</f>
        <v>99714.5752</v>
      </c>
      <c r="H125" s="29">
        <f>'Daily Summ'!G41</f>
        <v>95183.81166</v>
      </c>
      <c r="I125" s="29">
        <f>'Daily Summ'!AL41</f>
        <v>100916.0047</v>
      </c>
      <c r="J125" s="29">
        <f>J124*(1+Prices!CA44)</f>
        <v>104536.4144</v>
      </c>
      <c r="K125" s="28">
        <f t="shared" si="10"/>
        <v>42422</v>
      </c>
      <c r="L125" s="33">
        <f>'Daily Summ'!AU41</f>
        <v>52.88885188</v>
      </c>
      <c r="M125" s="33">
        <f>'Daily Summ'!AT41</f>
        <v>52.62751647</v>
      </c>
      <c r="N125" s="33">
        <f>'Daily Summ'!AS41</f>
        <v>14.54420791</v>
      </c>
      <c r="O125">
        <f>(Prices!CA44-'Daily Summ'!$AM$6)/'Daily Summ'!$AM$6</f>
        <v>-4.711711408</v>
      </c>
    </row>
    <row r="126">
      <c r="A126" s="28">
        <f>'Daily Summ'!A42</f>
        <v>42423</v>
      </c>
      <c r="B126" s="29">
        <f>'Daily Summ'!B42</f>
        <v>93820.4159</v>
      </c>
      <c r="C126" s="29">
        <f>'Daily Summ'!C42</f>
        <v>93794.43355</v>
      </c>
      <c r="D126" s="29">
        <f>'Daily Summ'!D42</f>
        <v>92955.82494</v>
      </c>
      <c r="F126" s="29">
        <f>'Daily Summ'!E42</f>
        <v>93078.5124</v>
      </c>
      <c r="G126" s="29">
        <f>'Daily Summ'!F42</f>
        <v>99467.33163</v>
      </c>
      <c r="H126" s="29">
        <f>'Daily Summ'!G42</f>
        <v>93998.35612</v>
      </c>
      <c r="I126" s="29">
        <f>'Daily Summ'!AL42</f>
        <v>100943.0727</v>
      </c>
      <c r="J126" s="29">
        <f>J125*(1+Prices!CA45)</f>
        <v>104744.7675</v>
      </c>
      <c r="K126" s="28">
        <f t="shared" si="10"/>
        <v>42423</v>
      </c>
      <c r="L126" s="33">
        <f>'Daily Summ'!AU42</f>
        <v>-47.432992</v>
      </c>
      <c r="M126" s="33">
        <f>'Daily Summ'!AT42</f>
        <v>-51.34271495</v>
      </c>
      <c r="N126" s="33">
        <f>'Daily Summ'!AS42</f>
        <v>-10.24423247</v>
      </c>
      <c r="O126">
        <f>(Prices!CA45-'Daily Summ'!$AM$6)/'Daily Summ'!$AM$6</f>
        <v>6.430820683</v>
      </c>
    </row>
    <row r="127">
      <c r="A127" s="28">
        <f>'Daily Summ'!A43</f>
        <v>42424</v>
      </c>
      <c r="B127" s="29">
        <f>'Daily Summ'!B43</f>
        <v>93999.28891</v>
      </c>
      <c r="C127" s="29">
        <f>'Daily Summ'!C43</f>
        <v>93871.34144</v>
      </c>
      <c r="D127" s="29">
        <f>'Daily Summ'!D43</f>
        <v>93186.50582</v>
      </c>
      <c r="F127" s="29">
        <f>'Daily Summ'!E43</f>
        <v>93181.81818</v>
      </c>
      <c r="G127" s="29">
        <f>'Daily Summ'!F43</f>
        <v>99550.27325</v>
      </c>
      <c r="H127" s="29">
        <f>'Daily Summ'!G43</f>
        <v>94415.68735</v>
      </c>
      <c r="I127" s="29">
        <f>'Daily Summ'!AL43</f>
        <v>100970.1479</v>
      </c>
      <c r="J127" s="29">
        <f>J126*(1+Prices!CA46)</f>
        <v>104744.7675</v>
      </c>
      <c r="K127" s="28">
        <f t="shared" si="10"/>
        <v>42424</v>
      </c>
      <c r="L127" s="33">
        <f>'Daily Summ'!AU43</f>
        <v>15.55255806</v>
      </c>
      <c r="M127" s="33">
        <f>'Daily Summ'!AT43</f>
        <v>4.888768414</v>
      </c>
      <c r="N127" s="33">
        <f>'Daily Summ'!AS43</f>
        <v>2.108826818</v>
      </c>
      <c r="O127">
        <f>(Prices!CA46-'Daily Summ'!$AM$6)/'Daily Summ'!$AM$6</f>
        <v>-1</v>
      </c>
    </row>
    <row r="128">
      <c r="A128" s="28">
        <f>'Daily Summ'!A44</f>
        <v>42425</v>
      </c>
      <c r="B128" s="29">
        <f>'Daily Summ'!B44</f>
        <v>94739.15431</v>
      </c>
      <c r="C128" s="29">
        <f>'Daily Summ'!C44</f>
        <v>94768.66789</v>
      </c>
      <c r="D128" s="29">
        <f>'Daily Summ'!D44</f>
        <v>94211.55322</v>
      </c>
      <c r="F128" s="29">
        <f>'Daily Summ'!E44</f>
        <v>94214.87603</v>
      </c>
      <c r="G128" s="29">
        <f>'Daily Summ'!F44</f>
        <v>100113.4922</v>
      </c>
      <c r="H128" s="29">
        <f>'Daily Summ'!G44</f>
        <v>95487.14737</v>
      </c>
      <c r="I128" s="29">
        <f>'Daily Summ'!AL44</f>
        <v>100997.2304</v>
      </c>
      <c r="J128" s="29">
        <f>J127*(1+Prices!CA47)</f>
        <v>105057.2971</v>
      </c>
      <c r="K128" s="28">
        <f t="shared" si="10"/>
        <v>42425</v>
      </c>
      <c r="L128" s="33">
        <f>'Daily Summ'!AU44</f>
        <v>41.30934509</v>
      </c>
      <c r="M128" s="33">
        <f>'Daily Summ'!AT44</f>
        <v>35.83180937</v>
      </c>
      <c r="N128" s="33">
        <f>'Daily Summ'!AS44</f>
        <v>20.09304545</v>
      </c>
      <c r="O128">
        <f>(Prices!CA47-'Daily Summ'!$AM$6)/'Daily Summ'!$AM$6</f>
        <v>10.1240595</v>
      </c>
    </row>
    <row r="129">
      <c r="A129" s="28">
        <f>'Daily Summ'!A45</f>
        <v>42426</v>
      </c>
      <c r="B129" s="29">
        <f>'Daily Summ'!B45</f>
        <v>94397.04755</v>
      </c>
      <c r="C129" s="29">
        <f>'Daily Summ'!C45</f>
        <v>94535.00473</v>
      </c>
      <c r="D129" s="29">
        <f>'Daily Summ'!D45</f>
        <v>94080.76085</v>
      </c>
      <c r="F129" s="29">
        <f>'Daily Summ'!E45</f>
        <v>94214.87603</v>
      </c>
      <c r="G129" s="29">
        <f>'Daily Summ'!F45</f>
        <v>99630.24955</v>
      </c>
      <c r="H129" s="29">
        <f>'Daily Summ'!G45</f>
        <v>95308.5707</v>
      </c>
      <c r="I129" s="29">
        <f>'Daily Summ'!AL45</f>
        <v>101024.3202</v>
      </c>
      <c r="J129" s="29">
        <f>J128*(1+Prices!CA48)</f>
        <v>104545.885</v>
      </c>
      <c r="K129" s="28">
        <f t="shared" si="10"/>
        <v>42426</v>
      </c>
      <c r="L129" s="33">
        <f>'Daily Summ'!AU45</f>
        <v>-7.972432081</v>
      </c>
      <c r="M129" s="33">
        <f>'Daily Summ'!AT45</f>
        <v>-7.957780777</v>
      </c>
      <c r="N129" s="33">
        <f>'Daily Summ'!AS45</f>
        <v>-18.99604733</v>
      </c>
      <c r="O129">
        <f>(Prices!CA48-'Daily Summ'!$AM$6)/'Daily Summ'!$AM$6</f>
        <v>-19.14885526</v>
      </c>
    </row>
    <row r="130">
      <c r="A130" s="28">
        <f>'Daily Summ'!A46</f>
        <v>42429</v>
      </c>
      <c r="B130" s="29">
        <f>'Daily Summ'!B46</f>
        <v>94112.2888</v>
      </c>
      <c r="C130" s="29">
        <f>'Daily Summ'!C46</f>
        <v>94150.39447</v>
      </c>
      <c r="D130" s="29">
        <f>'Daily Summ'!D46</f>
        <v>93847.68437</v>
      </c>
      <c r="F130" s="29">
        <f>'Daily Summ'!E46</f>
        <v>93801.65289</v>
      </c>
      <c r="G130" s="29">
        <f>'Daily Summ'!F46</f>
        <v>99525.4109</v>
      </c>
      <c r="H130" s="29">
        <f>'Daily Summ'!G46</f>
        <v>94534.57538</v>
      </c>
      <c r="I130" s="29">
        <f>'Daily Summ'!AL46</f>
        <v>101051.4172</v>
      </c>
      <c r="J130" s="29">
        <f>J129*(1+Prices!CA49)</f>
        <v>104716.3557</v>
      </c>
      <c r="K130" s="28">
        <f t="shared" si="10"/>
        <v>42429</v>
      </c>
      <c r="L130" s="33">
        <f>'Daily Summ'!AU46</f>
        <v>-31.27686258</v>
      </c>
      <c r="M130" s="33">
        <f>'Daily Summ'!AT46</f>
        <v>-14.00078581</v>
      </c>
      <c r="N130" s="33">
        <f>'Daily Summ'!AS46</f>
        <v>-4.923148168</v>
      </c>
      <c r="O130">
        <f>(Prices!CA49-'Daily Summ'!$AM$6)/'Daily Summ'!$AM$6</f>
        <v>5.079211624</v>
      </c>
    </row>
    <row r="131">
      <c r="A131" s="28">
        <f>'Daily Summ'!A47</f>
        <v>42430</v>
      </c>
      <c r="B131" s="29">
        <f>'Daily Summ'!B47</f>
        <v>96570.76579</v>
      </c>
      <c r="C131" s="29">
        <f>'Daily Summ'!C47</f>
        <v>96264.63426</v>
      </c>
      <c r="D131" s="29">
        <f>'Daily Summ'!D47</f>
        <v>96153.13276</v>
      </c>
      <c r="F131" s="29">
        <f>'Daily Summ'!E47</f>
        <v>95867.7686</v>
      </c>
      <c r="G131" s="29">
        <f>'Daily Summ'!F47</f>
        <v>99889.52165</v>
      </c>
      <c r="H131" s="29">
        <f>'Daily Summ'!G47</f>
        <v>96791.00169</v>
      </c>
      <c r="I131" s="29">
        <f>'Daily Summ'!AL47</f>
        <v>101078.5214</v>
      </c>
      <c r="J131" s="29">
        <f>J130*(1+Prices!CA50)</f>
        <v>103750.3551</v>
      </c>
      <c r="K131" s="28">
        <f t="shared" si="10"/>
        <v>42430</v>
      </c>
      <c r="L131" s="33">
        <f>'Daily Summ'!AU47</f>
        <v>87.98872165</v>
      </c>
      <c r="M131" s="33">
        <f>'Daily Summ'!AT47</f>
        <v>87.70527961</v>
      </c>
      <c r="N131" s="33">
        <f>'Daily Summ'!AS47</f>
        <v>12.63967487</v>
      </c>
      <c r="O131">
        <f>(Prices!CA50-'Daily Summ'!$AM$6)/'Daily Summ'!$AM$6</f>
        <v>-35.3927856</v>
      </c>
    </row>
    <row r="132">
      <c r="A132" s="28">
        <f>'Daily Summ'!A48</f>
        <v>42431</v>
      </c>
      <c r="B132" s="29">
        <f>'Daily Summ'!B48</f>
        <v>97445.37038</v>
      </c>
      <c r="C132" s="29">
        <f>'Daily Summ'!C48</f>
        <v>96979.67002</v>
      </c>
      <c r="D132" s="29">
        <f>'Daily Summ'!D48</f>
        <v>96947.1244</v>
      </c>
      <c r="F132" s="29">
        <f>'Daily Summ'!E48</f>
        <v>96384.29752</v>
      </c>
      <c r="G132" s="29">
        <f>'Daily Summ'!F48</f>
        <v>100199.8902</v>
      </c>
      <c r="H132" s="29">
        <f>'Daily Summ'!G48</f>
        <v>97187.29513</v>
      </c>
      <c r="I132" s="29">
        <f>'Daily Summ'!AL48</f>
        <v>101105.633</v>
      </c>
      <c r="J132" s="29">
        <f>J131*(1+Prices!CA51)</f>
        <v>103570.4139</v>
      </c>
      <c r="K132" s="28">
        <f t="shared" si="10"/>
        <v>42431</v>
      </c>
      <c r="L132" s="33">
        <f>'Daily Summ'!AU48</f>
        <v>14.26463351</v>
      </c>
      <c r="M132" s="33">
        <f>'Daily Summ'!AT48</f>
        <v>27.08295025</v>
      </c>
      <c r="N132" s="33">
        <f>'Daily Summ'!AS48</f>
        <v>10.58409791</v>
      </c>
      <c r="O132">
        <f>(Prices!CA51-'Daily Summ'!$AM$6)/'Daily Summ'!$AM$6</f>
        <v>-7.46614902</v>
      </c>
    </row>
    <row r="133">
      <c r="A133" s="28">
        <f>'Daily Summ'!A49</f>
        <v>42432</v>
      </c>
      <c r="B133" s="29">
        <f>'Daily Summ'!B49</f>
        <v>98228.77916</v>
      </c>
      <c r="C133" s="29">
        <f>'Daily Summ'!C49</f>
        <v>97749.42915</v>
      </c>
      <c r="D133" s="29">
        <f>'Daily Summ'!D49</f>
        <v>97944.73772</v>
      </c>
      <c r="F133" s="29">
        <f>'Daily Summ'!E49</f>
        <v>97004.13223</v>
      </c>
      <c r="G133" s="29">
        <f>'Daily Summ'!F49</f>
        <v>100455.7625</v>
      </c>
      <c r="H133" s="29">
        <f>'Daily Summ'!G49</f>
        <v>97527.32468</v>
      </c>
      <c r="I133" s="29">
        <f>'Daily Summ'!AL49</f>
        <v>101132.7518</v>
      </c>
      <c r="J133" s="29">
        <f>J132*(1+Prices!CA52)</f>
        <v>103693.5316</v>
      </c>
      <c r="K133" s="28">
        <f t="shared" si="10"/>
        <v>42432</v>
      </c>
      <c r="L133" s="33">
        <f>'Daily Summ'!AU49</f>
        <v>12.04402603</v>
      </c>
      <c r="M133" s="33">
        <f>'Daily Summ'!AT49</f>
        <v>29.476488</v>
      </c>
      <c r="N133" s="33">
        <f>'Daily Summ'!AS49</f>
        <v>8.520517221</v>
      </c>
      <c r="O133">
        <f>(Prices!CA52-'Daily Summ'!$AM$6)/'Daily Summ'!$AM$6</f>
        <v>3.431893758</v>
      </c>
    </row>
    <row r="134">
      <c r="A134" s="28">
        <f>'Daily Summ'!A50</f>
        <v>42433</v>
      </c>
      <c r="B134" s="29">
        <f>'Daily Summ'!B50</f>
        <v>99185.29091</v>
      </c>
      <c r="C134" s="29">
        <f>'Daily Summ'!C50</f>
        <v>98413.16602</v>
      </c>
      <c r="D134" s="29">
        <f>'Daily Summ'!D50</f>
        <v>98793.25622</v>
      </c>
      <c r="F134" s="29">
        <f>'Daily Summ'!E50</f>
        <v>97314.04959</v>
      </c>
      <c r="G134" s="29">
        <f>'Daily Summ'!F50</f>
        <v>100508.4759</v>
      </c>
      <c r="H134" s="29">
        <f>'Daily Summ'!G50</f>
        <v>97849.74119</v>
      </c>
      <c r="I134" s="29">
        <f>'Daily Summ'!AL50</f>
        <v>101159.8779</v>
      </c>
      <c r="J134" s="29">
        <f>J133*(1+Prices!CA53)</f>
        <v>103343.1196</v>
      </c>
      <c r="K134" s="28">
        <f t="shared" si="10"/>
        <v>42433</v>
      </c>
      <c r="L134" s="33">
        <f>'Daily Summ'!AU50</f>
        <v>11.32524188</v>
      </c>
      <c r="M134" s="33">
        <f>'Daily Summ'!AT50</f>
        <v>25.45740378</v>
      </c>
      <c r="N134" s="33">
        <f>'Daily Summ'!AS50</f>
        <v>0.956367999</v>
      </c>
      <c r="O134">
        <f>(Prices!CA53-'Daily Summ'!$AM$6)/'Daily Summ'!$AM$6</f>
        <v>-13.59887475</v>
      </c>
    </row>
    <row r="135">
      <c r="A135" s="28">
        <f>'Daily Summ'!A51</f>
        <v>42436</v>
      </c>
      <c r="B135" s="29">
        <f>'Daily Summ'!B51</f>
        <v>99300.68171</v>
      </c>
      <c r="C135" s="29">
        <f>'Daily Summ'!C51</f>
        <v>98508.82825</v>
      </c>
      <c r="D135" s="29">
        <f>'Daily Summ'!D51</f>
        <v>99118.40413</v>
      </c>
      <c r="F135" s="29">
        <f>'Daily Summ'!E51</f>
        <v>97417.35537</v>
      </c>
      <c r="G135" s="29">
        <f>'Daily Summ'!F51</f>
        <v>100544.6057</v>
      </c>
      <c r="H135" s="29">
        <f>'Daily Summ'!G51</f>
        <v>97936.33864</v>
      </c>
      <c r="I135" s="29">
        <f>'Daily Summ'!AL51</f>
        <v>101187.0113</v>
      </c>
      <c r="J135" s="29">
        <f>J134*(1+Prices!CA54)</f>
        <v>103134.7665</v>
      </c>
      <c r="K135" s="28">
        <f t="shared" si="10"/>
        <v>42436</v>
      </c>
      <c r="L135" s="33">
        <f>'Daily Summ'!AU51</f>
        <v>2.299513672</v>
      </c>
      <c r="M135" s="33">
        <f>'Daily Summ'!AT51</f>
        <v>5.047400308</v>
      </c>
      <c r="N135" s="33">
        <f>'Daily Summ'!AS51</f>
        <v>0.3401931498</v>
      </c>
      <c r="O135">
        <f>(Prices!CA54-'Daily Summ'!$AM$6)/'Daily Summ'!$AM$6</f>
        <v>-8.516623781</v>
      </c>
    </row>
    <row r="136">
      <c r="A136" s="28">
        <f>'Daily Summ'!A52</f>
        <v>42437</v>
      </c>
      <c r="B136" s="29">
        <f>'Daily Summ'!B52</f>
        <v>97914.54452</v>
      </c>
      <c r="C136" s="29">
        <f>'Daily Summ'!C52</f>
        <v>97366.24155</v>
      </c>
      <c r="D136" s="29">
        <f>'Daily Summ'!D52</f>
        <v>97660.89947</v>
      </c>
      <c r="F136" s="29">
        <f>'Daily Summ'!E52</f>
        <v>96384.29752</v>
      </c>
      <c r="G136" s="29">
        <f>'Daily Summ'!F52</f>
        <v>100449.4917</v>
      </c>
      <c r="H136" s="29">
        <f>'Daily Summ'!G52</f>
        <v>96835.52355</v>
      </c>
      <c r="I136" s="29">
        <f>'Daily Summ'!AL52</f>
        <v>101214.152</v>
      </c>
      <c r="J136" s="29">
        <f>J135*(1+Prices!CA55)</f>
        <v>103731.414</v>
      </c>
      <c r="K136" s="28">
        <f t="shared" si="10"/>
        <v>42437</v>
      </c>
      <c r="L136" s="33">
        <f>'Daily Summ'!AU52</f>
        <v>-42.90588352</v>
      </c>
      <c r="M136" s="33">
        <f>'Daily Summ'!AT52</f>
        <v>-48.41111944</v>
      </c>
      <c r="N136" s="33">
        <f>'Daily Summ'!AS52</f>
        <v>-4.526873415</v>
      </c>
      <c r="O136">
        <f>(Prices!CA55-'Daily Summ'!$AM$6)/'Daily Summ'!$AM$6</f>
        <v>20.56836179</v>
      </c>
    </row>
    <row r="137">
      <c r="A137" s="28">
        <f>'Daily Summ'!A53</f>
        <v>42438</v>
      </c>
      <c r="B137" s="29">
        <f>'Daily Summ'!B53</f>
        <v>98446.17201</v>
      </c>
      <c r="C137" s="29">
        <f>'Daily Summ'!C53</f>
        <v>97806.40142</v>
      </c>
      <c r="D137" s="29">
        <f>'Daily Summ'!D53</f>
        <v>98152.44923</v>
      </c>
      <c r="F137" s="29">
        <f>'Daily Summ'!E53</f>
        <v>96797.52066</v>
      </c>
      <c r="G137" s="29">
        <f>'Daily Summ'!F53</f>
        <v>100500.9703</v>
      </c>
      <c r="H137" s="29">
        <f>'Daily Summ'!G53</f>
        <v>97324.7747</v>
      </c>
      <c r="I137" s="29">
        <f>'Daily Summ'!AL53</f>
        <v>101241.2999</v>
      </c>
      <c r="J137" s="29">
        <f>J136*(1+Prices!CA56)</f>
        <v>103324.1784</v>
      </c>
      <c r="K137" s="28">
        <f t="shared" si="10"/>
        <v>42438</v>
      </c>
      <c r="L137" s="33">
        <f>'Daily Summ'!AU53</f>
        <v>17.83656213</v>
      </c>
      <c r="M137" s="33">
        <f>'Daily Summ'!AT53</f>
        <v>16.96142076</v>
      </c>
      <c r="N137" s="33">
        <f>'Daily Summ'!AS53</f>
        <v>0.9106591014</v>
      </c>
      <c r="O137">
        <f>(Prices!CA56-'Daily Summ'!$AM$6)/'Daily Summ'!$AM$6</f>
        <v>-15.63658833</v>
      </c>
    </row>
    <row r="138">
      <c r="A138" s="28">
        <f>'Daily Summ'!A54</f>
        <v>42439</v>
      </c>
      <c r="B138" s="29">
        <f>'Daily Summ'!B54</f>
        <v>98353.09268</v>
      </c>
      <c r="C138" s="29">
        <f>'Daily Summ'!C54</f>
        <v>97741.40155</v>
      </c>
      <c r="D138" s="29">
        <f>'Daily Summ'!D54</f>
        <v>98040.2144</v>
      </c>
      <c r="F138" s="29">
        <f>'Daily Summ'!E54</f>
        <v>96900.82645</v>
      </c>
      <c r="G138" s="29">
        <f>'Daily Summ'!F54</f>
        <v>100424.6785</v>
      </c>
      <c r="H138" s="29">
        <f>'Daily Summ'!G54</f>
        <v>97339.94149</v>
      </c>
      <c r="I138" s="29">
        <f>'Daily Summ'!AL54</f>
        <v>101268.4551</v>
      </c>
      <c r="J138" s="29">
        <f>J137*(1+Prices!CA57)</f>
        <v>102954.8253</v>
      </c>
      <c r="K138" s="28">
        <f t="shared" si="10"/>
        <v>42439</v>
      </c>
      <c r="L138" s="33">
        <f>'Daily Summ'!AU54</f>
        <v>-0.4190020045</v>
      </c>
      <c r="M138" s="33">
        <f>'Daily Summ'!AT54</f>
        <v>-2.571735107</v>
      </c>
      <c r="N138" s="33">
        <f>'Daily Summ'!AS54</f>
        <v>-3.830169272</v>
      </c>
      <c r="O138">
        <f>(Prices!CA57-'Daily Summ'!$AM$6)/'Daily Summ'!$AM$6</f>
        <v>-14.32736667</v>
      </c>
    </row>
    <row r="139">
      <c r="A139" s="28">
        <f>'Daily Summ'!A55</f>
        <v>42440</v>
      </c>
      <c r="B139" s="29">
        <f>'Daily Summ'!B55</f>
        <v>100276.474</v>
      </c>
      <c r="C139" s="29">
        <f>'Daily Summ'!C55</f>
        <v>99619.89111</v>
      </c>
      <c r="D139" s="29">
        <f>'Daily Summ'!D55</f>
        <v>100145.4055</v>
      </c>
      <c r="F139" s="29">
        <f>'Daily Summ'!E55</f>
        <v>98657.02479</v>
      </c>
      <c r="G139" s="29">
        <f>'Daily Summ'!F55</f>
        <v>100993.2246</v>
      </c>
      <c r="H139" s="29">
        <f>'Daily Summ'!G55</f>
        <v>98935.87874</v>
      </c>
      <c r="I139" s="29">
        <f>'Daily Summ'!AL55</f>
        <v>101295.6176</v>
      </c>
      <c r="J139" s="29">
        <f>J138*(1+Prices!CA58)</f>
        <v>102661.2369</v>
      </c>
      <c r="K139" s="28">
        <f t="shared" si="10"/>
        <v>42440</v>
      </c>
      <c r="L139" s="33">
        <f>'Daily Summ'!AU55</f>
        <v>60.12645687</v>
      </c>
      <c r="M139" s="33">
        <f>'Daily Summ'!AT55</f>
        <v>72.04681552</v>
      </c>
      <c r="N139" s="33">
        <f>'Daily Summ'!AS55</f>
        <v>20.10715943</v>
      </c>
      <c r="O139">
        <f>(Prices!CA58-'Daily Summ'!$AM$6)/'Daily Summ'!$AM$6</f>
        <v>-11.6315525</v>
      </c>
    </row>
    <row r="140">
      <c r="A140" s="28">
        <f>'Daily Summ'!A56</f>
        <v>42443</v>
      </c>
      <c r="B140" s="29">
        <f>'Daily Summ'!B56</f>
        <v>99989.69713</v>
      </c>
      <c r="C140" s="29">
        <f>'Daily Summ'!C56</f>
        <v>99388.24624</v>
      </c>
      <c r="D140" s="29">
        <f>'Daily Summ'!D56</f>
        <v>99821.22899</v>
      </c>
      <c r="F140" s="29">
        <f>'Daily Summ'!E56</f>
        <v>98553.71901</v>
      </c>
      <c r="G140" s="29" t="str">
        <f>'Daily Summ'!F56</f>
        <v>#REF!</v>
      </c>
      <c r="H140" s="29">
        <f>'Daily Summ'!G56</f>
        <v>98811.1197</v>
      </c>
      <c r="I140" s="29" t="str">
        <f>'Daily Summ'!AL56</f>
        <v>#REF!</v>
      </c>
      <c r="J140" s="29">
        <f>J139*(1+Prices!CA59)</f>
        <v>102737.0016</v>
      </c>
      <c r="K140" s="28">
        <f t="shared" si="10"/>
        <v>42443</v>
      </c>
      <c r="L140" s="33">
        <f>'Daily Summ'!AU56</f>
        <v>-5.701351385</v>
      </c>
      <c r="M140" s="33">
        <f>'Daily Summ'!AT56</f>
        <v>-9.825993978</v>
      </c>
      <c r="N140" s="33" t="str">
        <f>'Daily Summ'!AS56</f>
        <v>#REF!</v>
      </c>
      <c r="O140">
        <f>(Prices!CA59-'Daily Summ'!$AM$6)/'Daily Summ'!$AM$6</f>
        <v>1.751472617</v>
      </c>
    </row>
    <row r="141">
      <c r="A141" s="46">
        <f>'Daily Summ'!A57</f>
        <v>42444</v>
      </c>
      <c r="B141" s="47">
        <f>'Daily Summ'!B57</f>
        <v>99013.35259</v>
      </c>
      <c r="C141" s="47">
        <f>'Daily Summ'!C57</f>
        <v>98450.86139</v>
      </c>
      <c r="D141" s="50">
        <f>'Daily Summ'!D57</f>
        <v>98866.95478</v>
      </c>
      <c r="E141" s="44"/>
      <c r="F141" s="47">
        <f>'Daily Summ'!E57</f>
        <v>97727.27273</v>
      </c>
      <c r="G141" s="50" t="str">
        <f>'Daily Summ'!F57</f>
        <v>#REF!</v>
      </c>
      <c r="H141" s="47">
        <f>'Daily Summ'!G57</f>
        <v>98629.60752</v>
      </c>
      <c r="I141" s="29" t="str">
        <f>'Daily Summ'!AL57</f>
        <v>#REF!</v>
      </c>
      <c r="J141" s="29">
        <f>J140*(1+Prices!CA60)</f>
        <v>102718.0604</v>
      </c>
      <c r="K141" s="28">
        <f t="shared" si="10"/>
        <v>42444</v>
      </c>
      <c r="L141" s="33">
        <f>'Daily Summ'!AU57</f>
        <v>-7.848641548</v>
      </c>
      <c r="M141" s="33">
        <f>'Daily Summ'!AT57</f>
        <v>-35.61822583</v>
      </c>
      <c r="N141" s="33" t="str">
        <f>'Daily Summ'!AS57</f>
        <v>#REF!</v>
      </c>
      <c r="O141">
        <f>(Prices!CA60-'Daily Summ'!$AM$6)/'Daily Summ'!$AM$6</f>
        <v>-1.687360877</v>
      </c>
    </row>
    <row r="142">
      <c r="A142" s="46">
        <f>'Daily Summ'!A58</f>
        <v>42445</v>
      </c>
      <c r="B142" s="47">
        <f>'Daily Summ'!B58</f>
        <v>100161.3412</v>
      </c>
      <c r="C142" s="47">
        <f>'Daily Summ'!C58</f>
        <v>99354.48981</v>
      </c>
      <c r="D142" s="50">
        <f>'Daily Summ'!D58</f>
        <v>99961.38578</v>
      </c>
      <c r="E142" s="44"/>
      <c r="F142" s="47">
        <f>'Daily Summ'!E58</f>
        <v>98450.41322</v>
      </c>
      <c r="G142" s="50">
        <f>'Daily Summ'!F58</f>
        <v>100948.7083</v>
      </c>
      <c r="H142" s="47">
        <f>'Daily Summ'!G58</f>
        <v>99181.97207</v>
      </c>
      <c r="I142" s="29" t="str">
        <f>'Daily Summ'!AL58</f>
        <v>#REF!</v>
      </c>
      <c r="J142" s="29">
        <f>J141*(1+Prices!CA61)</f>
        <v>103257.8843</v>
      </c>
      <c r="K142" s="28">
        <f t="shared" si="10"/>
        <v>42445</v>
      </c>
      <c r="L142" s="33">
        <f>'Daily Summ'!AU58</f>
        <v>19.87963893</v>
      </c>
      <c r="M142" s="33">
        <f>'Daily Summ'!AT58</f>
        <v>35.57601163</v>
      </c>
      <c r="N142" s="33" t="str">
        <f>'Daily Summ'!AS58</f>
        <v>#REF!</v>
      </c>
      <c r="O142">
        <f>(Prices!CA61-'Daily Summ'!$AM$6)/'Daily Summ'!$AM$6</f>
        <v>18.59339734</v>
      </c>
    </row>
    <row r="143">
      <c r="A143" s="46">
        <f>'Daily Summ'!A59</f>
        <v>42446</v>
      </c>
      <c r="B143" s="47">
        <f>'Daily Summ'!B59</f>
        <v>101338.3621</v>
      </c>
      <c r="C143" s="47">
        <f>'Daily Summ'!C59</f>
        <v>100318.8176</v>
      </c>
      <c r="D143" s="50">
        <f>'Daily Summ'!D59</f>
        <v>101273.2554</v>
      </c>
      <c r="E143" s="44"/>
      <c r="F143" s="47">
        <f>'Daily Summ'!E59</f>
        <v>99276.8595</v>
      </c>
      <c r="G143" s="50">
        <f>'Daily Summ'!F59</f>
        <v>101249.2344</v>
      </c>
      <c r="H143" s="47">
        <f>'Daily Summ'!G59</f>
        <v>99836.10086</v>
      </c>
      <c r="I143" s="29" t="str">
        <f>'Daily Summ'!AL59</f>
        <v>#REF!</v>
      </c>
      <c r="J143" s="29">
        <f>J142*(1+Prices!CA62)</f>
        <v>103371.5314</v>
      </c>
      <c r="K143" s="28">
        <f t="shared" si="10"/>
        <v>42446</v>
      </c>
      <c r="L143" s="33">
        <f>'Daily Summ'!AU59</f>
        <v>23.58866869</v>
      </c>
      <c r="M143" s="33">
        <f>'Daily Summ'!AT59</f>
        <v>39.05579179</v>
      </c>
      <c r="N143" s="33">
        <f>'Daily Summ'!AS59</f>
        <v>10.09905248</v>
      </c>
      <c r="O143">
        <f>(Prices!CA62-'Daily Summ'!$AM$6)/'Daily Summ'!$AM$6</f>
        <v>3.103360978</v>
      </c>
    </row>
    <row r="144">
      <c r="A144" s="46">
        <f>'Daily Summ'!A60</f>
        <v>42447</v>
      </c>
      <c r="B144" s="47">
        <f>'Daily Summ'!B60</f>
        <v>101684.0882</v>
      </c>
      <c r="C144" s="47">
        <f>'Daily Summ'!C60</f>
        <v>100528.1659</v>
      </c>
      <c r="D144" s="50">
        <f>'Daily Summ'!D60</f>
        <v>101401.0412</v>
      </c>
      <c r="E144" s="44"/>
      <c r="F144" s="47">
        <f>'Daily Summ'!E60</f>
        <v>99690.08264</v>
      </c>
      <c r="G144" s="50">
        <f>'Daily Summ'!F60</f>
        <v>101559.5701</v>
      </c>
      <c r="H144" s="47">
        <f>'Daily Summ'!G60</f>
        <v>100275.9376</v>
      </c>
      <c r="I144" s="29" t="str">
        <f>'Daily Summ'!AL60</f>
        <v>#REF!</v>
      </c>
      <c r="J144" s="29">
        <f>J143*(1+Prices!CA63)</f>
        <v>103551.4727</v>
      </c>
      <c r="K144" s="28">
        <f t="shared" si="10"/>
        <v>42447</v>
      </c>
      <c r="L144" s="33">
        <f>'Daily Summ'!AU60</f>
        <v>15.42511534</v>
      </c>
      <c r="M144" s="33">
        <f>'Daily Summ'!AT60</f>
        <v>9.180489027</v>
      </c>
      <c r="N144" s="33">
        <f>'Daily Summ'!AS60</f>
        <v>10.42732028</v>
      </c>
      <c r="O144">
        <f>(Prices!CA63-'Daily Summ'!$AM$6)/'Daily Summ'!$AM$6</f>
        <v>5.489845397</v>
      </c>
    </row>
    <row r="145">
      <c r="A145" s="46">
        <f>'Daily Summ'!A61</f>
        <v>42450</v>
      </c>
      <c r="B145" s="47">
        <f>'Daily Summ'!B61</f>
        <v>101749.9532</v>
      </c>
      <c r="C145" s="47">
        <f>'Daily Summ'!C61</f>
        <v>100415.356</v>
      </c>
      <c r="D145" s="50">
        <f>'Daily Summ'!D61</f>
        <v>101265.6999</v>
      </c>
      <c r="E145" s="44"/>
      <c r="F145" s="47">
        <f>'Daily Summ'!E61</f>
        <v>99793.38843</v>
      </c>
      <c r="G145" s="50">
        <f>'Daily Summ'!F61</f>
        <v>101537.7425</v>
      </c>
      <c r="H145" s="47">
        <f>'Daily Summ'!G61</f>
        <v>100374.7664</v>
      </c>
      <c r="I145" s="29" t="str">
        <f>'Daily Summ'!AL61</f>
        <v>#REF!</v>
      </c>
      <c r="J145" s="29">
        <f>J144*(1+Prices!CA64)</f>
        <v>103257.8843</v>
      </c>
      <c r="K145" s="28">
        <f t="shared" si="10"/>
        <v>42450</v>
      </c>
      <c r="L145" s="33">
        <f>'Daily Summ'!AU61</f>
        <v>2.674438518</v>
      </c>
      <c r="M145" s="33">
        <f>'Daily Summ'!AT61</f>
        <v>-1.720365734</v>
      </c>
      <c r="N145" s="33">
        <f>'Daily Summ'!AS61</f>
        <v>-1.801288966</v>
      </c>
      <c r="O145">
        <f>(Prices!CA64-'Daily Summ'!$AM$6)/'Daily Summ'!$AM$6</f>
        <v>-11.57029516</v>
      </c>
    </row>
    <row r="146">
      <c r="A146" s="46">
        <f>'Daily Summ'!A62</f>
        <v>42451</v>
      </c>
      <c r="B146" s="47">
        <f>'Daily Summ'!B62</f>
        <v>101553.3717</v>
      </c>
      <c r="C146" s="47">
        <f>'Daily Summ'!C62</f>
        <v>100301.3518</v>
      </c>
      <c r="D146" s="50">
        <f>'Daily Summ'!D62</f>
        <v>101051.7916</v>
      </c>
      <c r="E146" s="44"/>
      <c r="F146" s="47">
        <f>'Daily Summ'!E62</f>
        <v>99690.08264</v>
      </c>
      <c r="G146" s="50">
        <f>'Daily Summ'!F62</f>
        <v>101506.2966</v>
      </c>
      <c r="H146" s="47">
        <f>'Daily Summ'!G62</f>
        <v>100286.7012</v>
      </c>
      <c r="I146" s="29" t="str">
        <f>'Daily Summ'!AL62</f>
        <v>#REF!</v>
      </c>
      <c r="J146" s="29">
        <f>J145*(1+Prices!CA65)</f>
        <v>103040.0606</v>
      </c>
      <c r="K146" s="28">
        <f t="shared" si="10"/>
        <v>42451</v>
      </c>
      <c r="L146" s="33">
        <f>'Daily Summ'!AU62</f>
        <v>-4.271028325</v>
      </c>
      <c r="M146" s="33">
        <f>'Daily Summ'!AT62</f>
        <v>-6.792645373</v>
      </c>
      <c r="N146" s="33">
        <f>'Daily Summ'!AS62</f>
        <v>-2.154623745</v>
      </c>
      <c r="O146">
        <f>(Prices!CA65-'Daily Summ'!$AM$6)/'Daily Summ'!$AM$6</f>
        <v>-8.864775208</v>
      </c>
    </row>
    <row r="147">
      <c r="A147" s="46">
        <f>'Daily Summ'!A63</f>
        <v>42452</v>
      </c>
      <c r="B147" s="47">
        <f>'Daily Summ'!B63</f>
        <v>100453.79</v>
      </c>
      <c r="C147" s="47">
        <f>'Daily Summ'!C63</f>
        <v>99357.6333</v>
      </c>
      <c r="D147" s="50">
        <f>'Daily Summ'!D63</f>
        <v>99650.80825</v>
      </c>
      <c r="E147" s="44"/>
      <c r="F147" s="47">
        <f>'Daily Summ'!E63</f>
        <v>98760.33058</v>
      </c>
      <c r="G147" s="50">
        <f>'Daily Summ'!F63</f>
        <v>101372.2801</v>
      </c>
      <c r="H147" s="47">
        <f>'Daily Summ'!G63</f>
        <v>99646.27142</v>
      </c>
      <c r="I147" s="29" t="str">
        <f>'Daily Summ'!AL63</f>
        <v>#REF!</v>
      </c>
      <c r="J147" s="29">
        <f>J146*(1+Prices!CA66)</f>
        <v>103513.5903</v>
      </c>
      <c r="K147" s="28">
        <f t="shared" si="10"/>
        <v>42452</v>
      </c>
      <c r="L147" s="33">
        <f>'Daily Summ'!AU63</f>
        <v>-24.80853363</v>
      </c>
      <c r="M147" s="33">
        <f>'Daily Summ'!AT63</f>
        <v>-41.47652874</v>
      </c>
      <c r="N147" s="33">
        <f>'Daily Summ'!AS63</f>
        <v>-5.922320577</v>
      </c>
      <c r="O147">
        <f>(Prices!CA66-'Daily Summ'!$AM$6)/'Daily Summ'!$AM$6</f>
        <v>16.13348068</v>
      </c>
    </row>
    <row r="148">
      <c r="A148" s="46">
        <f>'Daily Summ'!A64</f>
        <v>42453</v>
      </c>
      <c r="B148" s="47">
        <f>'Daily Summ'!B64</f>
        <v>100274.7014</v>
      </c>
      <c r="C148" s="47">
        <f>'Daily Summ'!C64</f>
        <v>99089.68285</v>
      </c>
      <c r="D148" s="50">
        <f>'Daily Summ'!D64</f>
        <v>99434.30535</v>
      </c>
      <c r="E148" s="44"/>
      <c r="F148" s="47">
        <f>'Daily Summ'!E64</f>
        <v>98553.71901</v>
      </c>
      <c r="G148" s="50">
        <f>'Daily Summ'!F64</f>
        <v>101417.3646</v>
      </c>
      <c r="H148" s="47">
        <f>'Daily Summ'!G64</f>
        <v>99608.59908</v>
      </c>
      <c r="I148" s="29" t="str">
        <f>'Daily Summ'!AL64</f>
        <v>#REF!</v>
      </c>
      <c r="J148" s="29">
        <f>J147*(1+Prices!CA67)</f>
        <v>103409.4138</v>
      </c>
      <c r="K148" s="28">
        <f t="shared" si="10"/>
        <v>42453</v>
      </c>
      <c r="L148" s="33">
        <f>'Daily Summ'!AU64</f>
        <v>-2.409503049</v>
      </c>
      <c r="M148" s="33">
        <f>'Daily Summ'!AT64</f>
        <v>-9.150214387</v>
      </c>
      <c r="N148" s="33">
        <f>'Daily Summ'!AS64</f>
        <v>0.6581063289</v>
      </c>
      <c r="O148">
        <f>(Prices!CA67-'Daily Summ'!$AM$6)/'Daily Summ'!$AM$6</f>
        <v>-4.752122539</v>
      </c>
    </row>
    <row r="149">
      <c r="A149" s="46">
        <f>'Daily Summ'!A65</f>
        <v>42457</v>
      </c>
      <c r="B149" s="47">
        <f>'Daily Summ'!B65</f>
        <v>100493.8532</v>
      </c>
      <c r="C149" s="47">
        <f>'Daily Summ'!C65</f>
        <v>99382.10942</v>
      </c>
      <c r="D149" s="50">
        <f>'Daily Summ'!D65</f>
        <v>99798.9637</v>
      </c>
      <c r="E149" s="44"/>
      <c r="F149" s="47">
        <f>'Daily Summ'!E65</f>
        <v>98657.02479</v>
      </c>
      <c r="G149" s="50">
        <f>'Daily Summ'!F65</f>
        <v>101403.074</v>
      </c>
      <c r="H149" s="47">
        <f>'Daily Summ'!G65</f>
        <v>99662.90596</v>
      </c>
      <c r="I149" s="29" t="str">
        <f>'Daily Summ'!AL65</f>
        <v>#REF!</v>
      </c>
      <c r="J149" s="29">
        <f>J148*(1+Prices!CA68)</f>
        <v>103560.9433</v>
      </c>
      <c r="K149" s="28">
        <f t="shared" si="10"/>
        <v>42457</v>
      </c>
      <c r="L149" s="33">
        <f>'Daily Summ'!AU65</f>
        <v>1.032649483</v>
      </c>
      <c r="M149" s="33">
        <f>'Daily Summ'!AT65</f>
        <v>8.182847934</v>
      </c>
      <c r="N149" s="33">
        <f>'Daily Summ'!AS65</f>
        <v>-1.525340691</v>
      </c>
      <c r="O149">
        <f>(Prices!CA68-'Daily Summ'!$AM$6)/'Daily Summ'!$AM$6</f>
        <v>4.463130903</v>
      </c>
    </row>
    <row r="150">
      <c r="A150" s="46">
        <f>'Daily Summ'!A66</f>
        <v>42458</v>
      </c>
      <c r="B150" s="47">
        <f>'Daily Summ'!B66</f>
        <v>101491.9176</v>
      </c>
      <c r="C150" s="47">
        <f>'Daily Summ'!C66</f>
        <v>100354.8646</v>
      </c>
      <c r="D150" s="50">
        <f>'Daily Summ'!D66</f>
        <v>101110.3093</v>
      </c>
      <c r="E150" s="44"/>
      <c r="F150" s="47">
        <f>'Daily Summ'!E66</f>
        <v>99690.08264</v>
      </c>
      <c r="G150" s="50">
        <f>'Daily Summ'!F66</f>
        <v>102111.7188</v>
      </c>
      <c r="H150" s="47">
        <f>'Daily Summ'!G66</f>
        <v>100541.601</v>
      </c>
      <c r="I150" s="29" t="str">
        <f>'Daily Summ'!AL66</f>
        <v>#REF!</v>
      </c>
      <c r="J150" s="29">
        <f>J149*(1+Prices!CA69)</f>
        <v>104261.7672</v>
      </c>
      <c r="K150" s="28">
        <f t="shared" si="10"/>
        <v>42458</v>
      </c>
      <c r="L150" s="33">
        <f>'Daily Summ'!AU66</f>
        <v>31.87071368</v>
      </c>
      <c r="M150" s="33">
        <f>'Daily Summ'!AT66</f>
        <v>39.38687393</v>
      </c>
      <c r="N150" s="33">
        <f>'Daily Summ'!AS66</f>
        <v>25.05445351</v>
      </c>
      <c r="O150">
        <f>(Prices!CA69-'Daily Summ'!$AM$6)/'Daily Summ'!$AM$6</f>
        <v>24.23000999</v>
      </c>
    </row>
    <row r="151">
      <c r="A151" s="46">
        <f>'Daily Summ'!A67</f>
        <v>42459</v>
      </c>
      <c r="B151" s="47">
        <f>'Daily Summ'!B67</f>
        <v>102162.9226</v>
      </c>
      <c r="C151" s="47">
        <f>'Daily Summ'!C67</f>
        <v>100904.1969</v>
      </c>
      <c r="D151" s="50">
        <f>'Daily Summ'!D67</f>
        <v>101726.8373</v>
      </c>
      <c r="E151" s="44"/>
      <c r="F151" s="47">
        <f>'Daily Summ'!E67</f>
        <v>100206.6116</v>
      </c>
      <c r="G151" s="50">
        <f>'Daily Summ'!F67</f>
        <v>102118.6188</v>
      </c>
      <c r="H151" s="47">
        <f>'Daily Summ'!G67</f>
        <v>100978.9916</v>
      </c>
      <c r="I151" s="29" t="str">
        <f>'Daily Summ'!AL67</f>
        <v>#REF!</v>
      </c>
      <c r="J151" s="29">
        <f>J150*(1+Prices!CA70)</f>
        <v>104119.7083</v>
      </c>
      <c r="K151" s="28">
        <f t="shared" si="10"/>
        <v>42459</v>
      </c>
      <c r="L151" s="33">
        <f>'Daily Summ'!AU67</f>
        <v>15.21914922</v>
      </c>
      <c r="M151" s="33">
        <f>'Daily Summ'!AT67</f>
        <v>20.77690176</v>
      </c>
      <c r="N151" s="33">
        <f>'Daily Summ'!AS67</f>
        <v>-0.7480707945</v>
      </c>
      <c r="O151">
        <f>(Prices!CA70-'Daily Summ'!$AM$6)/'Daily Summ'!$AM$6</f>
        <v>-6.079814782</v>
      </c>
    </row>
    <row r="152">
      <c r="A152" s="46">
        <f>'Daily Summ'!A68</f>
        <v>42460</v>
      </c>
      <c r="B152" s="47">
        <f>'Daily Summ'!B68</f>
        <v>101882.8683</v>
      </c>
      <c r="C152" s="47">
        <f>'Daily Summ'!C68</f>
        <v>100537.6377</v>
      </c>
      <c r="D152" s="50">
        <f>'Daily Summ'!D68</f>
        <v>101443.1962</v>
      </c>
      <c r="E152" s="44"/>
      <c r="F152" s="47">
        <f>'Daily Summ'!E68</f>
        <v>100000</v>
      </c>
      <c r="G152" s="50">
        <f>'Daily Summ'!F68</f>
        <v>102379.9201</v>
      </c>
      <c r="H152" s="47">
        <f>'Daily Summ'!G68</f>
        <v>100773.0168</v>
      </c>
      <c r="I152" s="29" t="str">
        <f>'Daily Summ'!AL68</f>
        <v>#REF!</v>
      </c>
      <c r="J152" s="29">
        <f>J151*(1+Prices!CA71)</f>
        <v>104498.5321</v>
      </c>
      <c r="K152" s="28">
        <f t="shared" si="10"/>
        <v>42460</v>
      </c>
      <c r="L152" s="33">
        <f>'Daily Summ'!AU68</f>
        <v>-8.604793292</v>
      </c>
      <c r="M152" s="33">
        <f>'Daily Summ'!AT68</f>
        <v>-11.46156352</v>
      </c>
      <c r="N152" s="33">
        <f>'Daily Summ'!AS68</f>
        <v>8.539840858</v>
      </c>
      <c r="O152">
        <f>(Prices!CA71-'Daily Summ'!$AM$6)/'Daily Summ'!$AM$6</f>
        <v>12.56465489</v>
      </c>
    </row>
    <row r="153">
      <c r="A153" s="46">
        <f>'Daily Summ'!A69</f>
        <v>42461</v>
      </c>
      <c r="B153" s="47">
        <f>'Daily Summ'!B69</f>
        <v>101919.5712</v>
      </c>
      <c r="C153" s="47">
        <f>'Daily Summ'!C69</f>
        <v>100354.1323</v>
      </c>
      <c r="D153" s="50">
        <f>'Daily Summ'!D69</f>
        <v>101269.4044</v>
      </c>
      <c r="E153" s="44"/>
      <c r="F153" s="47">
        <f>'Daily Summ'!E69</f>
        <v>100103.3058</v>
      </c>
      <c r="G153" s="50">
        <f>'Daily Summ'!F69</f>
        <v>102806.2125</v>
      </c>
      <c r="H153" s="47">
        <f>'Daily Summ'!G69</f>
        <v>101411.0003</v>
      </c>
      <c r="I153" s="29" t="str">
        <f>'Daily Summ'!AL69</f>
        <v>#REF!</v>
      </c>
      <c r="J153" s="29">
        <f>J152*(1+Prices!CA72)</f>
        <v>104309.1202</v>
      </c>
      <c r="K153" s="28">
        <f t="shared" si="10"/>
        <v>42461</v>
      </c>
      <c r="L153" s="33">
        <f>'Daily Summ'!AU69</f>
        <v>22.60313435</v>
      </c>
      <c r="M153" s="33">
        <f>'Daily Summ'!AT69</f>
        <v>-2.999392841</v>
      </c>
      <c r="N153" s="33">
        <f>'Daily Summ'!AS69</f>
        <v>14.52377092</v>
      </c>
      <c r="O153">
        <f>(Prices!CA72-'Daily Summ'!$AM$6)/'Daily Summ'!$AM$6</f>
        <v>-7.75774043</v>
      </c>
    </row>
    <row r="154">
      <c r="A154" s="46">
        <f>'Daily Summ'!A70</f>
        <v>42464</v>
      </c>
      <c r="B154" s="47">
        <f>'Daily Summ'!B70</f>
        <v>101265.0082</v>
      </c>
      <c r="C154" s="47">
        <f>'Daily Summ'!C70</f>
        <v>99896.51206</v>
      </c>
      <c r="D154" s="50">
        <f>'Daily Summ'!D70</f>
        <v>100531.6052</v>
      </c>
      <c r="E154" s="44"/>
      <c r="F154" s="47">
        <f>'Daily Summ'!E70</f>
        <v>99793.38843</v>
      </c>
      <c r="G154" s="50">
        <f>'Daily Summ'!F70</f>
        <v>102781.489</v>
      </c>
      <c r="H154" s="47">
        <f>'Daily Summ'!G70</f>
        <v>101085.6483</v>
      </c>
      <c r="I154" s="29" t="str">
        <f>'Daily Summ'!AL70</f>
        <v>#REF!</v>
      </c>
      <c r="J154" s="29">
        <f>J153*(1+Prices!CA73)</f>
        <v>104432.2379</v>
      </c>
      <c r="K154" s="28">
        <f t="shared" si="10"/>
        <v>42464</v>
      </c>
      <c r="L154" s="33">
        <f>'Daily Summ'!AU70</f>
        <v>-12.9611497</v>
      </c>
      <c r="M154" s="33">
        <f>'Daily Summ'!AT70</f>
        <v>-20.91245319</v>
      </c>
      <c r="N154" s="33">
        <f>'Daily Summ'!AS70</f>
        <v>-1.896590361</v>
      </c>
      <c r="O154">
        <f>(Prices!CA73-'Daily Summ'!$AM$6)/'Daily Summ'!$AM$6</f>
        <v>3.400507549</v>
      </c>
    </row>
    <row r="155">
      <c r="A155" s="46">
        <f>'Daily Summ'!A71</f>
        <v>42465</v>
      </c>
      <c r="B155" s="47">
        <f>'Daily Summ'!B71</f>
        <v>99910.28202</v>
      </c>
      <c r="C155" s="47">
        <f>'Daily Summ'!C71</f>
        <v>98604.61065</v>
      </c>
      <c r="D155" s="50">
        <f>'Daily Summ'!D71</f>
        <v>99072.4701</v>
      </c>
      <c r="E155" s="44"/>
      <c r="F155" s="47">
        <f>'Daily Summ'!E71</f>
        <v>98553.71901</v>
      </c>
      <c r="G155" s="50">
        <f>'Daily Summ'!F71</f>
        <v>102583.3821</v>
      </c>
      <c r="H155" s="47">
        <f>'Daily Summ'!G71</f>
        <v>100060.1779</v>
      </c>
      <c r="I155" s="29" t="str">
        <f>'Daily Summ'!AL71</f>
        <v>#REF!</v>
      </c>
      <c r="J155" s="29">
        <f>J154*(1+Prices!CA74)</f>
        <v>104848.944</v>
      </c>
      <c r="K155" s="28">
        <f t="shared" si="10"/>
        <v>42465</v>
      </c>
      <c r="L155" s="33">
        <f>'Daily Summ'!AU71</f>
        <v>-38.82144564</v>
      </c>
      <c r="M155" s="33">
        <f>'Daily Summ'!AT71</f>
        <v>-50.62945144</v>
      </c>
      <c r="N155" s="33">
        <f>'Daily Summ'!AS71</f>
        <v>-8.186034361</v>
      </c>
      <c r="O155">
        <f>(Prices!CA74-'Daily Summ'!$AM$6)/'Daily Summ'!$AM$6</f>
        <v>13.87646662</v>
      </c>
    </row>
    <row r="156">
      <c r="A156" s="46">
        <f>'Daily Summ'!A72</f>
        <v>42466</v>
      </c>
      <c r="B156" s="47">
        <f>'Daily Summ'!B72</f>
        <v>101143.5648</v>
      </c>
      <c r="C156" s="47">
        <f>'Daily Summ'!C72</f>
        <v>99715.6785</v>
      </c>
      <c r="D156" s="50">
        <f>'Daily Summ'!D72</f>
        <v>100277.305</v>
      </c>
      <c r="E156" s="44"/>
      <c r="F156" s="47">
        <f>'Daily Summ'!E72</f>
        <v>99586.77686</v>
      </c>
      <c r="G156" s="50">
        <f>'Daily Summ'!F72</f>
        <v>103260.9796</v>
      </c>
      <c r="H156" s="47">
        <f>'Daily Summ'!G72</f>
        <v>101111.5786</v>
      </c>
      <c r="I156" s="29" t="str">
        <f>'Daily Summ'!AL72</f>
        <v>#REF!</v>
      </c>
      <c r="J156" s="29">
        <f>J155*(1+Prices!CA75)</f>
        <v>104621.6498</v>
      </c>
      <c r="K156" s="28">
        <f t="shared" si="10"/>
        <v>42466</v>
      </c>
      <c r="L156" s="33">
        <f>'Daily Summ'!AU72</f>
        <v>38.17522433</v>
      </c>
      <c r="M156" s="33">
        <f>'Daily Summ'!AT72</f>
        <v>42.11262779</v>
      </c>
      <c r="N156" s="33">
        <f>'Daily Summ'!AS72</f>
        <v>23.62630715</v>
      </c>
      <c r="O156">
        <f>(Prices!CA75-'Daily Summ'!$AM$6)/'Daily Summ'!$AM$6</f>
        <v>-9.082186748</v>
      </c>
    </row>
    <row r="157">
      <c r="A157" s="46">
        <f>'Daily Summ'!A73</f>
        <v>42467</v>
      </c>
      <c r="B157" s="47">
        <f>'Daily Summ'!B73</f>
        <v>99752.9397</v>
      </c>
      <c r="C157" s="47">
        <f>'Daily Summ'!C73</f>
        <v>98490.24507</v>
      </c>
      <c r="D157" s="50">
        <f>'Daily Summ'!D73</f>
        <v>98898.21064</v>
      </c>
      <c r="E157" s="44"/>
      <c r="F157" s="47">
        <f>'Daily Summ'!E73</f>
        <v>98553.71901</v>
      </c>
      <c r="G157" s="50">
        <f>'Daily Summ'!F73</f>
        <v>102957.5871</v>
      </c>
      <c r="H157" s="47">
        <f>'Daily Summ'!G73</f>
        <v>99900.68202</v>
      </c>
      <c r="I157" s="29" t="str">
        <f>'Daily Summ'!AL73</f>
        <v>#REF!</v>
      </c>
      <c r="J157" s="29">
        <f>J156*(1+Prices!CA76)</f>
        <v>105161.4736</v>
      </c>
      <c r="K157" s="28">
        <f t="shared" si="10"/>
        <v>42467</v>
      </c>
      <c r="L157" s="33">
        <f>'Daily Summ'!AU73</f>
        <v>-45.64888929</v>
      </c>
      <c r="M157" s="33">
        <f>'Daily Summ'!AT73</f>
        <v>-47.75643587</v>
      </c>
      <c r="N157" s="33">
        <f>'Daily Summ'!AS73</f>
        <v>-11.95400879</v>
      </c>
      <c r="O157">
        <f>(Prices!CA76-'Daily Summ'!$AM$6)/'Daily Summ'!$AM$6</f>
        <v>18.23689577</v>
      </c>
    </row>
    <row r="158">
      <c r="A158" s="46">
        <f>'Daily Summ'!A74</f>
        <v>42468</v>
      </c>
      <c r="B158" s="47">
        <f>'Daily Summ'!B74</f>
        <v>100867.5942</v>
      </c>
      <c r="C158" s="47">
        <f>'Daily Summ'!C74</f>
        <v>99509.85809</v>
      </c>
      <c r="D158" s="50">
        <f>'Daily Summ'!D74</f>
        <v>100158.6704</v>
      </c>
      <c r="E158" s="44"/>
      <c r="F158" s="47">
        <f>'Daily Summ'!E74</f>
        <v>99276.8595</v>
      </c>
      <c r="G158" s="50">
        <f>'Daily Summ'!F74</f>
        <v>103040.6799</v>
      </c>
      <c r="H158" s="47">
        <f>'Daily Summ'!G74</f>
        <v>100179.0659</v>
      </c>
      <c r="I158" s="29" t="str">
        <f>'Daily Summ'!AL74</f>
        <v>#REF!</v>
      </c>
      <c r="J158" s="29">
        <f>J157*(1+Prices!CA77)</f>
        <v>105000.4735</v>
      </c>
      <c r="K158" s="28">
        <f t="shared" si="10"/>
        <v>42468</v>
      </c>
      <c r="L158" s="33">
        <f>'Daily Summ'!AU74</f>
        <v>9.38915344</v>
      </c>
      <c r="M158" s="33">
        <f>'Daily Summ'!AT74</f>
        <v>37.78225737</v>
      </c>
      <c r="N158" s="33">
        <f>'Daily Summ'!AS74</f>
        <v>2.008913708</v>
      </c>
      <c r="O158">
        <f>(Prices!CA77-'Daily Summ'!$AM$6)/'Daily Summ'!$AM$6</f>
        <v>-6.707868491</v>
      </c>
    </row>
    <row r="159">
      <c r="A159" s="46">
        <f>'Daily Summ'!A75</f>
        <v>42471</v>
      </c>
      <c r="B159" s="47">
        <f>'Daily Summ'!B75</f>
        <v>101129.1643</v>
      </c>
      <c r="C159" s="47">
        <f>'Daily Summ'!C75</f>
        <v>99634.22592</v>
      </c>
      <c r="D159" s="50">
        <f>'Daily Summ'!D75</f>
        <v>100429.1036</v>
      </c>
      <c r="E159" s="44"/>
      <c r="F159" s="47">
        <f>'Daily Summ'!E75</f>
        <v>99173.55372</v>
      </c>
      <c r="G159" s="50">
        <f>'Daily Summ'!F75</f>
        <v>102900.5648</v>
      </c>
      <c r="H159" s="47">
        <f>'Daily Summ'!G75</f>
        <v>99904.59603</v>
      </c>
      <c r="I159" s="29" t="str">
        <f>'Daily Summ'!AL75</f>
        <v>#REF!</v>
      </c>
      <c r="J159" s="29">
        <f>J158*(1+Prices!CA78)</f>
        <v>104981.5323</v>
      </c>
      <c r="K159" s="28">
        <f t="shared" si="10"/>
        <v>42471</v>
      </c>
      <c r="L159" s="33">
        <f>'Daily Summ'!AU75</f>
        <v>-11.21462037</v>
      </c>
      <c r="M159" s="33">
        <f>'Daily Summ'!AT75</f>
        <v>4.128641585</v>
      </c>
      <c r="N159" s="33">
        <f>'Daily Summ'!AS75</f>
        <v>-6.069683236</v>
      </c>
      <c r="O159">
        <f>(Prices!CA78-'Daily Summ'!$AM$6)/'Daily Summ'!$AM$6</f>
        <v>-1.672543591</v>
      </c>
    </row>
    <row r="160">
      <c r="A160" s="46">
        <f>'Daily Summ'!A76</f>
        <v>42472</v>
      </c>
      <c r="B160" s="47">
        <f>'Daily Summ'!B76</f>
        <v>102438.9529</v>
      </c>
      <c r="C160" s="47">
        <f>'Daily Summ'!C76</f>
        <v>100776.1119</v>
      </c>
      <c r="D160" s="50">
        <f>'Daily Summ'!D76</f>
        <v>101865.8847</v>
      </c>
      <c r="E160" s="44"/>
      <c r="F160" s="47">
        <f>'Daily Summ'!E76</f>
        <v>100103.3058</v>
      </c>
      <c r="G160" s="50">
        <f>'Daily Summ'!F76</f>
        <v>103115.8407</v>
      </c>
      <c r="H160" s="47">
        <f>'Daily Summ'!G76</f>
        <v>100869.8885</v>
      </c>
      <c r="I160" s="29" t="str">
        <f>'Daily Summ'!AL76</f>
        <v>#REF!</v>
      </c>
      <c r="J160" s="29">
        <f>J159*(1+Prices!CA79)</f>
        <v>104564.8262</v>
      </c>
      <c r="K160" s="28">
        <f t="shared" si="10"/>
        <v>42472</v>
      </c>
      <c r="L160" s="33">
        <f>'Daily Summ'!AU76</f>
        <v>35.02284127</v>
      </c>
      <c r="M160" s="33">
        <f>'Daily Summ'!AT76</f>
        <v>43.82641071</v>
      </c>
      <c r="N160" s="33">
        <f>'Daily Summ'!AS76</f>
        <v>6.799774863</v>
      </c>
      <c r="O160">
        <f>(Prices!CA79-'Daily Summ'!$AM$6)/'Daily Summ'!$AM$6</f>
        <v>-15.79862854</v>
      </c>
    </row>
    <row r="161">
      <c r="A161" s="46">
        <f>'Daily Summ'!A77</f>
        <v>42473</v>
      </c>
      <c r="B161" s="47">
        <f>'Daily Summ'!B77</f>
        <v>103808.7154</v>
      </c>
      <c r="C161" s="47">
        <f>'Daily Summ'!C77</f>
        <v>102103.0969</v>
      </c>
      <c r="D161" s="50">
        <f>'Daily Summ'!D77</f>
        <v>103360.7777</v>
      </c>
      <c r="E161" s="44"/>
      <c r="F161" s="47">
        <f>'Daily Summ'!E77</f>
        <v>101342.9752</v>
      </c>
      <c r="G161" s="50">
        <f>'Daily Summ'!F77</f>
        <v>103444.0595</v>
      </c>
      <c r="H161" s="47">
        <f>'Daily Summ'!G77</f>
        <v>101882.6384</v>
      </c>
      <c r="I161" s="29" t="str">
        <f>'Daily Summ'!AL77</f>
        <v>#REF!</v>
      </c>
      <c r="J161" s="29">
        <f>J160*(1+Prices!CA80)</f>
        <v>104640.591</v>
      </c>
      <c r="K161" s="28">
        <f t="shared" si="10"/>
        <v>42473</v>
      </c>
      <c r="L161" s="33">
        <f>'Daily Summ'!AU77</f>
        <v>36.43218268</v>
      </c>
      <c r="M161" s="33">
        <f>'Daily Summ'!AT77</f>
        <v>48.95677863</v>
      </c>
      <c r="N161" s="33">
        <f>'Daily Summ'!AS77</f>
        <v>10.86704497</v>
      </c>
      <c r="O161">
        <f>(Prices!CA80-'Daily Summ'!$AM$6)/'Daily Summ'!$AM$6</f>
        <v>1.701382408</v>
      </c>
    </row>
    <row r="162">
      <c r="A162" s="46">
        <f>'Daily Summ'!A78</f>
        <v>42474</v>
      </c>
      <c r="B162" s="47">
        <f>'Daily Summ'!B78</f>
        <v>103669.6562</v>
      </c>
      <c r="C162" s="47">
        <f>'Daily Summ'!C78</f>
        <v>102054.2744</v>
      </c>
      <c r="D162" s="50">
        <f>'Daily Summ'!D78</f>
        <v>103196.4414</v>
      </c>
      <c r="E162" s="44"/>
      <c r="F162" s="47">
        <f>'Daily Summ'!E78</f>
        <v>101342.9752</v>
      </c>
      <c r="G162" s="50">
        <f>'Daily Summ'!F78</f>
        <v>103290.2782</v>
      </c>
      <c r="H162" s="47">
        <f>'Daily Summ'!G78</f>
        <v>101900.2515</v>
      </c>
      <c r="I162" s="29" t="str">
        <f>'Daily Summ'!AL78</f>
        <v>#REF!</v>
      </c>
      <c r="J162" s="29">
        <f>J161*(1+Prices!CA81)</f>
        <v>104394.3555</v>
      </c>
      <c r="K162" s="28">
        <f t="shared" si="10"/>
        <v>42474</v>
      </c>
      <c r="L162" s="33">
        <f>'Daily Summ'!AU78</f>
        <v>-0.3554766366</v>
      </c>
      <c r="M162" s="33">
        <f>'Daily Summ'!AT78</f>
        <v>-4.176155844</v>
      </c>
      <c r="N162" s="33">
        <f>'Daily Summ'!AS78</f>
        <v>-6.542457524</v>
      </c>
      <c r="O162">
        <f>(Prices!CA81-'Daily Summ'!$AM$6)/'Daily Summ'!$AM$6</f>
        <v>-9.773136056</v>
      </c>
    </row>
    <row r="163">
      <c r="A163" s="46">
        <f>'Daily Summ'!A79</f>
        <v>42475</v>
      </c>
      <c r="B163" s="47">
        <f>'Daily Summ'!B79</f>
        <v>103361.5529</v>
      </c>
      <c r="C163" s="47">
        <f>'Daily Summ'!C79</f>
        <v>101893.3244</v>
      </c>
      <c r="D163" s="50">
        <f>'Daily Summ'!D79</f>
        <v>103087.107</v>
      </c>
      <c r="E163" s="44"/>
      <c r="F163" s="47">
        <f>'Daily Summ'!E79</f>
        <v>101342.9752</v>
      </c>
      <c r="G163" s="50">
        <f>'Daily Summ'!F79</f>
        <v>103567.5628</v>
      </c>
      <c r="H163" s="47">
        <f>'Daily Summ'!G79</f>
        <v>101799.955</v>
      </c>
      <c r="I163" s="29" t="str">
        <f>'Daily Summ'!AL79</f>
        <v>#REF!</v>
      </c>
      <c r="J163" s="29">
        <f>J162*(1+Prices!CA82)</f>
        <v>104706.8851</v>
      </c>
      <c r="K163" s="28">
        <f t="shared" si="10"/>
        <v>42475</v>
      </c>
      <c r="L163" s="33">
        <f>'Daily Summ'!AU79</f>
        <v>-4.669568106</v>
      </c>
      <c r="M163" s="33">
        <f>'Daily Summ'!AT79</f>
        <v>-6.227515042</v>
      </c>
      <c r="N163" s="33">
        <f>'Daily Summ'!AS79</f>
        <v>9.008540533</v>
      </c>
      <c r="O163">
        <f>(Prices!CA82-'Daily Summ'!$AM$6)/'Daily Summ'!$AM$6</f>
        <v>10.16139872</v>
      </c>
    </row>
    <row r="164">
      <c r="A164" s="46">
        <f>'Daily Summ'!A80</f>
        <v>42478</v>
      </c>
      <c r="B164" s="47">
        <f>'Daily Summ'!B80</f>
        <v>104017.6565</v>
      </c>
      <c r="C164" s="47">
        <f>'Daily Summ'!C80</f>
        <v>102552.1487</v>
      </c>
      <c r="D164" s="50">
        <f>'Daily Summ'!D80</f>
        <v>103710.4332</v>
      </c>
      <c r="E164" s="44"/>
      <c r="F164" s="47">
        <f>'Daily Summ'!E80</f>
        <v>101859.5041</v>
      </c>
      <c r="G164" s="50">
        <f>'Daily Summ'!F80</f>
        <v>103813.7419</v>
      </c>
      <c r="H164" s="47">
        <f>'Daily Summ'!G80</f>
        <v>102465.8258</v>
      </c>
      <c r="I164" s="29" t="str">
        <f>'Daily Summ'!AL80</f>
        <v>#REF!</v>
      </c>
      <c r="J164" s="29">
        <f>J163*(1+Prices!CA83)</f>
        <v>104602.7086</v>
      </c>
      <c r="K164" s="28">
        <f t="shared" si="10"/>
        <v>42478</v>
      </c>
      <c r="L164" s="33">
        <f>'Daily Summ'!AU80</f>
        <v>23.38635471</v>
      </c>
      <c r="M164" s="33">
        <f>'Daily Summ'!AT80</f>
        <v>21.3293157</v>
      </c>
      <c r="N164" s="33">
        <f>'Daily Summ'!AS80</f>
        <v>7.862005287</v>
      </c>
      <c r="O164">
        <f>(Prices!CA83-'Daily Summ'!$AM$6)/'Daily Summ'!$AM$6</f>
        <v>-4.709361374</v>
      </c>
    </row>
    <row r="165">
      <c r="A165" s="46">
        <f>'Daily Summ'!A81</f>
        <v>42479</v>
      </c>
      <c r="B165" s="47">
        <f>'Daily Summ'!B81</f>
        <v>105088.4928</v>
      </c>
      <c r="C165" s="47">
        <f>'Daily Summ'!C81</f>
        <v>103629.7987</v>
      </c>
      <c r="D165" s="50">
        <f>'Daily Summ'!D81</f>
        <v>104899.9472</v>
      </c>
      <c r="E165" s="44"/>
      <c r="F165" s="47">
        <f>'Daily Summ'!E81</f>
        <v>102376.0331</v>
      </c>
      <c r="G165" s="50">
        <f>'Daily Summ'!F81</f>
        <v>103833.7234</v>
      </c>
      <c r="H165" s="47">
        <f>'Daily Summ'!G81</f>
        <v>102781.8821</v>
      </c>
      <c r="I165" s="29" t="str">
        <f>'Daily Summ'!AL81</f>
        <v>#REF!</v>
      </c>
      <c r="J165" s="29">
        <f>J164*(1+Prices!CA84)</f>
        <v>104432.2379</v>
      </c>
      <c r="K165" s="28">
        <f t="shared" si="10"/>
        <v>42479</v>
      </c>
      <c r="L165" s="33">
        <f>'Daily Summ'!AU81</f>
        <v>10.49978764</v>
      </c>
      <c r="M165" s="33">
        <f>'Daily Summ'!AT81</f>
        <v>33.8065553</v>
      </c>
      <c r="N165" s="33">
        <f>'Daily Summ'!AS81</f>
        <v>-0.28241083</v>
      </c>
      <c r="O165">
        <f>(Prices!CA84-'Daily Summ'!$AM$6)/'Daily Summ'!$AM$6</f>
        <v>-7.0759092</v>
      </c>
    </row>
    <row r="166">
      <c r="A166" s="46">
        <f>'Daily Summ'!A82</f>
        <v>42480</v>
      </c>
      <c r="B166" s="47">
        <f>'Daily Summ'!B82</f>
        <v>104959.216</v>
      </c>
      <c r="C166" s="47">
        <f>'Daily Summ'!C82</f>
        <v>103604.5049</v>
      </c>
      <c r="D166" s="50">
        <f>'Daily Summ'!D82</f>
        <v>104939.0933</v>
      </c>
      <c r="E166" s="44"/>
      <c r="F166" s="47">
        <f>'Daily Summ'!E82</f>
        <v>102376.0331</v>
      </c>
      <c r="G166" s="50">
        <f>'Daily Summ'!F82</f>
        <v>103509.7504</v>
      </c>
      <c r="H166" s="47">
        <f>'Daily Summ'!G82</f>
        <v>102860.1622</v>
      </c>
      <c r="I166" s="29" t="str">
        <f>'Daily Summ'!AL82</f>
        <v>#REF!</v>
      </c>
      <c r="J166" s="29">
        <f>J165*(1+Prices!CA85)</f>
        <v>103901.8846</v>
      </c>
      <c r="K166" s="28">
        <f t="shared" si="10"/>
        <v>42480</v>
      </c>
      <c r="L166" s="33">
        <f>'Daily Summ'!AU82</f>
        <v>1.839486211</v>
      </c>
      <c r="M166" s="33">
        <f>'Daily Summ'!AT82</f>
        <v>-2.02626853</v>
      </c>
      <c r="N166" s="33">
        <f>'Daily Summ'!AS82</f>
        <v>-12.63254811</v>
      </c>
      <c r="O166">
        <f>(Prices!CA85-'Daily Summ'!$AM$6)/'Daily Summ'!$AM$6</f>
        <v>-19.93368479</v>
      </c>
    </row>
    <row r="167">
      <c r="A167" s="46">
        <f>'Daily Summ'!A83</f>
        <v>42481</v>
      </c>
      <c r="B167" s="47">
        <f>'Daily Summ'!B83</f>
        <v>104227.0241</v>
      </c>
      <c r="C167" s="47">
        <f>'Daily Summ'!C83</f>
        <v>102934.8777</v>
      </c>
      <c r="D167" s="50">
        <f>'Daily Summ'!D83</f>
        <v>104185.2998</v>
      </c>
      <c r="E167" s="44"/>
      <c r="F167" s="47">
        <f>'Daily Summ'!E83</f>
        <v>102066.1157</v>
      </c>
      <c r="G167" s="50">
        <f>'Daily Summ'!F83</f>
        <v>103022.6929</v>
      </c>
      <c r="H167" s="47">
        <f>'Daily Summ'!G83</f>
        <v>102325.9</v>
      </c>
      <c r="I167" s="29" t="str">
        <f>'Daily Summ'!AL83</f>
        <v>#REF!</v>
      </c>
      <c r="J167" s="29">
        <f>J166*(1+Prices!CA86)</f>
        <v>103769.2963</v>
      </c>
      <c r="K167" s="28">
        <f t="shared" si="10"/>
        <v>42481</v>
      </c>
      <c r="L167" s="33">
        <f>'Daily Summ'!AU83</f>
        <v>-20.36474492</v>
      </c>
      <c r="M167" s="33">
        <f>'Daily Summ'!AT83</f>
        <v>-23.04293884</v>
      </c>
      <c r="N167" s="33">
        <f>'Daily Summ'!AS83</f>
        <v>-18.54298125</v>
      </c>
      <c r="O167">
        <f>(Prices!CA86-'Daily Summ'!$AM$6)/'Daily Summ'!$AM$6</f>
        <v>-5.757582311</v>
      </c>
    </row>
    <row r="168">
      <c r="A168" s="46">
        <f>'Daily Summ'!A84</f>
        <v>42482</v>
      </c>
      <c r="B168" s="47">
        <f>'Daily Summ'!B84</f>
        <v>104228.2673</v>
      </c>
      <c r="C168" s="47">
        <f>'Daily Summ'!C84</f>
        <v>103012.9437</v>
      </c>
      <c r="D168" s="50">
        <f>'Daily Summ'!D84</f>
        <v>104517.4579</v>
      </c>
      <c r="E168" s="44"/>
      <c r="F168" s="47">
        <f>'Daily Summ'!E84</f>
        <v>101962.8099</v>
      </c>
      <c r="G168" s="50">
        <f>'Daily Summ'!F84</f>
        <v>103083.0087</v>
      </c>
      <c r="H168" s="47">
        <f>'Daily Summ'!G84</f>
        <v>102330.7925</v>
      </c>
      <c r="I168" s="29" t="str">
        <f>'Daily Summ'!AL84</f>
        <v>#REF!</v>
      </c>
      <c r="J168" s="29">
        <f>J167*(1+Prices!CA87)</f>
        <v>103617.7668</v>
      </c>
      <c r="K168" s="28">
        <f t="shared" si="10"/>
        <v>42482</v>
      </c>
      <c r="L168" s="33">
        <f>'Daily Summ'!AU84</f>
        <v>-0.8217412839</v>
      </c>
      <c r="M168" s="33">
        <f>'Daily Summ'!AT84</f>
        <v>1.746161651</v>
      </c>
      <c r="N168" s="33">
        <f>'Daily Summ'!AS84</f>
        <v>1.182741074</v>
      </c>
      <c r="O168">
        <f>(Prices!CA87-'Daily Summ'!$AM$6)/'Daily Summ'!$AM$6</f>
        <v>-6.444184204</v>
      </c>
    </row>
    <row r="169">
      <c r="A169" s="46">
        <f>'Daily Summ'!A85</f>
        <v>42485</v>
      </c>
      <c r="B169" s="47">
        <f>'Daily Summ'!B85</f>
        <v>103741.2793</v>
      </c>
      <c r="C169" s="47">
        <f>'Daily Summ'!C85</f>
        <v>102598.0315</v>
      </c>
      <c r="D169" s="50">
        <f>'Daily Summ'!D85</f>
        <v>103996.8163</v>
      </c>
      <c r="E169" s="44"/>
      <c r="F169" s="47">
        <f>'Daily Summ'!E85</f>
        <v>101446.281</v>
      </c>
      <c r="G169" s="50">
        <f>'Daily Summ'!F85</f>
        <v>102921.7745</v>
      </c>
      <c r="H169" s="47">
        <f>'Daily Summ'!G85</f>
        <v>102145.3663</v>
      </c>
      <c r="I169" s="29" t="str">
        <f>'Daily Summ'!AL85</f>
        <v>#REF!</v>
      </c>
      <c r="J169" s="29">
        <f>J168*(1+Prices!CA88)</f>
        <v>103504.1197</v>
      </c>
      <c r="K169" s="28">
        <f t="shared" si="10"/>
        <v>42485</v>
      </c>
      <c r="L169" s="33">
        <f>'Daily Summ'!AU85</f>
        <v>-7.75568233</v>
      </c>
      <c r="M169" s="33">
        <f>'Daily Summ'!AT85</f>
        <v>-18.4736613</v>
      </c>
      <c r="N169" s="33">
        <f>'Daily Summ'!AS85</f>
        <v>-6.831424355</v>
      </c>
      <c r="O169">
        <f>(Prices!CA88-'Daily Summ'!$AM$6)/'Daily Summ'!$AM$6</f>
        <v>-5.08910929</v>
      </c>
    </row>
    <row r="170">
      <c r="A170" s="46">
        <f>'Daily Summ'!A86</f>
        <v>42486</v>
      </c>
      <c r="B170" s="47">
        <f>'Daily Summ'!B86</f>
        <v>104377.3694</v>
      </c>
      <c r="C170" s="47">
        <f>'Daily Summ'!C86</f>
        <v>103077.1235</v>
      </c>
      <c r="D170" s="50">
        <f>'Daily Summ'!D86</f>
        <v>104689.3615</v>
      </c>
      <c r="E170" s="44"/>
      <c r="F170" s="47">
        <f>'Daily Summ'!E86</f>
        <v>101859.5041</v>
      </c>
      <c r="G170" s="50">
        <f>'Daily Summ'!F86</f>
        <v>102796.493</v>
      </c>
      <c r="H170" s="47">
        <f>'Daily Summ'!G86</f>
        <v>102336.6635</v>
      </c>
      <c r="I170" s="29" t="str">
        <f>'Daily Summ'!AL86</f>
        <v>#REF!</v>
      </c>
      <c r="J170" s="29">
        <f>J169*(1+Prices!CA89)</f>
        <v>103286.2961</v>
      </c>
      <c r="K170" s="28">
        <f t="shared" si="10"/>
        <v>42486</v>
      </c>
      <c r="L170" s="33">
        <f>'Daily Summ'!AU86</f>
        <v>5.982234562</v>
      </c>
      <c r="M170" s="33">
        <f>'Daily Summ'!AT86</f>
        <v>19.07074657</v>
      </c>
      <c r="N170" s="33">
        <f>'Daily Summ'!AS86</f>
        <v>-5.538203456</v>
      </c>
      <c r="O170">
        <f>(Prices!CA89-'Daily Summ'!$AM$6)/'Daily Summ'!$AM$6</f>
        <v>-8.846064973</v>
      </c>
    </row>
    <row r="171">
      <c r="A171" s="46">
        <f>'Daily Summ'!A87</f>
        <v>42487</v>
      </c>
      <c r="B171" s="47">
        <f>'Daily Summ'!B87</f>
        <v>104811.9199</v>
      </c>
      <c r="C171" s="47">
        <f>'Daily Summ'!C87</f>
        <v>103434.8049</v>
      </c>
      <c r="D171" s="50">
        <f>'Daily Summ'!D87</f>
        <v>105203.8689</v>
      </c>
      <c r="E171" s="44"/>
      <c r="F171" s="47">
        <f>'Daily Summ'!E87</f>
        <v>102066.1157</v>
      </c>
      <c r="G171" s="50">
        <f>'Daily Summ'!F87</f>
        <v>103149.8864</v>
      </c>
      <c r="H171" s="47">
        <f>'Daily Summ'!G87</f>
        <v>102505.4552</v>
      </c>
      <c r="I171" s="29" t="str">
        <f>'Daily Summ'!AL87</f>
        <v>#REF!</v>
      </c>
      <c r="J171" s="29">
        <f>J170*(1+Prices!CA90)</f>
        <v>103854.5317</v>
      </c>
      <c r="K171" s="28">
        <f t="shared" si="10"/>
        <v>42487</v>
      </c>
      <c r="L171" s="33">
        <f>'Daily Summ'!AU87</f>
        <v>5.149278871</v>
      </c>
      <c r="M171" s="33">
        <f>'Daily Summ'!AT87</f>
        <v>12.58601391</v>
      </c>
      <c r="N171" s="33">
        <f>'Daily Summ'!AS87</f>
        <v>11.81694583</v>
      </c>
      <c r="O171">
        <f>(Prices!CA90-'Daily Summ'!$AM$6)/'Daily Summ'!$AM$6</f>
        <v>19.51116117</v>
      </c>
    </row>
    <row r="172">
      <c r="A172" s="46">
        <f>'Daily Summ'!A88</f>
        <v>42488</v>
      </c>
      <c r="B172" s="47">
        <f>'Daily Summ'!B88</f>
        <v>103763.7335</v>
      </c>
      <c r="C172" s="47">
        <f>'Daily Summ'!C88</f>
        <v>102421.24</v>
      </c>
      <c r="D172" s="50">
        <f>'Daily Summ'!D88</f>
        <v>104163.2386</v>
      </c>
      <c r="E172" s="44"/>
      <c r="F172" s="47">
        <f>'Daily Summ'!E88</f>
        <v>101239.6694</v>
      </c>
      <c r="G172" s="50">
        <f>'Daily Summ'!F88</f>
        <v>103117.1151</v>
      </c>
      <c r="H172" s="47">
        <f>'Daily Summ'!G88</f>
        <v>101559.2434</v>
      </c>
      <c r="I172" s="29" t="str">
        <f>'Daily Summ'!AL88</f>
        <v>#REF!</v>
      </c>
      <c r="J172" s="29">
        <f>J171*(1+Prices!CA91)</f>
        <v>104214.4142</v>
      </c>
      <c r="K172" s="28">
        <f t="shared" si="10"/>
        <v>42488</v>
      </c>
      <c r="L172" s="33">
        <f>'Daily Summ'!AU88</f>
        <v>-35.41484664</v>
      </c>
      <c r="M172" s="33">
        <f>'Daily Summ'!AT88</f>
        <v>-36.22114168</v>
      </c>
      <c r="N172" s="33">
        <f>'Daily Summ'!AS88</f>
        <v>-2.18448431</v>
      </c>
      <c r="O172">
        <f>(Prices!CA91-'Daily Summ'!$AM$6)/'Daily Summ'!$AM$6</f>
        <v>11.91932565</v>
      </c>
    </row>
    <row r="173">
      <c r="A173" s="46">
        <f>'Daily Summ'!A89</f>
        <v>42489</v>
      </c>
      <c r="B173" s="47">
        <f>'Daily Summ'!B89</f>
        <v>103387.8625</v>
      </c>
      <c r="C173" s="47">
        <f>'Daily Summ'!C89</f>
        <v>102042.1385</v>
      </c>
      <c r="D173" s="50">
        <f>'Daily Summ'!D89</f>
        <v>103660.7127</v>
      </c>
      <c r="E173" s="44"/>
      <c r="F173" s="47">
        <f>'Daily Summ'!E89</f>
        <v>100929.7521</v>
      </c>
      <c r="G173" s="50">
        <f>'Daily Summ'!F89</f>
        <v>102895.4868</v>
      </c>
      <c r="H173" s="47">
        <f>'Daily Summ'!G89</f>
        <v>101045.0405</v>
      </c>
      <c r="I173" s="29" t="str">
        <f>'Daily Summ'!AL89</f>
        <v>#REF!</v>
      </c>
      <c r="J173" s="29">
        <f>J172*(1+Prices!CA92)</f>
        <v>104176.5319</v>
      </c>
      <c r="K173" s="28">
        <f t="shared" si="10"/>
        <v>42489</v>
      </c>
      <c r="L173" s="33">
        <f>'Daily Summ'!AU89</f>
        <v>-19.87641889</v>
      </c>
      <c r="M173" s="33">
        <f>'Daily Summ'!AT89</f>
        <v>-15.17609403</v>
      </c>
      <c r="N173" s="33">
        <f>'Daily Summ'!AS89</f>
        <v>-9.013070504</v>
      </c>
      <c r="O173">
        <f>(Prices!CA92-'Daily Summ'!$AM$6)/'Daily Summ'!$AM$6</f>
        <v>-2.355232786</v>
      </c>
    </row>
    <row r="174">
      <c r="A174" s="46">
        <f>'Daily Summ'!A90</f>
        <v>42492</v>
      </c>
      <c r="B174" s="47">
        <f>'Daily Summ'!B90</f>
        <v>103812.9432</v>
      </c>
      <c r="C174" s="47">
        <f>'Daily Summ'!C90</f>
        <v>102626.1857</v>
      </c>
      <c r="D174" s="50">
        <f>'Daily Summ'!D90</f>
        <v>104265.4574</v>
      </c>
      <c r="E174" s="44"/>
      <c r="F174" s="47">
        <f>'Daily Summ'!E90</f>
        <v>101549.5868</v>
      </c>
      <c r="G174" s="50">
        <f>'Daily Summ'!F90</f>
        <v>102978.895</v>
      </c>
      <c r="H174" s="47">
        <f>'Daily Summ'!G90</f>
        <v>101834.2026</v>
      </c>
      <c r="I174" s="29" t="str">
        <f>'Daily Summ'!AL90</f>
        <v>#REF!</v>
      </c>
      <c r="J174" s="29">
        <f>J173*(1+Prices!CA93)</f>
        <v>103721.9434</v>
      </c>
      <c r="K174" s="28">
        <f t="shared" si="10"/>
        <v>42492</v>
      </c>
      <c r="L174" s="33">
        <f>'Daily Summ'!AU90</f>
        <v>28.11760917</v>
      </c>
      <c r="M174" s="33">
        <f>'Daily Summ'!AT90</f>
        <v>19.32847835</v>
      </c>
      <c r="N174" s="33">
        <f>'Daily Summ'!AS90</f>
        <v>2.022158133</v>
      </c>
      <c r="O174">
        <f>(Prices!CA93-'Daily Summ'!$AM$6)/'Daily Summ'!$AM$6</f>
        <v>-17.26870718</v>
      </c>
    </row>
    <row r="175">
      <c r="A175" s="46">
        <f>'Daily Summ'!A91</f>
        <v>42493</v>
      </c>
      <c r="B175" s="47">
        <f>'Daily Summ'!B91</f>
        <v>102102.5868</v>
      </c>
      <c r="C175" s="47">
        <f>'Daily Summ'!C91</f>
        <v>101239.8809</v>
      </c>
      <c r="D175" s="50">
        <f>'Daily Summ'!D91</f>
        <v>102543.5119</v>
      </c>
      <c r="E175" s="44"/>
      <c r="F175" s="47">
        <f>'Daily Summ'!E91</f>
        <v>100413.2231</v>
      </c>
      <c r="G175" s="50">
        <f>'Daily Summ'!F91</f>
        <v>102786.0135</v>
      </c>
      <c r="H175" s="47">
        <f>'Daily Summ'!G91</f>
        <v>100950.615</v>
      </c>
      <c r="I175" s="29" t="str">
        <f>'Daily Summ'!AL91</f>
        <v>#REF!</v>
      </c>
      <c r="J175" s="29">
        <f>J174*(1+Prices!CA94)</f>
        <v>104337.532</v>
      </c>
      <c r="K175" s="28">
        <f t="shared" si="10"/>
        <v>42493</v>
      </c>
      <c r="L175" s="33">
        <f>'Daily Summ'!AU91</f>
        <v>-33.3489677</v>
      </c>
      <c r="M175" s="33">
        <f>'Daily Summ'!AT91</f>
        <v>-54.76960322</v>
      </c>
      <c r="N175" s="33">
        <f>'Daily Summ'!AS91</f>
        <v>-7.983077294</v>
      </c>
      <c r="O175">
        <f>(Prices!CA94-'Daily Summ'!$AM$6)/'Daily Summ'!$AM$6</f>
        <v>21.12709557</v>
      </c>
    </row>
    <row r="176">
      <c r="A176" s="46">
        <f>'Daily Summ'!A92</f>
        <v>42494</v>
      </c>
      <c r="B176" s="47">
        <f>'Daily Summ'!B92</f>
        <v>101131.0006</v>
      </c>
      <c r="C176" s="47">
        <f>'Daily Summ'!C92</f>
        <v>100358.3679</v>
      </c>
      <c r="D176" s="50">
        <f>'Daily Summ'!D92</f>
        <v>101697.3582</v>
      </c>
      <c r="E176" s="44"/>
      <c r="F176" s="47">
        <f>'Daily Summ'!E92</f>
        <v>99690.08264</v>
      </c>
      <c r="G176" s="50">
        <f>'Daily Summ'!F92</f>
        <v>102648.1044</v>
      </c>
      <c r="H176" s="47">
        <f>'Daily Summ'!G92</f>
        <v>100351.2823</v>
      </c>
      <c r="I176" s="29" t="str">
        <f>'Daily Summ'!AL92</f>
        <v>#REF!</v>
      </c>
      <c r="J176" s="29">
        <f>J175*(1+Prices!CA95)</f>
        <v>104526.9438</v>
      </c>
      <c r="K176" s="28">
        <f t="shared" si="10"/>
        <v>42494</v>
      </c>
      <c r="L176" s="33">
        <f>'Daily Summ'!AU92</f>
        <v>-23.13418151</v>
      </c>
      <c r="M176" s="33">
        <f>'Daily Summ'!AT92</f>
        <v>-32.38833911</v>
      </c>
      <c r="N176" s="33">
        <f>'Daily Summ'!AS92</f>
        <v>-6.002226843</v>
      </c>
      <c r="O176">
        <f>(Prices!CA95-'Daily Summ'!$AM$6)/'Daily Summ'!$AM$6</f>
        <v>5.768168095</v>
      </c>
    </row>
    <row r="177">
      <c r="A177" s="46">
        <f>'Daily Summ'!A93</f>
        <v>42495</v>
      </c>
      <c r="B177" s="47">
        <f>'Daily Summ'!B93</f>
        <v>101143.7467</v>
      </c>
      <c r="C177" s="47">
        <f>'Daily Summ'!C93</f>
        <v>100313.411</v>
      </c>
      <c r="D177" s="50">
        <f>'Daily Summ'!D93</f>
        <v>101518.4528</v>
      </c>
      <c r="E177" s="44"/>
      <c r="F177" s="47">
        <f>'Daily Summ'!E93</f>
        <v>99586.77686</v>
      </c>
      <c r="G177" s="50">
        <f>'Daily Summ'!F93</f>
        <v>102864.8861</v>
      </c>
      <c r="H177" s="47">
        <f>'Daily Summ'!G93</f>
        <v>100327.309</v>
      </c>
      <c r="I177" s="29" t="str">
        <f>'Daily Summ'!AL93</f>
        <v>#REF!</v>
      </c>
      <c r="J177" s="29">
        <f>J176*(1+Prices!CA96)</f>
        <v>104811.0617</v>
      </c>
      <c r="K177" s="28">
        <f t="shared" si="10"/>
        <v>42495</v>
      </c>
      <c r="L177" s="33">
        <f>'Daily Summ'!AU93</f>
        <v>-1.890654981</v>
      </c>
      <c r="M177" s="33">
        <f>'Daily Summ'!AT93</f>
        <v>-3.905599278</v>
      </c>
      <c r="N177" s="33">
        <f>'Daily Summ'!AS93</f>
        <v>6.873650479</v>
      </c>
      <c r="O177">
        <f>(Prices!CA96-'Daily Summ'!$AM$6)/'Daily Summ'!$AM$6</f>
        <v>9.133855383</v>
      </c>
    </row>
    <row r="178">
      <c r="A178" s="46">
        <f>'Daily Summ'!A94</f>
        <v>42496</v>
      </c>
      <c r="B178" s="47">
        <f>'Daily Summ'!B94</f>
        <v>101391.1114</v>
      </c>
      <c r="C178" s="47">
        <f>'Daily Summ'!C94</f>
        <v>100567.8035</v>
      </c>
      <c r="D178" s="50">
        <f>'Daily Summ'!D94</f>
        <v>101925.2949</v>
      </c>
      <c r="E178" s="44"/>
      <c r="F178" s="47">
        <f>'Daily Summ'!E94</f>
        <v>99793.38843</v>
      </c>
      <c r="G178" s="50">
        <f>'Daily Summ'!F94</f>
        <v>102705.7927</v>
      </c>
      <c r="H178" s="47">
        <f>'Daily Summ'!G94</f>
        <v>100645.8115</v>
      </c>
      <c r="I178" s="29" t="str">
        <f>'Daily Summ'!AL94</f>
        <v>#REF!</v>
      </c>
      <c r="J178" s="29">
        <f>J177*(1+Prices!CA97)</f>
        <v>104564.8262</v>
      </c>
      <c r="K178" s="28">
        <f t="shared" si="10"/>
        <v>42496</v>
      </c>
      <c r="L178" s="33">
        <f>'Daily Summ'!AU94</f>
        <v>10.8358151</v>
      </c>
      <c r="M178" s="33">
        <f>'Daily Summ'!AT94</f>
        <v>9.312241118</v>
      </c>
      <c r="N178" s="33">
        <f>'Daily Summ'!AS94</f>
        <v>-6.766195357</v>
      </c>
      <c r="O178">
        <f>(Prices!CA97-'Daily Summ'!$AM$6)/'Daily Summ'!$AM$6</f>
        <v>-9.758866927</v>
      </c>
    </row>
    <row r="179">
      <c r="A179" s="46">
        <f>'Daily Summ'!A95</f>
        <v>42499</v>
      </c>
      <c r="B179" s="47">
        <f>'Daily Summ'!B95</f>
        <v>100859.5601</v>
      </c>
      <c r="C179" s="47">
        <f>'Daily Summ'!C95</f>
        <v>100252.8104</v>
      </c>
      <c r="D179" s="50">
        <f>'Daily Summ'!D95</f>
        <v>101420.7842</v>
      </c>
      <c r="E179" s="44"/>
      <c r="F179" s="47">
        <f>'Daily Summ'!E95</f>
        <v>99793.38843</v>
      </c>
      <c r="G179" s="50">
        <f>'Daily Summ'!F95</f>
        <v>102933.0053</v>
      </c>
      <c r="H179" s="47">
        <f>'Daily Summ'!G95</f>
        <v>100721.6454</v>
      </c>
      <c r="I179" s="29" t="str">
        <f>'Daily Summ'!AL95</f>
        <v>#REF!</v>
      </c>
      <c r="J179" s="29">
        <f>J178*(1+Prices!CA98)</f>
        <v>104763.7087</v>
      </c>
      <c r="K179" s="28">
        <f t="shared" si="10"/>
        <v>42499</v>
      </c>
      <c r="L179" s="33">
        <f>'Daily Summ'!AU95</f>
        <v>1.809133245</v>
      </c>
      <c r="M179" s="33">
        <f>'Daily Summ'!AT95</f>
        <v>-13.4192862</v>
      </c>
      <c r="N179" s="33">
        <f>'Daily Summ'!AS95</f>
        <v>7.247869793</v>
      </c>
      <c r="O179">
        <f>(Prices!CA98-'Daily Summ'!$AM$6)/'Daily Summ'!$AM$6</f>
        <v>6.09112882</v>
      </c>
    </row>
    <row r="180">
      <c r="A180" s="46">
        <f>'Daily Summ'!A96</f>
        <v>42500</v>
      </c>
      <c r="B180" s="47">
        <f>'Daily Summ'!B96</f>
        <v>102312.7647</v>
      </c>
      <c r="C180" s="47">
        <f>'Daily Summ'!C96</f>
        <v>101539.3459</v>
      </c>
      <c r="D180" s="50">
        <f>'Daily Summ'!D96</f>
        <v>102918.7473</v>
      </c>
      <c r="E180" s="44"/>
      <c r="F180" s="47">
        <f>'Daily Summ'!E96</f>
        <v>101033.0579</v>
      </c>
      <c r="G180" s="50">
        <f>'Daily Summ'!F96</f>
        <v>103367.9961</v>
      </c>
      <c r="H180" s="47">
        <f>'Daily Summ'!G96</f>
        <v>101979.0209</v>
      </c>
      <c r="I180" s="29" t="str">
        <f>'Daily Summ'!AL96</f>
        <v>#REF!</v>
      </c>
      <c r="J180" s="29">
        <f>J179*(1+Prices!CA99)</f>
        <v>104744.7675</v>
      </c>
      <c r="K180" s="28">
        <f t="shared" si="10"/>
        <v>42500</v>
      </c>
      <c r="L180" s="33">
        <f>'Daily Summ'!AU96</f>
        <v>45.54217326</v>
      </c>
      <c r="M180" s="33">
        <f>'Daily Summ'!AT96</f>
        <v>49.73513425</v>
      </c>
      <c r="N180" s="33">
        <f>'Daily Summ'!AS96</f>
        <v>14.75541791</v>
      </c>
      <c r="O180">
        <f>(Prices!CA99-'Daily Summ'!$AM$6)/'Daily Summ'!$AM$6</f>
        <v>-1.674063532</v>
      </c>
    </row>
    <row r="181">
      <c r="A181" s="46">
        <f>'Daily Summ'!A97</f>
        <v>42501</v>
      </c>
      <c r="B181" s="47">
        <f>'Daily Summ'!B97</f>
        <v>101714.9739</v>
      </c>
      <c r="C181" s="47">
        <f>'Daily Summ'!C97</f>
        <v>100907.6552</v>
      </c>
      <c r="D181" s="50">
        <f>'Daily Summ'!D97</f>
        <v>102120.1534</v>
      </c>
      <c r="E181" s="44"/>
      <c r="F181" s="47">
        <f>'Daily Summ'!E97</f>
        <v>100309.9174</v>
      </c>
      <c r="G181" s="50">
        <f>'Daily Summ'!F97</f>
        <v>103125.0547</v>
      </c>
      <c r="H181" s="47">
        <f>'Daily Summ'!G97</f>
        <v>101003.9434</v>
      </c>
      <c r="I181" s="29" t="str">
        <f>'Daily Summ'!AL97</f>
        <v>#REF!</v>
      </c>
      <c r="J181" s="29">
        <f>J180*(1+Prices!CA100)</f>
        <v>104905.7676</v>
      </c>
      <c r="K181" s="28">
        <f t="shared" si="10"/>
        <v>42501</v>
      </c>
      <c r="L181" s="33">
        <f>'Daily Summ'!AU97</f>
        <v>-36.64780618</v>
      </c>
      <c r="M181" s="33">
        <f>'Daily Summ'!AT97</f>
        <v>-26.14780363</v>
      </c>
      <c r="N181" s="33">
        <f>'Daily Summ'!AS97</f>
        <v>-9.762334268</v>
      </c>
      <c r="O181">
        <f>(Prices!CA100-'Daily Summ'!$AM$6)/'Daily Summ'!$AM$6</f>
        <v>4.730576105</v>
      </c>
    </row>
    <row r="182">
      <c r="A182" s="46">
        <f>'Daily Summ'!A98</f>
        <v>42502</v>
      </c>
      <c r="B182" s="47">
        <f>'Daily Summ'!B98</f>
        <v>101676.7916</v>
      </c>
      <c r="C182" s="47">
        <f>'Daily Summ'!C98</f>
        <v>100842.2016</v>
      </c>
      <c r="D182" s="50">
        <f>'Daily Summ'!D98</f>
        <v>102024.7552</v>
      </c>
      <c r="E182" s="44"/>
      <c r="F182" s="47">
        <f>'Daily Summ'!E98</f>
        <v>100103.3058</v>
      </c>
      <c r="G182" s="50">
        <f>'Daily Summ'!F98</f>
        <v>102907.754</v>
      </c>
      <c r="H182" s="47">
        <f>'Daily Summ'!G98</f>
        <v>100986.8196</v>
      </c>
      <c r="I182" s="29" t="str">
        <f>'Daily Summ'!AL98</f>
        <v>#REF!</v>
      </c>
      <c r="J182" s="29">
        <f>J181*(1+Prices!CA101)</f>
        <v>104621.6498</v>
      </c>
      <c r="K182" s="28">
        <f t="shared" si="10"/>
        <v>42502</v>
      </c>
      <c r="L182" s="33">
        <f>'Daily Summ'!AU98</f>
        <v>-1.632071287</v>
      </c>
      <c r="M182" s="33">
        <f>'Daily Summ'!AT98</f>
        <v>-4.744967746</v>
      </c>
      <c r="N182" s="33">
        <f>'Daily Summ'!AS98</f>
        <v>-8.855998486</v>
      </c>
      <c r="O182">
        <f>(Prices!CA101-'Daily Summ'!$AM$6)/'Daily Summ'!$AM$6</f>
        <v>-11.09726116</v>
      </c>
    </row>
    <row r="183">
      <c r="A183" s="46">
        <f>'Daily Summ'!A99</f>
        <v>42503</v>
      </c>
      <c r="B183" s="47">
        <f>'Daily Summ'!B99</f>
        <v>100498.8573</v>
      </c>
      <c r="C183" s="47">
        <f>'Daily Summ'!C99</f>
        <v>99861.44122</v>
      </c>
      <c r="D183" s="50">
        <f>'Daily Summ'!D99</f>
        <v>100884.8513</v>
      </c>
      <c r="E183" s="44"/>
      <c r="F183" s="47">
        <f>'Daily Summ'!E99</f>
        <v>99380.16529</v>
      </c>
      <c r="G183" s="50">
        <f>'Daily Summ'!F99</f>
        <v>102833.5059</v>
      </c>
      <c r="H183" s="47">
        <f>'Daily Summ'!G99</f>
        <v>100130.6301</v>
      </c>
      <c r="I183" s="29" t="str">
        <f>'Daily Summ'!AL99</f>
        <v>#REF!</v>
      </c>
      <c r="J183" s="29">
        <f>J182*(1+Prices!CA102)</f>
        <v>105019.4147</v>
      </c>
      <c r="K183" s="28">
        <f t="shared" si="10"/>
        <v>42503</v>
      </c>
      <c r="L183" s="33">
        <f>'Daily Summ'!AU99</f>
        <v>-32.60892318</v>
      </c>
      <c r="M183" s="33">
        <f>'Daily Summ'!AT99</f>
        <v>-38.0098623</v>
      </c>
      <c r="N183" s="33">
        <f>'Daily Summ'!AS99</f>
        <v>-3.689937039</v>
      </c>
      <c r="O183">
        <f>(Prices!CA102-'Daily Summ'!$AM$6)/'Daily Summ'!$AM$6</f>
        <v>13.17455478</v>
      </c>
    </row>
    <row r="184">
      <c r="A184" s="46">
        <f>'Daily Summ'!A100</f>
        <v>42506</v>
      </c>
      <c r="B184" s="47">
        <f>'Daily Summ'!B100</f>
        <v>101570.7506</v>
      </c>
      <c r="C184" s="47">
        <f>'Daily Summ'!C100</f>
        <v>100837.7976</v>
      </c>
      <c r="D184" s="50">
        <f>'Daily Summ'!D100</f>
        <v>102014.0335</v>
      </c>
      <c r="E184" s="44"/>
      <c r="F184" s="47">
        <f>'Daily Summ'!E100</f>
        <v>100309.9174</v>
      </c>
      <c r="G184" s="50">
        <f>'Daily Summ'!F100</f>
        <v>103082.1051</v>
      </c>
      <c r="H184" s="47">
        <f>'Daily Summ'!G100</f>
        <v>101111.5786</v>
      </c>
      <c r="I184" s="29" t="str">
        <f>'Daily Summ'!AL100</f>
        <v>#REF!</v>
      </c>
      <c r="J184" s="29">
        <f>J183*(1+Prices!CA103)</f>
        <v>104640.591</v>
      </c>
      <c r="K184" s="28">
        <f t="shared" si="10"/>
        <v>42506</v>
      </c>
      <c r="L184" s="33">
        <f>'Daily Summ'!AU100</f>
        <v>35.5244576</v>
      </c>
      <c r="M184" s="33">
        <f>'Daily Summ'!AT100</f>
        <v>37.20624659</v>
      </c>
      <c r="N184" s="33">
        <f>'Daily Summ'!AS100</f>
        <v>8.013005946</v>
      </c>
      <c r="O184">
        <f>(Prices!CA103-'Daily Summ'!$AM$6)/'Daily Summ'!$AM$6</f>
        <v>-14.44844583</v>
      </c>
    </row>
    <row r="185">
      <c r="A185" s="46">
        <f>'Daily Summ'!A101</f>
        <v>42507</v>
      </c>
      <c r="B185" s="47">
        <f>'Daily Summ'!B101</f>
        <v>100975.0639</v>
      </c>
      <c r="C185" s="47">
        <f>'Daily Summ'!C101</f>
        <v>100222.8067</v>
      </c>
      <c r="D185" s="50">
        <f>'Daily Summ'!D101</f>
        <v>101215.7955</v>
      </c>
      <c r="E185" s="44"/>
      <c r="F185" s="47">
        <f>'Daily Summ'!E101</f>
        <v>99690.08264</v>
      </c>
      <c r="G185" s="50">
        <f>'Daily Summ'!F101</f>
        <v>102561.6475</v>
      </c>
      <c r="H185" s="47">
        <f>'Daily Summ'!G101</f>
        <v>100159.9851</v>
      </c>
      <c r="I185" s="29" t="str">
        <f>'Daily Summ'!AL101</f>
        <v>#REF!</v>
      </c>
      <c r="J185" s="29">
        <f>J184*(1+Prices!CA104)</f>
        <v>104498.5321</v>
      </c>
      <c r="K185" s="28">
        <f t="shared" si="10"/>
        <v>42507</v>
      </c>
      <c r="L185" s="33">
        <f>'Daily Summ'!AU101</f>
        <v>-36.087713</v>
      </c>
      <c r="M185" s="33">
        <f>'Daily Summ'!AT101</f>
        <v>-25.20334215</v>
      </c>
      <c r="N185" s="33">
        <f>'Daily Summ'!AS101</f>
        <v>-19.8237696</v>
      </c>
      <c r="O185">
        <f>(Prices!CA104-'Daily Summ'!$AM$6)/'Daily Summ'!$AM$6</f>
        <v>-6.061424648</v>
      </c>
    </row>
    <row r="186">
      <c r="A186" s="46">
        <f>'Daily Summ'!A102</f>
        <v>42508</v>
      </c>
      <c r="B186" s="47">
        <f>'Daily Summ'!B102</f>
        <v>100646.7637</v>
      </c>
      <c r="C186" s="47">
        <f>'Daily Summ'!C102</f>
        <v>100064.4301</v>
      </c>
      <c r="D186" s="50">
        <f>'Daily Summ'!D102</f>
        <v>100918.2923</v>
      </c>
      <c r="E186" s="44"/>
      <c r="F186" s="47">
        <f>'Daily Summ'!E102</f>
        <v>99793.38843</v>
      </c>
      <c r="G186" s="50">
        <f>'Daily Summ'!F102</f>
        <v>102025.2223</v>
      </c>
      <c r="H186" s="47">
        <f>'Daily Summ'!G102</f>
        <v>100180.5337</v>
      </c>
      <c r="I186" s="29" t="str">
        <f>'Daily Summ'!AL102</f>
        <v>#REF!</v>
      </c>
      <c r="J186" s="29">
        <f>J185*(1+Prices!CA105)</f>
        <v>103655.6492</v>
      </c>
      <c r="K186" s="28">
        <f t="shared" si="10"/>
        <v>42508</v>
      </c>
      <c r="L186" s="33">
        <f>'Daily Summ'!AU102</f>
        <v>-0.2351233796</v>
      </c>
      <c r="M186" s="33">
        <f>'Daily Summ'!AT102</f>
        <v>-7.277033891</v>
      </c>
      <c r="N186" s="33">
        <f>'Daily Summ'!AS102</f>
        <v>-20.49973243</v>
      </c>
      <c r="O186">
        <f>(Prices!CA105-'Daily Summ'!$AM$6)/'Daily Summ'!$AM$6</f>
        <v>-31.07194491</v>
      </c>
    </row>
    <row r="187">
      <c r="A187" s="46">
        <f>'Daily Summ'!A103</f>
        <v>42509</v>
      </c>
      <c r="B187" s="47">
        <f>'Daily Summ'!B103</f>
        <v>100011.3337</v>
      </c>
      <c r="C187" s="47">
        <f>'Daily Summ'!C103</f>
        <v>99548.15737</v>
      </c>
      <c r="D187" s="50">
        <f>'Daily Summ'!D103</f>
        <v>100236.9304</v>
      </c>
      <c r="E187" s="44"/>
      <c r="F187" s="47">
        <f>'Daily Summ'!E103</f>
        <v>99793.38843</v>
      </c>
      <c r="G187" s="50">
        <f>'Daily Summ'!F103</f>
        <v>101893.6264</v>
      </c>
      <c r="H187" s="47">
        <f>'Daily Summ'!G103</f>
        <v>99809.19205</v>
      </c>
      <c r="I187" s="29" t="str">
        <f>'Daily Summ'!AL103</f>
        <v>#REF!</v>
      </c>
      <c r="J187" s="29">
        <f>J186*(1+Prices!CA106)</f>
        <v>103759.8257</v>
      </c>
      <c r="K187" s="28">
        <f t="shared" si="10"/>
        <v>42509</v>
      </c>
      <c r="L187" s="33">
        <f>'Daily Summ'!AU103</f>
        <v>-14.81957802</v>
      </c>
      <c r="M187" s="33">
        <f>'Daily Summ'!AT103</f>
        <v>-17.98634229</v>
      </c>
      <c r="N187" s="33">
        <f>'Daily Summ'!AS103</f>
        <v>-5.808829207</v>
      </c>
      <c r="O187">
        <f>(Prices!CA106-'Daily Summ'!$AM$6)/'Daily Summ'!$AM$6</f>
        <v>2.746980297</v>
      </c>
    </row>
    <row r="188">
      <c r="A188" s="46">
        <f>'Daily Summ'!A104</f>
        <v>42510</v>
      </c>
      <c r="B188" s="47">
        <f>'Daily Summ'!B104</f>
        <v>100827.6289</v>
      </c>
      <c r="C188" s="47">
        <f>'Daily Summ'!C104</f>
        <v>100312.9261</v>
      </c>
      <c r="D188" s="50">
        <f>'Daily Summ'!D104</f>
        <v>101154.1771</v>
      </c>
      <c r="E188" s="44"/>
      <c r="F188" s="47">
        <f>'Daily Summ'!E104</f>
        <v>99173.55372</v>
      </c>
      <c r="G188" s="50">
        <f>'Daily Summ'!F104</f>
        <v>102111.8353</v>
      </c>
      <c r="H188" s="47">
        <f>'Daily Summ'!G104</f>
        <v>100409.9925</v>
      </c>
      <c r="I188" s="29" t="str">
        <f>'Daily Summ'!AL104</f>
        <v>#REF!</v>
      </c>
      <c r="J188" s="29">
        <f>J187*(1+Prices!CA107)</f>
        <v>103826.1199</v>
      </c>
      <c r="K188" s="28">
        <f t="shared" si="10"/>
        <v>42510</v>
      </c>
      <c r="L188" s="33">
        <f>'Daily Summ'!AU104</f>
        <v>21.44213518</v>
      </c>
      <c r="M188" s="33">
        <f>'Daily Summ'!AT104</f>
        <v>16.5078716</v>
      </c>
      <c r="N188" s="33">
        <f>'Daily Summ'!AS104</f>
        <v>6.984174439</v>
      </c>
      <c r="O188">
        <f>(Prices!CA107-'Daily Summ'!$AM$6)/'Daily Summ'!$AM$6</f>
        <v>1.382047989</v>
      </c>
    </row>
    <row r="189">
      <c r="A189" s="46">
        <f>'Daily Summ'!A105</f>
        <v>42513</v>
      </c>
      <c r="B189" s="47">
        <f>'Daily Summ'!B105</f>
        <v>100630.4119</v>
      </c>
      <c r="C189" s="47">
        <f>'Daily Summ'!C105</f>
        <v>100090.4184</v>
      </c>
      <c r="D189" s="50">
        <f>'Daily Summ'!D105</f>
        <v>100922.9434</v>
      </c>
      <c r="E189" s="44"/>
      <c r="F189" s="47">
        <f>'Daily Summ'!E105</f>
        <v>99690.08264</v>
      </c>
      <c r="G189" s="50">
        <f>'Daily Summ'!F105</f>
        <v>102089.0773</v>
      </c>
      <c r="H189" s="47">
        <f>'Daily Summ'!G105</f>
        <v>100200.593</v>
      </c>
      <c r="I189" s="29" t="str">
        <f>'Daily Summ'!AL105</f>
        <v>#REF!</v>
      </c>
      <c r="J189" s="29">
        <f>J188*(1+Prices!CA108)</f>
        <v>103892.4141</v>
      </c>
      <c r="K189" s="28">
        <f t="shared" si="10"/>
        <v>42513</v>
      </c>
      <c r="L189" s="33">
        <f>'Daily Summ'!AU105</f>
        <v>-8.775049842</v>
      </c>
      <c r="M189" s="33">
        <f>'Daily Summ'!AT105</f>
        <v>-2.166697147</v>
      </c>
      <c r="N189" s="33">
        <f>'Daily Summ'!AS105</f>
        <v>-1.830926651</v>
      </c>
      <c r="O189">
        <f>(Prices!CA108-'Daily Summ'!$AM$6)/'Daily Summ'!$AM$6</f>
        <v>1.380527024</v>
      </c>
    </row>
    <row r="190">
      <c r="A190" s="46">
        <f>'Daily Summ'!A106</f>
        <v>42514</v>
      </c>
      <c r="B190" s="47">
        <f>'Daily Summ'!B106</f>
        <v>101783.9159</v>
      </c>
      <c r="C190" s="47">
        <f>'Daily Summ'!C106</f>
        <v>101193.8837</v>
      </c>
      <c r="D190" s="50">
        <f>'Daily Summ'!D106</f>
        <v>102245.1675</v>
      </c>
      <c r="E190" s="44"/>
      <c r="F190" s="47">
        <f>'Daily Summ'!E106</f>
        <v>100826.4463</v>
      </c>
      <c r="G190" s="50">
        <f>'Daily Summ'!F106</f>
        <v>102519.7572</v>
      </c>
      <c r="H190" s="47">
        <f>'Daily Summ'!G106</f>
        <v>101571.4747</v>
      </c>
      <c r="I190" s="29" t="str">
        <f>'Daily Summ'!AL106</f>
        <v>#REF!</v>
      </c>
      <c r="J190" s="29">
        <f>J189*(1+Prices!CA109)</f>
        <v>103721.9434</v>
      </c>
      <c r="K190" s="28">
        <f t="shared" si="10"/>
        <v>42514</v>
      </c>
      <c r="L190" s="33">
        <f>'Daily Summ'!AU106</f>
        <v>50.00751742</v>
      </c>
      <c r="M190" s="33">
        <f>'Daily Summ'!AT106</f>
        <v>42.7954639</v>
      </c>
      <c r="N190" s="33">
        <f>'Daily Summ'!AS106</f>
        <v>14.72822769</v>
      </c>
      <c r="O190">
        <f>(Prices!CA109-'Daily Summ'!$AM$6)/'Daily Summ'!$AM$6</f>
        <v>-7.117449145</v>
      </c>
    </row>
    <row r="191">
      <c r="A191" s="46">
        <f>'Daily Summ'!A107</f>
        <v>42517</v>
      </c>
      <c r="B191" s="47">
        <f>'Daily Summ'!B107</f>
        <v>102311.0229</v>
      </c>
      <c r="C191" s="47">
        <f>'Daily Summ'!C107</f>
        <v>101497.3606</v>
      </c>
      <c r="D191" s="50">
        <f>'Daily Summ'!D107</f>
        <v>102654.6949</v>
      </c>
      <c r="E191" s="44"/>
      <c r="F191" s="47">
        <f>'Daily Summ'!E107</f>
        <v>101859.5041</v>
      </c>
      <c r="G191" s="50">
        <f>'Daily Summ'!F107</f>
        <v>102777.9996</v>
      </c>
      <c r="H191" s="47">
        <f>'Daily Summ'!G107</f>
        <v>102696.7524</v>
      </c>
      <c r="I191" s="29" t="str">
        <f>'Daily Summ'!AL107</f>
        <v>#REF!</v>
      </c>
      <c r="J191" s="29">
        <f>J190*(1+Prices!CA110)</f>
        <v>103674.5904</v>
      </c>
      <c r="K191" s="28">
        <f t="shared" si="10"/>
        <v>42517</v>
      </c>
      <c r="L191" s="33">
        <f>'Daily Summ'!AU107</f>
        <v>40.30402979</v>
      </c>
      <c r="M191" s="33">
        <f>'Daily Summ'!AT107</f>
        <v>19.9051122</v>
      </c>
      <c r="N191" s="33">
        <f>'Daily Summ'!AS107</f>
        <v>8.391271373</v>
      </c>
      <c r="O191">
        <f>(Prices!CA110-'Daily Summ'!$AM$6)/'Daily Summ'!$AM$6</f>
        <v>-2.702084275</v>
      </c>
    </row>
    <row r="192">
      <c r="A192" s="46">
        <f>'Daily Summ'!A108</f>
        <v>42521</v>
      </c>
      <c r="B192" s="47">
        <f>'Daily Summ'!B108</f>
        <v>102261.7364</v>
      </c>
      <c r="C192" s="47">
        <f>'Daily Summ'!C108</f>
        <v>101383.4676</v>
      </c>
      <c r="D192" s="50">
        <f>'Daily Summ'!D108</f>
        <v>102608.1934</v>
      </c>
      <c r="E192" s="44"/>
      <c r="F192" s="47">
        <f>'Daily Summ'!E108</f>
        <v>101859.5041</v>
      </c>
      <c r="G192" s="50">
        <f>'Daily Summ'!F108</f>
        <v>102830.9552</v>
      </c>
      <c r="H192" s="47">
        <f>'Daily Summ'!G108</f>
        <v>102593.5204</v>
      </c>
      <c r="I192" s="29" t="str">
        <f>'Daily Summ'!AL108</f>
        <v>#REF!</v>
      </c>
      <c r="J192" s="29">
        <f>J191*(1+Prices!CA111)</f>
        <v>103996.5906</v>
      </c>
      <c r="K192" s="28">
        <f t="shared" si="10"/>
        <v>42521</v>
      </c>
      <c r="L192" s="33">
        <f>'Daily Summ'!AU108</f>
        <v>-4.747676476</v>
      </c>
      <c r="M192" s="33">
        <f>'Daily Summ'!AT108</f>
        <v>-2.917109992</v>
      </c>
      <c r="N192" s="33">
        <f>'Daily Summ'!AS108</f>
        <v>0.9209512751</v>
      </c>
      <c r="O192">
        <f>(Prices!CA111-'Daily Summ'!$AM$6)/'Daily Summ'!$AM$6</f>
        <v>10.57945953</v>
      </c>
    </row>
    <row r="193">
      <c r="A193" s="46">
        <f>'Daily Summ'!A109</f>
        <v>42522</v>
      </c>
      <c r="B193" s="47">
        <f>'Daily Summ'!B109</f>
        <v>102341.9756</v>
      </c>
      <c r="C193" s="47">
        <f>'Daily Summ'!C109</f>
        <v>101486.6526</v>
      </c>
      <c r="D193" s="50">
        <f>'Daily Summ'!D109</f>
        <v>102756.9699</v>
      </c>
      <c r="E193" s="44"/>
      <c r="F193" s="47">
        <f>'Daily Summ'!E109</f>
        <v>101859.5041</v>
      </c>
      <c r="G193" s="50">
        <f>'Daily Summ'!F109</f>
        <v>103136.4639</v>
      </c>
      <c r="H193" s="47">
        <f>'Daily Summ'!G109</f>
        <v>102709.9621</v>
      </c>
      <c r="I193" s="29" t="str">
        <f>'Daily Summ'!AL109</f>
        <v>#REF!</v>
      </c>
      <c r="J193" s="29">
        <f>J192*(1+Prices!CA112)</f>
        <v>103797.7081</v>
      </c>
      <c r="K193" s="28">
        <f t="shared" si="10"/>
        <v>42522</v>
      </c>
      <c r="L193" s="33">
        <f>'Daily Summ'!AU109</f>
        <v>3.231490518</v>
      </c>
      <c r="M193" s="33">
        <f>'Daily Summ'!AT109</f>
        <v>2.031401541</v>
      </c>
      <c r="N193" s="33">
        <f>'Daily Summ'!AS109</f>
        <v>10.07654348</v>
      </c>
      <c r="O193">
        <f>(Prices!CA112-'Daily Summ'!$AM$6)/'Daily Summ'!$AM$6</f>
        <v>-8.129874629</v>
      </c>
    </row>
    <row r="194">
      <c r="A194" s="46">
        <f>'Daily Summ'!A110</f>
        <v>42523</v>
      </c>
      <c r="B194" s="47">
        <f>'Daily Summ'!B110</f>
        <v>102708.7861</v>
      </c>
      <c r="C194" s="47">
        <f>'Daily Summ'!C110</f>
        <v>101758.3334</v>
      </c>
      <c r="D194" s="50">
        <f>'Daily Summ'!D110</f>
        <v>103119.691</v>
      </c>
      <c r="E194" s="44"/>
      <c r="F194" s="47">
        <f>'Daily Summ'!E110</f>
        <v>102272.7273</v>
      </c>
      <c r="G194" s="50">
        <f>'Daily Summ'!F110</f>
        <v>103596.7472</v>
      </c>
      <c r="H194" s="47">
        <f>'Daily Summ'!G110</f>
        <v>103000.0881</v>
      </c>
      <c r="I194" s="29" t="str">
        <f>'Daily Summ'!AL110</f>
        <v>#REF!</v>
      </c>
      <c r="J194" s="29">
        <f>J193*(1+Prices!CA113)</f>
        <v>103920.8258</v>
      </c>
      <c r="K194" s="28">
        <f t="shared" si="10"/>
        <v>42523</v>
      </c>
      <c r="L194" s="33">
        <f>'Daily Summ'!AU110</f>
        <v>9.531214814</v>
      </c>
      <c r="M194" s="33">
        <f>'Daily Summ'!AT110</f>
        <v>11.90705801</v>
      </c>
      <c r="N194" s="33">
        <f>'Daily Summ'!AS110</f>
        <v>15.63862561</v>
      </c>
      <c r="O194">
        <f>(Prices!CA113-'Daily Summ'!$AM$6)/'Daily Summ'!$AM$6</f>
        <v>3.422188881</v>
      </c>
    </row>
    <row r="195">
      <c r="A195" s="46">
        <f>'Daily Summ'!A111</f>
        <v>42524</v>
      </c>
      <c r="B195" s="47">
        <f>'Daily Summ'!B111</f>
        <v>103213.8799</v>
      </c>
      <c r="C195" s="47">
        <f>'Daily Summ'!C111</f>
        <v>102118.7432</v>
      </c>
      <c r="D195" s="50">
        <f>'Daily Summ'!D111</f>
        <v>103461.8301</v>
      </c>
      <c r="E195" s="44"/>
      <c r="F195" s="47">
        <f>'Daily Summ'!E111</f>
        <v>102376.0331</v>
      </c>
      <c r="G195" s="50">
        <f>'Daily Summ'!F111</f>
        <v>104175.6315</v>
      </c>
      <c r="H195" s="47">
        <f>'Daily Summ'!G111</f>
        <v>102700.1771</v>
      </c>
      <c r="I195" s="29" t="str">
        <f>'Daily Summ'!AL111</f>
        <v>#REF!</v>
      </c>
      <c r="J195" s="29">
        <f>J194*(1+Prices!CA114)</f>
        <v>103731.414</v>
      </c>
      <c r="K195" s="28">
        <f t="shared" si="10"/>
        <v>42524</v>
      </c>
      <c r="L195" s="33">
        <f>'Daily Summ'!AU111</f>
        <v>-11.85573481</v>
      </c>
      <c r="M195" s="33">
        <f>'Daily Summ'!AT111</f>
        <v>10.91876408</v>
      </c>
      <c r="N195" s="33">
        <f>'Daily Summ'!AS111</f>
        <v>19.83292137</v>
      </c>
      <c r="O195">
        <f>(Prices!CA114-'Daily Summ'!$AM$6)/'Daily Summ'!$AM$6</f>
        <v>-7.795307382</v>
      </c>
    </row>
    <row r="196">
      <c r="A196" s="46">
        <f>'Daily Summ'!A112</f>
        <v>42527</v>
      </c>
      <c r="B196" s="47">
        <f>'Daily Summ'!B112</f>
        <v>103934.2101</v>
      </c>
      <c r="C196" s="47">
        <f>'Daily Summ'!C112</f>
        <v>102753.9839</v>
      </c>
      <c r="D196" s="50">
        <f>'Daily Summ'!D112</f>
        <v>104280.9318</v>
      </c>
      <c r="E196" s="44"/>
      <c r="F196" s="47">
        <f>'Daily Summ'!E112</f>
        <v>102892.562</v>
      </c>
      <c r="G196" s="50">
        <f>'Daily Summ'!F112</f>
        <v>104276.3451</v>
      </c>
      <c r="H196" s="47">
        <f>'Daily Summ'!G112</f>
        <v>103203.1273</v>
      </c>
      <c r="I196" s="29" t="str">
        <f>'Daily Summ'!AL112</f>
        <v>#REF!</v>
      </c>
      <c r="J196" s="29">
        <f>J195*(1+Prices!CA115)</f>
        <v>104053.4141</v>
      </c>
      <c r="K196" s="28">
        <f t="shared" si="10"/>
        <v>42527</v>
      </c>
      <c r="L196" s="33">
        <f>'Daily Summ'!AU112</f>
        <v>17.258213</v>
      </c>
      <c r="M196" s="33">
        <f>'Daily Summ'!AT112</f>
        <v>23.38456036</v>
      </c>
      <c r="N196" s="33">
        <f>'Daily Summ'!AS112</f>
        <v>2.604344243</v>
      </c>
      <c r="O196">
        <f>(Prices!CA115-'Daily Summ'!$AM$6)/'Daily Summ'!$AM$6</f>
        <v>10.57311636</v>
      </c>
    </row>
    <row r="197">
      <c r="A197" s="46">
        <f>'Daily Summ'!A113</f>
        <v>42528</v>
      </c>
      <c r="B197" s="47">
        <f>'Daily Summ'!B113</f>
        <v>104597.7295</v>
      </c>
      <c r="C197" s="47">
        <f>'Daily Summ'!C113</f>
        <v>103269.4841</v>
      </c>
      <c r="D197" s="50">
        <f>'Daily Summ'!D113</f>
        <v>104907.564</v>
      </c>
      <c r="E197" s="44"/>
      <c r="F197" s="47">
        <f>'Daily Summ'!E113</f>
        <v>103305.7851</v>
      </c>
      <c r="G197" s="50">
        <f>'Daily Summ'!F113</f>
        <v>104300.1665</v>
      </c>
      <c r="H197" s="47">
        <f>'Daily Summ'!G113</f>
        <v>103336.2036</v>
      </c>
      <c r="I197" s="29" t="str">
        <f>'Daily Summ'!AL113</f>
        <v>#REF!</v>
      </c>
      <c r="J197" s="29">
        <f>J196*(1+Prices!CA116)</f>
        <v>105019.4147</v>
      </c>
      <c r="K197" s="28">
        <f t="shared" si="10"/>
        <v>42528</v>
      </c>
      <c r="L197" s="33">
        <f>'Daily Summ'!AU113</f>
        <v>3.807423628</v>
      </c>
      <c r="M197" s="33">
        <f>'Daily Summ'!AT113</f>
        <v>18.97035796</v>
      </c>
      <c r="N197" s="33">
        <f>'Daily Summ'!AS113</f>
        <v>-0.1483013139</v>
      </c>
      <c r="O197">
        <f>(Prices!CA116-'Daily Summ'!$AM$6)/'Daily Summ'!$AM$6</f>
        <v>33.61190774</v>
      </c>
    </row>
    <row r="198">
      <c r="A198" s="46">
        <f>'Daily Summ'!A114</f>
        <v>42529</v>
      </c>
      <c r="B198" s="47">
        <f>'Daily Summ'!B114</f>
        <v>105067.6463</v>
      </c>
      <c r="C198" s="47">
        <f>'Daily Summ'!C114</f>
        <v>103653.4314</v>
      </c>
      <c r="D198" s="50">
        <f>'Daily Summ'!D114</f>
        <v>105527.6834</v>
      </c>
      <c r="E198" s="44"/>
      <c r="F198" s="47">
        <f>'Daily Summ'!E114</f>
        <v>103615.7025</v>
      </c>
      <c r="G198" s="50">
        <f>'Daily Summ'!F114</f>
        <v>104649.9906</v>
      </c>
      <c r="H198" s="47">
        <f>'Daily Summ'!G114</f>
        <v>103678.1902</v>
      </c>
      <c r="I198" s="29" t="str">
        <f>'Daily Summ'!AL114</f>
        <v>#REF!</v>
      </c>
      <c r="J198" s="29">
        <f>J197*(1+Prices!CA117)</f>
        <v>104744.7675</v>
      </c>
      <c r="K198" s="28">
        <f t="shared" si="10"/>
        <v>42529</v>
      </c>
      <c r="L198" s="33">
        <f>'Daily Summ'!AU114</f>
        <v>11.3384618</v>
      </c>
      <c r="M198" s="33">
        <f>'Daily Summ'!AT114</f>
        <v>14.95840967</v>
      </c>
      <c r="N198" s="33">
        <f>'Daily Summ'!AS114</f>
        <v>11.50458501</v>
      </c>
      <c r="O198">
        <f>(Prices!CA117-'Daily Summ'!$AM$6)/'Daily Summ'!$AM$6</f>
        <v>-10.75012323</v>
      </c>
    </row>
    <row r="199">
      <c r="A199" s="46">
        <f>'Daily Summ'!A115</f>
        <v>42530</v>
      </c>
      <c r="B199" s="47">
        <f>'Daily Summ'!B115</f>
        <v>104346.9091</v>
      </c>
      <c r="C199" s="47">
        <f>'Daily Summ'!C115</f>
        <v>102964.0791</v>
      </c>
      <c r="D199" s="50">
        <f>'Daily Summ'!D115</f>
        <v>104721.2628</v>
      </c>
      <c r="E199" s="44"/>
      <c r="F199" s="47">
        <f>'Daily Summ'!E115</f>
        <v>103099.1736</v>
      </c>
      <c r="G199" s="50">
        <f>'Daily Summ'!F115</f>
        <v>104628.7041</v>
      </c>
      <c r="H199" s="47">
        <f>'Daily Summ'!G115</f>
        <v>103500.1027</v>
      </c>
      <c r="I199" s="29" t="str">
        <f>'Daily Summ'!AL115</f>
        <v>#REF!</v>
      </c>
      <c r="J199" s="29">
        <f>J198*(1+Prices!CA118)</f>
        <v>104896.297</v>
      </c>
      <c r="K199" s="28">
        <f t="shared" si="10"/>
        <v>42530</v>
      </c>
      <c r="L199" s="33">
        <f>'Daily Summ'!AU115</f>
        <v>-7.403985258</v>
      </c>
      <c r="M199" s="33">
        <f>'Daily Summ'!AT115</f>
        <v>-25.36140951</v>
      </c>
      <c r="N199" s="33">
        <f>'Daily Summ'!AS115</f>
        <v>-1.75835277</v>
      </c>
      <c r="O199">
        <f>(Prices!CA118-'Daily Summ'!$AM$6)/'Daily Summ'!$AM$6</f>
        <v>4.393483393</v>
      </c>
    </row>
    <row r="200">
      <c r="A200" s="46">
        <f>'Daily Summ'!A116</f>
        <v>42531</v>
      </c>
      <c r="B200" s="47">
        <f>'Daily Summ'!B116</f>
        <v>102480.2326</v>
      </c>
      <c r="C200" s="47">
        <f>'Daily Summ'!C116</f>
        <v>101218.9424</v>
      </c>
      <c r="D200" s="50">
        <f>'Daily Summ'!D116</f>
        <v>102657.5829</v>
      </c>
      <c r="E200" s="44"/>
      <c r="F200" s="47">
        <f>'Daily Summ'!E116</f>
        <v>101549.5868</v>
      </c>
      <c r="G200" s="50">
        <f>'Daily Summ'!F116</f>
        <v>104284.5552</v>
      </c>
      <c r="H200" s="47">
        <f>'Daily Summ'!G116</f>
        <v>102550.4663</v>
      </c>
      <c r="I200" s="29" t="str">
        <f>'Daily Summ'!AL116</f>
        <v>#REF!</v>
      </c>
      <c r="J200" s="29">
        <f>J199*(1+Prices!CA119)</f>
        <v>105019.4147</v>
      </c>
      <c r="K200" s="28">
        <f t="shared" si="10"/>
        <v>42531</v>
      </c>
      <c r="L200" s="33">
        <f>'Daily Summ'!AU116</f>
        <v>-35.20748158</v>
      </c>
      <c r="M200" s="33">
        <f>'Daily Summ'!AT116</f>
        <v>-65.84778982</v>
      </c>
      <c r="N200" s="33">
        <f>'Daily Summ'!AS116</f>
        <v>-13.26309052</v>
      </c>
      <c r="O200">
        <f>(Prices!CA119-'Daily Summ'!$AM$6)/'Daily Summ'!$AM$6</f>
        <v>3.375874877</v>
      </c>
    </row>
    <row r="201">
      <c r="A201" s="46">
        <f>'Daily Summ'!A117</f>
        <v>42534</v>
      </c>
      <c r="B201" s="47">
        <f>'Daily Summ'!B117</f>
        <v>101462.9825</v>
      </c>
      <c r="C201" s="47">
        <f>'Daily Summ'!C117</f>
        <v>100194.812</v>
      </c>
      <c r="D201" s="50">
        <f>'Daily Summ'!D117</f>
        <v>101515.6245</v>
      </c>
      <c r="E201" s="44"/>
      <c r="F201" s="47">
        <f>'Daily Summ'!E117</f>
        <v>100516.5289</v>
      </c>
      <c r="G201" s="50">
        <f>'Daily Summ'!F117</f>
        <v>103948.4548</v>
      </c>
      <c r="H201" s="47">
        <f>'Daily Summ'!G117</f>
        <v>101718.25</v>
      </c>
      <c r="I201" s="29" t="str">
        <f>'Daily Summ'!AL117</f>
        <v>#REF!</v>
      </c>
      <c r="J201" s="29">
        <f>J200*(1+Prices!CA120)</f>
        <v>105180.4148</v>
      </c>
      <c r="K201" s="28">
        <f t="shared" si="10"/>
        <v>42534</v>
      </c>
      <c r="L201" s="33">
        <f>'Daily Summ'!AU117</f>
        <v>-31.25540854</v>
      </c>
      <c r="M201" s="33">
        <f>'Daily Summ'!AT117</f>
        <v>-39.53251093</v>
      </c>
      <c r="N201" s="33">
        <f>'Daily Summ'!AS117</f>
        <v>-13.01582256</v>
      </c>
      <c r="O201">
        <f>(Prices!CA120-'Daily Summ'!$AM$6)/'Daily Summ'!$AM$6</f>
        <v>4.715589478</v>
      </c>
    </row>
    <row r="202">
      <c r="A202" s="46">
        <f>'Daily Summ'!A118</f>
        <v>42535</v>
      </c>
      <c r="B202" s="47">
        <f>'Daily Summ'!B118</f>
        <v>101020.9613</v>
      </c>
      <c r="C202" s="47">
        <f>'Daily Summ'!C118</f>
        <v>99509.41548</v>
      </c>
      <c r="D202" s="50">
        <f>'Daily Summ'!D118</f>
        <v>100793.6339</v>
      </c>
      <c r="E202" s="44"/>
      <c r="F202" s="47">
        <f>'Daily Summ'!E118</f>
        <v>99896.69421</v>
      </c>
      <c r="G202" s="50">
        <f>'Daily Summ'!F118</f>
        <v>103866.9583</v>
      </c>
      <c r="H202" s="47">
        <f>'Daily Summ'!G118</f>
        <v>101535.2701</v>
      </c>
      <c r="I202" s="29" t="str">
        <f>'Daily Summ'!AL118</f>
        <v>#REF!</v>
      </c>
      <c r="J202" s="29">
        <f>J201*(1+Prices!CA121)</f>
        <v>105549.768</v>
      </c>
      <c r="K202" s="28">
        <f t="shared" si="10"/>
        <v>42535</v>
      </c>
      <c r="L202" s="33">
        <f>'Daily Summ'!AU118</f>
        <v>-7.706702923</v>
      </c>
      <c r="M202" s="33">
        <f>'Daily Summ'!AT118</f>
        <v>-23.81287605</v>
      </c>
      <c r="N202" s="33">
        <f>'Daily Summ'!AS118</f>
        <v>-3.922979188</v>
      </c>
      <c r="O202">
        <f>(Prices!CA121-'Daily Summ'!$AM$6)/'Daily Summ'!$AM$6</f>
        <v>12.09216373</v>
      </c>
      <c r="R202" t="str">
        <f t="shared" ref="R202:U202" si="16">R111</f>
        <v>Robo 1</v>
      </c>
      <c r="S202" t="str">
        <f t="shared" si="16"/>
        <v>Robo 2</v>
      </c>
      <c r="T202" t="str">
        <f t="shared" si="16"/>
        <v>Robo 3</v>
      </c>
      <c r="U202" t="str">
        <f t="shared" si="16"/>
        <v>TD Fund Family</v>
      </c>
      <c r="V202" s="1" t="s">
        <v>41</v>
      </c>
      <c r="W202" t="str">
        <f t="shared" ref="W202:X202" si="17">W111</f>
        <v>S&amp;P 500</v>
      </c>
      <c r="X202" t="str">
        <f t="shared" si="17"/>
        <v>7 - 10 Yr Treasury ETF</v>
      </c>
    </row>
    <row r="203">
      <c r="A203" s="46">
        <f>'Daily Summ'!A119</f>
        <v>42536</v>
      </c>
      <c r="B203" s="47">
        <f>'Daily Summ'!B119</f>
        <v>101361.6094</v>
      </c>
      <c r="C203" s="47">
        <f>'Daily Summ'!C119</f>
        <v>99840.48632</v>
      </c>
      <c r="D203" s="50">
        <f>'Daily Summ'!D119</f>
        <v>101205.8967</v>
      </c>
      <c r="E203" s="44"/>
      <c r="F203" s="47">
        <f>'Daily Summ'!E119</f>
        <v>100206.6116</v>
      </c>
      <c r="G203" s="50">
        <f>'Daily Summ'!F119</f>
        <v>103960.2653</v>
      </c>
      <c r="H203" s="47">
        <f>'Daily Summ'!G119</f>
        <v>101348.3762</v>
      </c>
      <c r="I203" s="29" t="str">
        <f>'Daily Summ'!AL119</f>
        <v>#REF!</v>
      </c>
      <c r="J203" s="29">
        <f>J202*(1+Prices!CA122)</f>
        <v>105758.121</v>
      </c>
      <c r="K203" s="28">
        <f t="shared" si="10"/>
        <v>42536</v>
      </c>
      <c r="L203" s="33">
        <f>'Daily Summ'!AU119</f>
        <v>-7.862506703</v>
      </c>
      <c r="M203" s="33">
        <f>'Daily Summ'!AT119</f>
        <v>11.9478505</v>
      </c>
      <c r="N203" s="33">
        <f>'Daily Summ'!AS119</f>
        <v>2.349202871</v>
      </c>
      <c r="O203">
        <f>(Prices!CA122-'Daily Summ'!$AM$6)/'Daily Summ'!$AM$6</f>
        <v>6.35947947</v>
      </c>
      <c r="Q203" s="1" t="s">
        <v>168</v>
      </c>
      <c r="R203" s="36">
        <f t="shared" ref="R203:T203" si="18">max(B91:B272)/100000-1</f>
        <v>0.1001160967</v>
      </c>
      <c r="S203" s="36">
        <f t="shared" si="18"/>
        <v>0.07165876429</v>
      </c>
      <c r="T203" s="36">
        <f t="shared" si="18"/>
        <v>0.09944065892</v>
      </c>
      <c r="U203" s="36">
        <f t="shared" ref="U203:X203" si="19">max(F91:F272)/100000-1</f>
        <v>0.07644628099</v>
      </c>
      <c r="V203" s="36" t="str">
        <f t="shared" si="19"/>
        <v>#REF!</v>
      </c>
      <c r="W203" s="36">
        <f t="shared" si="19"/>
        <v>0.07153341096</v>
      </c>
      <c r="X203" s="36" t="str">
        <f t="shared" si="19"/>
        <v>#REF!</v>
      </c>
    </row>
    <row r="204">
      <c r="A204" s="46">
        <f>'Daily Summ'!A120</f>
        <v>42537</v>
      </c>
      <c r="B204" s="47">
        <f>'Daily Summ'!B120</f>
        <v>101405.8484</v>
      </c>
      <c r="C204" s="47">
        <f>'Daily Summ'!C120</f>
        <v>99946.54123</v>
      </c>
      <c r="D204" s="50">
        <f>'Daily Summ'!D120</f>
        <v>101099.9666</v>
      </c>
      <c r="E204" s="44"/>
      <c r="F204" s="47">
        <f>'Daily Summ'!E120</f>
        <v>100206.6116</v>
      </c>
      <c r="G204" s="50">
        <f>'Daily Summ'!F120</f>
        <v>104145.9855</v>
      </c>
      <c r="H204" s="47">
        <f>'Daily Summ'!G120</f>
        <v>101665.9002</v>
      </c>
      <c r="I204" s="29" t="str">
        <f>'Daily Summ'!AL120</f>
        <v>#REF!</v>
      </c>
      <c r="J204" s="29">
        <f>J203*(1+Prices!CA123)</f>
        <v>105729.7093</v>
      </c>
      <c r="K204" s="28">
        <f t="shared" si="10"/>
        <v>42537</v>
      </c>
      <c r="L204" s="33">
        <f>'Daily Summ'!AU120</f>
        <v>10.68057573</v>
      </c>
      <c r="M204" s="33">
        <f>'Daily Summ'!AT120</f>
        <v>-0.5786971717</v>
      </c>
      <c r="N204" s="33">
        <f>'Daily Summ'!AS120</f>
        <v>5.660335658</v>
      </c>
      <c r="O204">
        <f>(Prices!CA123-'Daily Summ'!$AM$6)/'Daily Summ'!$AM$6</f>
        <v>-2.001588268</v>
      </c>
      <c r="Q204" s="1" t="s">
        <v>169</v>
      </c>
      <c r="R204" s="36">
        <f t="shared" ref="R204:T204" si="20">MIN(B91:B272)/100000-1</f>
        <v>-0.1044139844</v>
      </c>
      <c r="S204" s="36">
        <f t="shared" si="20"/>
        <v>-0.1015105234</v>
      </c>
      <c r="T204" s="36">
        <f t="shared" si="20"/>
        <v>-0.1169822925</v>
      </c>
      <c r="U204" s="36">
        <f t="shared" ref="U204:X204" si="21">MIN(F91:F272)/100000-1</f>
        <v>-0.1136363636</v>
      </c>
      <c r="V204" s="36" t="str">
        <f t="shared" si="21"/>
        <v>#REF!</v>
      </c>
      <c r="W204" s="36">
        <f t="shared" si="21"/>
        <v>-0.1051205026</v>
      </c>
      <c r="X204" s="36" t="str">
        <f t="shared" si="21"/>
        <v>#REF!</v>
      </c>
    </row>
    <row r="205">
      <c r="A205" s="46">
        <f>'Daily Summ'!A121</f>
        <v>42538</v>
      </c>
      <c r="B205" s="47">
        <f>'Daily Summ'!B121</f>
        <v>101652.3452</v>
      </c>
      <c r="C205" s="47">
        <f>'Daily Summ'!C121</f>
        <v>100292.656</v>
      </c>
      <c r="D205" s="50">
        <f>'Daily Summ'!D121</f>
        <v>101600.2879</v>
      </c>
      <c r="E205" s="44"/>
      <c r="F205" s="47">
        <f>'Daily Summ'!E121</f>
        <v>100309.9174</v>
      </c>
      <c r="G205" s="50">
        <f>'Daily Summ'!F121</f>
        <v>103784.1749</v>
      </c>
      <c r="H205" s="47">
        <f>'Daily Summ'!G121</f>
        <v>101334.6771</v>
      </c>
      <c r="I205" s="29" t="str">
        <f>'Daily Summ'!AL121</f>
        <v>#REF!</v>
      </c>
      <c r="J205" s="29">
        <f>J204*(1+Prices!CA124)</f>
        <v>106051.7094</v>
      </c>
      <c r="K205" s="28">
        <f t="shared" si="10"/>
        <v>42538</v>
      </c>
      <c r="L205" s="33">
        <f>'Daily Summ'!AU121</f>
        <v>-13.14645948</v>
      </c>
      <c r="M205" s="33">
        <f>'Daily Summ'!AT121</f>
        <v>10.06683002</v>
      </c>
      <c r="N205" s="33">
        <f>'Daily Summ'!AS121</f>
        <v>-13.95219024</v>
      </c>
      <c r="O205">
        <f>(Prices!CA124-'Daily Summ'!$AM$6)/'Daily Summ'!$AM$6</f>
        <v>10.35438404</v>
      </c>
    </row>
    <row r="206">
      <c r="A206" s="46">
        <f>'Daily Summ'!A122</f>
        <v>42541</v>
      </c>
      <c r="B206" s="47">
        <f>'Daily Summ'!B122</f>
        <v>102878.5426</v>
      </c>
      <c r="C206" s="47">
        <f>'Daily Summ'!C122</f>
        <v>101574.0319</v>
      </c>
      <c r="D206" s="50">
        <f>'Daily Summ'!D122</f>
        <v>103123.7201</v>
      </c>
      <c r="E206" s="44"/>
      <c r="F206" s="47">
        <f>'Daily Summ'!E122</f>
        <v>101446.281</v>
      </c>
      <c r="G206" s="50">
        <f>'Daily Summ'!F122</f>
        <v>103930.5988</v>
      </c>
      <c r="H206" s="47">
        <f>'Daily Summ'!G122</f>
        <v>101923.2463</v>
      </c>
      <c r="I206" s="29" t="str">
        <f>'Daily Summ'!AL122</f>
        <v>#REF!</v>
      </c>
      <c r="J206" s="29">
        <f>J205*(1+Prices!CA125)</f>
        <v>106165.3566</v>
      </c>
      <c r="K206" s="28">
        <f t="shared" si="10"/>
        <v>42541</v>
      </c>
      <c r="L206" s="33">
        <f>'Daily Summ'!AU122</f>
        <v>20.6542869</v>
      </c>
      <c r="M206" s="33">
        <f>'Daily Summ'!AT122</f>
        <v>46.68605022</v>
      </c>
      <c r="N206" s="33">
        <f>'Daily Summ'!AS122</f>
        <v>4.25999673</v>
      </c>
      <c r="O206">
        <f>(Prices!CA125-'Daily Summ'!$AM$6)/'Daily Summ'!$AM$6</f>
        <v>2.995262078</v>
      </c>
    </row>
    <row r="207">
      <c r="A207" s="46">
        <f>'Daily Summ'!A123</f>
        <v>42542</v>
      </c>
      <c r="B207" s="47">
        <f>'Daily Summ'!B123</f>
        <v>103420.3838</v>
      </c>
      <c r="C207" s="47">
        <f>'Daily Summ'!C123</f>
        <v>102044.5878</v>
      </c>
      <c r="D207" s="50">
        <f>'Daily Summ'!D123</f>
        <v>103473.02</v>
      </c>
      <c r="E207" s="44"/>
      <c r="F207" s="47">
        <f>'Daily Summ'!E123</f>
        <v>101756.1983</v>
      </c>
      <c r="G207" s="50">
        <f>'Daily Summ'!F123</f>
        <v>103883.4607</v>
      </c>
      <c r="H207" s="47">
        <f>'Daily Summ'!G123</f>
        <v>102199.6732</v>
      </c>
      <c r="I207" s="29" t="str">
        <f>'Daily Summ'!AL123</f>
        <v>#REF!</v>
      </c>
      <c r="J207" s="29">
        <f>J206*(1+Prices!CA126)</f>
        <v>105805.474</v>
      </c>
      <c r="K207" s="28">
        <f t="shared" si="10"/>
        <v>42542</v>
      </c>
      <c r="L207" s="33">
        <f>'Daily Summ'!AU123</f>
        <v>9.111405968</v>
      </c>
      <c r="M207" s="33">
        <f>'Daily Summ'!AT123</f>
        <v>14.23139807</v>
      </c>
      <c r="N207" s="33">
        <f>'Daily Summ'!AS123</f>
        <v>-2.690960588</v>
      </c>
      <c r="O207">
        <f>(Prices!CA126-'Daily Summ'!$AM$6)/'Daily Summ'!$AM$6</f>
        <v>-13.63811998</v>
      </c>
    </row>
    <row r="208">
      <c r="A208" s="46">
        <f>'Daily Summ'!A124</f>
        <v>42543</v>
      </c>
      <c r="B208" s="47">
        <f>'Daily Summ'!B124</f>
        <v>103303.7791</v>
      </c>
      <c r="C208" s="47">
        <f>'Daily Summ'!C124</f>
        <v>101933.2322</v>
      </c>
      <c r="D208" s="50">
        <f>'Daily Summ'!D124</f>
        <v>103180.4969</v>
      </c>
      <c r="E208" s="44"/>
      <c r="F208" s="47">
        <f>'Daily Summ'!E124</f>
        <v>101756.1983</v>
      </c>
      <c r="G208" s="50">
        <f>'Daily Summ'!F124</f>
        <v>103832.5118</v>
      </c>
      <c r="H208" s="47">
        <f>'Daily Summ'!G124</f>
        <v>102030.8815</v>
      </c>
      <c r="I208" s="29" t="str">
        <f>'Daily Summ'!AL124</f>
        <v>#REF!</v>
      </c>
      <c r="J208" s="29">
        <f>J207*(1+Prices!CA127)</f>
        <v>105350.8855</v>
      </c>
      <c r="K208" s="28">
        <f t="shared" si="10"/>
        <v>42543</v>
      </c>
      <c r="L208" s="33">
        <f>'Daily Summ'!AU124</f>
        <v>-7.157521477</v>
      </c>
      <c r="M208" s="33">
        <f>'Daily Summ'!AT124</f>
        <v>-5.70297026</v>
      </c>
      <c r="N208" s="33">
        <f>'Daily Summ'!AS124</f>
        <v>-2.828491315</v>
      </c>
      <c r="O208">
        <f>(Prices!CA127-'Daily Summ'!$AM$6)/'Daily Summ'!$AM$6</f>
        <v>-17.01824015</v>
      </c>
    </row>
    <row r="209">
      <c r="A209" s="46">
        <f>'Daily Summ'!A125</f>
        <v>42544</v>
      </c>
      <c r="B209" s="47">
        <f>'Daily Summ'!B125</f>
        <v>105238.7252</v>
      </c>
      <c r="C209" s="47">
        <f>'Daily Summ'!C125</f>
        <v>103796.0514</v>
      </c>
      <c r="D209" s="50">
        <f>'Daily Summ'!D125</f>
        <v>105294.3353</v>
      </c>
      <c r="E209" s="44"/>
      <c r="F209" s="47">
        <f>'Daily Summ'!E125</f>
        <v>103409.0909</v>
      </c>
      <c r="G209" s="50">
        <f>'Daily Summ'!F125</f>
        <v>104209.1755</v>
      </c>
      <c r="H209" s="47">
        <f>'Daily Summ'!G125</f>
        <v>103394.4245</v>
      </c>
      <c r="I209" s="29" t="str">
        <f>'Daily Summ'!AL125</f>
        <v>#REF!</v>
      </c>
      <c r="J209" s="29">
        <f>J208*(1+Prices!CA128)</f>
        <v>105114.1207</v>
      </c>
      <c r="K209" s="28">
        <f t="shared" si="10"/>
        <v>42544</v>
      </c>
      <c r="L209" s="33">
        <f>'Daily Summ'!AU125</f>
        <v>48.82435406</v>
      </c>
      <c r="M209" s="33">
        <f>'Daily Summ'!AT125</f>
        <v>67.72647045</v>
      </c>
      <c r="N209" s="33">
        <f>'Daily Summ'!AS125</f>
        <v>12.52461475</v>
      </c>
      <c r="O209">
        <f>(Prices!CA128-'Daily Summ'!$AM$6)/'Daily Summ'!$AM$6</f>
        <v>-9.378832694</v>
      </c>
    </row>
    <row r="210">
      <c r="A210" s="46">
        <f>'Daily Summ'!A126</f>
        <v>42545</v>
      </c>
      <c r="B210" s="47">
        <f>'Daily Summ'!B126</f>
        <v>100048.0458</v>
      </c>
      <c r="C210" s="47">
        <f>'Daily Summ'!C126</f>
        <v>98433.53163</v>
      </c>
      <c r="D210" s="50">
        <f>'Daily Summ'!D126</f>
        <v>99665.17426</v>
      </c>
      <c r="E210" s="44"/>
      <c r="F210" s="47">
        <f>'Daily Summ'!E126</f>
        <v>98553.71901</v>
      </c>
      <c r="G210" s="50">
        <f>'Daily Summ'!F126</f>
        <v>103278.3305</v>
      </c>
      <c r="H210" s="47">
        <f>'Daily Summ'!G126</f>
        <v>99675.13723</v>
      </c>
      <c r="I210" s="29" t="str">
        <f>'Daily Summ'!AL126</f>
        <v>#REF!</v>
      </c>
      <c r="J210" s="29">
        <f>J209*(1+Prices!CA129)</f>
        <v>105322.4737</v>
      </c>
      <c r="K210" s="28">
        <f t="shared" si="10"/>
        <v>42545</v>
      </c>
      <c r="L210" s="33">
        <f>'Daily Summ'!AU126</f>
        <v>-135.1118311</v>
      </c>
      <c r="M210" s="33">
        <f>'Daily Summ'!AT126</f>
        <v>-188.718228</v>
      </c>
      <c r="N210" s="33">
        <f>'Daily Summ'!AS126</f>
        <v>-34.30242904</v>
      </c>
      <c r="O210">
        <f>(Prices!CA129-'Daily Summ'!$AM$6)/'Daily Summ'!$AM$6</f>
        <v>6.389980962</v>
      </c>
    </row>
    <row r="211">
      <c r="A211" s="46">
        <f>'Daily Summ'!A127</f>
        <v>42548</v>
      </c>
      <c r="B211" s="47">
        <f>'Daily Summ'!B127</f>
        <v>98444.00382</v>
      </c>
      <c r="C211" s="47">
        <f>'Daily Summ'!C127</f>
        <v>96753.19394</v>
      </c>
      <c r="D211" s="50">
        <f>'Daily Summ'!D127</f>
        <v>97417.82219</v>
      </c>
      <c r="E211" s="44"/>
      <c r="F211" s="47">
        <f>'Daily Summ'!E127</f>
        <v>96487.60331</v>
      </c>
      <c r="G211" s="50">
        <f>'Daily Summ'!F127</f>
        <v>103301.5917</v>
      </c>
      <c r="H211" s="47">
        <f>'Daily Summ'!G127</f>
        <v>97876.65</v>
      </c>
      <c r="I211" s="29" t="str">
        <f>'Daily Summ'!AL127</f>
        <v>#REF!</v>
      </c>
      <c r="J211" s="29">
        <f>J210*(1+Prices!CA130)</f>
        <v>104820.5322</v>
      </c>
      <c r="K211" s="28">
        <f t="shared" si="10"/>
        <v>42548</v>
      </c>
      <c r="L211" s="33">
        <f>'Daily Summ'!AU127</f>
        <v>-68.27055453</v>
      </c>
      <c r="M211" s="33">
        <f>'Daily Summ'!AT127</f>
        <v>-72.41163602</v>
      </c>
      <c r="N211" s="33">
        <f>'Daily Summ'!AS127</f>
        <v>-0.1602930776</v>
      </c>
      <c r="O211">
        <f>(Prices!CA130-'Daily Summ'!$AM$6)/'Daily Summ'!$AM$6</f>
        <v>-18.76791709</v>
      </c>
    </row>
    <row r="212">
      <c r="A212" s="46">
        <f>'Daily Summ'!A128</f>
        <v>42549</v>
      </c>
      <c r="B212" s="47">
        <f>'Daily Summ'!B128</f>
        <v>100622.6895</v>
      </c>
      <c r="C212" s="47">
        <f>'Daily Summ'!C128</f>
        <v>98694.18554</v>
      </c>
      <c r="D212" s="50">
        <f>'Daily Summ'!D128</f>
        <v>99635.54394</v>
      </c>
      <c r="E212" s="44"/>
      <c r="F212" s="47">
        <f>'Daily Summ'!E128</f>
        <v>98450.41322</v>
      </c>
      <c r="G212" s="50">
        <f>'Daily Summ'!F128</f>
        <v>103900.6761</v>
      </c>
      <c r="H212" s="47">
        <f>'Daily Summ'!G128</f>
        <v>99615.93785</v>
      </c>
      <c r="I212" s="29" t="str">
        <f>'Daily Summ'!AL128</f>
        <v>#REF!</v>
      </c>
      <c r="J212" s="29">
        <f>J211*(1+Prices!CA131)</f>
        <v>106269.5331</v>
      </c>
      <c r="K212" s="28">
        <f t="shared" si="10"/>
        <v>42549</v>
      </c>
      <c r="L212" s="33">
        <f>'Daily Summ'!AU128</f>
        <v>65.25167395</v>
      </c>
      <c r="M212" s="33">
        <f>'Daily Summ'!AT128</f>
        <v>78.50497162</v>
      </c>
      <c r="N212" s="33">
        <f>'Daily Summ'!AS128</f>
        <v>20.62148371</v>
      </c>
      <c r="O212">
        <f>(Prices!CA131-'Daily Summ'!$AM$6)/'Daily Summ'!$AM$6</f>
        <v>50.53790617</v>
      </c>
    </row>
    <row r="213">
      <c r="A213" s="46">
        <f>'Daily Summ'!A129</f>
        <v>42550</v>
      </c>
      <c r="B213" s="47">
        <f>'Daily Summ'!B129</f>
        <v>102479.1265</v>
      </c>
      <c r="C213" s="47">
        <f>'Daily Summ'!C129</f>
        <v>100351.478</v>
      </c>
      <c r="D213" s="50">
        <f>'Daily Summ'!D129</f>
        <v>101577.0341</v>
      </c>
      <c r="E213" s="44"/>
      <c r="F213" s="47">
        <f>'Daily Summ'!E129</f>
        <v>100103.3058</v>
      </c>
      <c r="G213" s="50">
        <f>'Daily Summ'!F129</f>
        <v>104442.7116</v>
      </c>
      <c r="H213" s="47">
        <f>'Daily Summ'!G129</f>
        <v>101312.6608</v>
      </c>
      <c r="I213" s="29" t="str">
        <f>'Daily Summ'!AL129</f>
        <v>#REF!</v>
      </c>
      <c r="J213" s="29">
        <f>J212*(1+Prices!CA132)</f>
        <v>107188.1807</v>
      </c>
      <c r="K213" s="28">
        <f t="shared" si="10"/>
        <v>42550</v>
      </c>
      <c r="L213" s="33">
        <f>'Daily Summ'!AU129</f>
        <v>62.50188367</v>
      </c>
      <c r="M213" s="33">
        <f>'Daily Summ'!AT129</f>
        <v>65.65794479</v>
      </c>
      <c r="N213" s="33">
        <f>'Daily Summ'!AS129</f>
        <v>18.44974257</v>
      </c>
      <c r="O213">
        <f>(Prices!CA132-'Daily Summ'!$AM$6)/'Daily Summ'!$AM$6</f>
        <v>31.22883908</v>
      </c>
    </row>
    <row r="214">
      <c r="A214" s="46">
        <f>'Daily Summ'!A130</f>
        <v>42551</v>
      </c>
      <c r="B214" s="47">
        <f>'Daily Summ'!B130</f>
        <v>103667.2474</v>
      </c>
      <c r="C214" s="47">
        <f>'Daily Summ'!C130</f>
        <v>101601.0062</v>
      </c>
      <c r="D214" s="50">
        <f>'Daily Summ'!D130</f>
        <v>102923.6081</v>
      </c>
      <c r="E214" s="44"/>
      <c r="F214" s="47">
        <f>'Daily Summ'!E130</f>
        <v>101239.6694</v>
      </c>
      <c r="G214" s="50">
        <f>'Daily Summ'!F130</f>
        <v>105278.6792</v>
      </c>
      <c r="H214" s="47">
        <f>'Daily Summ'!G130</f>
        <v>102686.9673</v>
      </c>
      <c r="I214" s="29" t="str">
        <f>'Daily Summ'!AL130</f>
        <v>#REF!</v>
      </c>
      <c r="J214" s="29">
        <f>J213*(1+Prices!CA133)</f>
        <v>107169.2395</v>
      </c>
      <c r="K214" s="28">
        <f t="shared" si="10"/>
        <v>42551</v>
      </c>
      <c r="L214" s="33">
        <f>'Daily Summ'!AU130</f>
        <v>49.5736577</v>
      </c>
      <c r="M214" s="33">
        <f>'Daily Summ'!AT130</f>
        <v>44.34840992</v>
      </c>
      <c r="N214" s="33">
        <f>'Daily Summ'!AS130</f>
        <v>28.84116635</v>
      </c>
      <c r="O214">
        <f>(Prices!CA133-'Daily Summ'!$AM$6)/'Daily Summ'!$AM$6</f>
        <v>-1.658816999</v>
      </c>
    </row>
    <row r="215">
      <c r="A215" s="46">
        <f>'Daily Summ'!A131</f>
        <v>42552</v>
      </c>
      <c r="B215" s="47">
        <f>'Daily Summ'!B131</f>
        <v>104047.2523</v>
      </c>
      <c r="C215" s="47">
        <f>'Daily Summ'!C131</f>
        <v>101853.4558</v>
      </c>
      <c r="D215" s="50">
        <f>'Daily Summ'!D131</f>
        <v>103368.0675</v>
      </c>
      <c r="E215" s="44"/>
      <c r="F215" s="47">
        <f>'Daily Summ'!E131</f>
        <v>101239.6694</v>
      </c>
      <c r="G215" s="50">
        <f>'Daily Summ'!F131</f>
        <v>105750.9461</v>
      </c>
      <c r="H215" s="47">
        <f>'Daily Summ'!G131</f>
        <v>102887.071</v>
      </c>
      <c r="I215" s="29" t="str">
        <f>'Daily Summ'!AL131</f>
        <v>#REF!</v>
      </c>
      <c r="J215" s="29">
        <f>J214*(1+Prices!CA134)</f>
        <v>106733.5922</v>
      </c>
      <c r="K215" s="28">
        <f t="shared" si="10"/>
        <v>42552</v>
      </c>
      <c r="L215" s="33">
        <f>'Daily Summ'!AU131</f>
        <v>6.265145682</v>
      </c>
      <c r="M215" s="33">
        <f>'Daily Summ'!AT131</f>
        <v>8.757451218</v>
      </c>
      <c r="N215" s="33">
        <f>'Daily Summ'!AS131</f>
        <v>15.72443799</v>
      </c>
      <c r="O215">
        <f>(Prices!CA134-'Daily Summ'!$AM$6)/'Daily Summ'!$AM$6</f>
        <v>-16.15546909</v>
      </c>
    </row>
    <row r="216">
      <c r="A216" s="46">
        <f>'Daily Summ'!A132</f>
        <v>42556</v>
      </c>
      <c r="B216" s="47">
        <f>'Daily Summ'!B132</f>
        <v>102634.332</v>
      </c>
      <c r="C216" s="47">
        <f>'Daily Summ'!C132</f>
        <v>100500.5856</v>
      </c>
      <c r="D216" s="50">
        <f>'Daily Summ'!D132</f>
        <v>101817.1248</v>
      </c>
      <c r="E216" s="44"/>
      <c r="F216" s="47">
        <f>'Daily Summ'!E132</f>
        <v>101549.5868</v>
      </c>
      <c r="G216" s="50">
        <f>'Daily Summ'!F132</f>
        <v>105845.8573</v>
      </c>
      <c r="H216" s="47">
        <f>'Daily Summ'!G132</f>
        <v>102182.5494</v>
      </c>
      <c r="I216" s="29" t="str">
        <f>'Daily Summ'!AL132</f>
        <v>#REF!</v>
      </c>
      <c r="J216" s="29">
        <f>J215*(1+Prices!CA135)</f>
        <v>106972.5353</v>
      </c>
      <c r="K216" s="28">
        <f t="shared" si="10"/>
        <v>42556</v>
      </c>
      <c r="L216" s="33">
        <f>'Daily Summ'!AU132</f>
        <v>-26.52924877</v>
      </c>
      <c r="M216" s="33">
        <f>'Daily Summ'!AT132</f>
        <v>-37.16861643</v>
      </c>
      <c r="N216" s="33">
        <f>'Daily Summ'!AS132</f>
        <v>2.34609306</v>
      </c>
      <c r="O216">
        <f>(Prices!CA135-'Daily Summ'!$AM$6)/'Daily Summ'!$AM$6</f>
        <v>7.346373676</v>
      </c>
    </row>
    <row r="217">
      <c r="A217" s="46">
        <f>'Daily Summ'!A133</f>
        <v>42557</v>
      </c>
      <c r="B217" s="47">
        <f>'Daily Summ'!B133</f>
        <v>102906.9809</v>
      </c>
      <c r="C217" s="47">
        <f>'Daily Summ'!C133</f>
        <v>100784.9513</v>
      </c>
      <c r="D217" s="50">
        <f>'Daily Summ'!D133</f>
        <v>102034.3386</v>
      </c>
      <c r="E217" s="44"/>
      <c r="F217" s="47">
        <f>'Daily Summ'!E133</f>
        <v>100723.1405</v>
      </c>
      <c r="G217" s="50">
        <f>'Daily Summ'!F133</f>
        <v>106137.076</v>
      </c>
      <c r="H217" s="47">
        <f>'Daily Summ'!G133</f>
        <v>102729.5322</v>
      </c>
      <c r="I217" s="29" t="str">
        <f>'Daily Summ'!AL133</f>
        <v>#REF!</v>
      </c>
      <c r="J217" s="29">
        <f>J216*(1+Prices!CA136)</f>
        <v>107102.9454</v>
      </c>
      <c r="K217" s="28">
        <f t="shared" si="10"/>
        <v>42557</v>
      </c>
      <c r="L217" s="33">
        <f>'Daily Summ'!AU133</f>
        <v>18.95728305</v>
      </c>
      <c r="M217" s="33">
        <f>'Daily Summ'!AT133</f>
        <v>-1.483719658</v>
      </c>
      <c r="N217" s="33">
        <f>'Daily Summ'!AS133</f>
        <v>9.257696792</v>
      </c>
      <c r="O217">
        <f>(Prices!CA136-'Daily Summ'!$AM$6)/'Daily Summ'!$AM$6</f>
        <v>3.545099046</v>
      </c>
    </row>
    <row r="218">
      <c r="A218" s="46">
        <f>'Daily Summ'!A134</f>
        <v>42558</v>
      </c>
      <c r="B218" s="47">
        <f>'Daily Summ'!B134</f>
        <v>102662.6401</v>
      </c>
      <c r="C218" s="47">
        <f>'Daily Summ'!C134</f>
        <v>100591.4716</v>
      </c>
      <c r="D218" s="50">
        <f>'Daily Summ'!D134</f>
        <v>101801.5729</v>
      </c>
      <c r="E218" s="44"/>
      <c r="F218" s="47">
        <f>'Daily Summ'!E134</f>
        <v>100826.4463</v>
      </c>
      <c r="G218" s="50">
        <f>'Daily Summ'!F134</f>
        <v>106098.5114</v>
      </c>
      <c r="H218" s="47">
        <f>'Daily Summ'!G134</f>
        <v>102639.9992</v>
      </c>
      <c r="I218" s="29" t="str">
        <f>'Daily Summ'!AL134</f>
        <v>#REF!</v>
      </c>
      <c r="J218" s="29">
        <f>J217*(1+Prices!CA137)</f>
        <v>107690.1222</v>
      </c>
      <c r="K218" s="28">
        <f t="shared" si="10"/>
        <v>42558</v>
      </c>
      <c r="L218" s="33">
        <f>'Daily Summ'!AU134</f>
        <v>-4.249317328</v>
      </c>
      <c r="M218" s="33">
        <f>'Daily Summ'!AT134</f>
        <v>-6.172681417</v>
      </c>
      <c r="N218" s="33">
        <f>'Daily Summ'!AS134</f>
        <v>-2.354647377</v>
      </c>
      <c r="O218">
        <f>(Prices!CA137-'Daily Summ'!$AM$6)/'Daily Summ'!$AM$6</f>
        <v>19.43958038</v>
      </c>
    </row>
    <row r="219">
      <c r="A219" s="46">
        <f>'Daily Summ'!A135</f>
        <v>42559</v>
      </c>
      <c r="B219" s="47">
        <f>'Daily Summ'!B135</f>
        <v>104268.3603</v>
      </c>
      <c r="C219" s="47">
        <f>'Daily Summ'!C135</f>
        <v>101981.5976</v>
      </c>
      <c r="D219" s="50">
        <f>'Daily Summ'!D135</f>
        <v>103621.0006</v>
      </c>
      <c r="E219" s="44"/>
      <c r="F219" s="47">
        <f>'Daily Summ'!E135</f>
        <v>102272.7273</v>
      </c>
      <c r="G219" s="50">
        <f>'Daily Summ'!F135</f>
        <v>106938.8709</v>
      </c>
      <c r="H219" s="47">
        <f>'Daily Summ'!G135</f>
        <v>104205.6029</v>
      </c>
      <c r="I219" s="29" t="str">
        <f>'Daily Summ'!AL135</f>
        <v>#REF!</v>
      </c>
      <c r="J219" s="29">
        <f>J218*(1+Prices!CA138)</f>
        <v>107709.0634</v>
      </c>
      <c r="K219" s="28">
        <f t="shared" si="10"/>
        <v>42559</v>
      </c>
      <c r="L219" s="33">
        <f>'Daily Summ'!AU135</f>
        <v>55.86822663</v>
      </c>
      <c r="M219" s="33">
        <f>'Daily Summ'!AT135</f>
        <v>56.48658405</v>
      </c>
      <c r="N219" s="33">
        <f>'Daily Summ'!AS135</f>
        <v>28.52978492</v>
      </c>
      <c r="O219">
        <f>(Prices!CA138-'Daily Summ'!$AM$6)/'Daily Summ'!$AM$6</f>
        <v>-0.344253734</v>
      </c>
    </row>
    <row r="220">
      <c r="A220" s="46">
        <f>'Daily Summ'!A136</f>
        <v>42562</v>
      </c>
      <c r="B220" s="47">
        <f>'Daily Summ'!B136</f>
        <v>104975.768</v>
      </c>
      <c r="C220" s="47">
        <f>'Daily Summ'!C136</f>
        <v>102746.5338</v>
      </c>
      <c r="D220" s="50">
        <f>'Daily Summ'!D136</f>
        <v>104640.2215</v>
      </c>
      <c r="E220" s="44"/>
      <c r="F220" s="47">
        <f>'Daily Summ'!E136</f>
        <v>102995.8678</v>
      </c>
      <c r="G220" s="50">
        <f>'Daily Summ'!F136</f>
        <v>106755.1728</v>
      </c>
      <c r="H220" s="47">
        <f>'Daily Summ'!G136</f>
        <v>104560.7992</v>
      </c>
      <c r="I220" s="29" t="str">
        <f>'Daily Summ'!AL136</f>
        <v>#REF!</v>
      </c>
      <c r="J220" s="29">
        <f>J219*(1+Prices!CA139)</f>
        <v>107567.0045</v>
      </c>
      <c r="K220" s="28">
        <f t="shared" si="10"/>
        <v>42562</v>
      </c>
      <c r="L220" s="33">
        <f>'Daily Summ'!AU136</f>
        <v>11.70813727</v>
      </c>
      <c r="M220" s="33">
        <f>'Daily Summ'!AT136</f>
        <v>28.07283063</v>
      </c>
      <c r="N220" s="33">
        <f>'Daily Summ'!AS136</f>
        <v>-7.404327163</v>
      </c>
      <c r="O220">
        <f>(Prices!CA139-'Daily Summ'!$AM$6)/'Daily Summ'!$AM$6</f>
        <v>-5.917232123</v>
      </c>
    </row>
    <row r="221">
      <c r="A221" s="46">
        <f>'Daily Summ'!A137</f>
        <v>42563</v>
      </c>
      <c r="B221" s="47">
        <f>'Daily Summ'!B137</f>
        <v>106204.0285</v>
      </c>
      <c r="C221" s="47">
        <f>'Daily Summ'!C137</f>
        <v>103822.052</v>
      </c>
      <c r="D221" s="50">
        <f>'Daily Summ'!D137</f>
        <v>105982.3595</v>
      </c>
      <c r="E221" s="44"/>
      <c r="F221" s="47">
        <f>'Daily Summ'!E137</f>
        <v>103822.314</v>
      </c>
      <c r="G221" s="50">
        <f>'Daily Summ'!F137</f>
        <v>106504.9274</v>
      </c>
      <c r="H221" s="47">
        <f>'Daily Summ'!G137</f>
        <v>105293.6975</v>
      </c>
      <c r="I221" s="29" t="str">
        <f>'Daily Summ'!AL137</f>
        <v>#REF!</v>
      </c>
      <c r="J221" s="29">
        <f>J220*(1+Prices!CA140)</f>
        <v>107775.3575</v>
      </c>
      <c r="K221" s="28">
        <f t="shared" si="10"/>
        <v>42563</v>
      </c>
      <c r="L221" s="33">
        <f>'Daily Summ'!AU137</f>
        <v>25.13239815</v>
      </c>
      <c r="M221" s="33">
        <f>'Daily Summ'!AT137</f>
        <v>39.09577877</v>
      </c>
      <c r="N221" s="33">
        <f>'Daily Summ'!AS137</f>
        <v>-9.739401884</v>
      </c>
      <c r="O221">
        <f>(Prices!CA140-'Daily Summ'!$AM$6)/'Daily Summ'!$AM$6</f>
        <v>6.221464932</v>
      </c>
    </row>
    <row r="222">
      <c r="A222" s="46">
        <f>'Daily Summ'!A138</f>
        <v>42564</v>
      </c>
      <c r="B222" s="47">
        <f>'Daily Summ'!B138</f>
        <v>106077.6125</v>
      </c>
      <c r="C222" s="47">
        <f>'Daily Summ'!C138</f>
        <v>103802.4444</v>
      </c>
      <c r="D222" s="50">
        <f>'Daily Summ'!D138</f>
        <v>105845.2007</v>
      </c>
      <c r="E222" s="44"/>
      <c r="F222" s="47">
        <f>'Daily Summ'!E138</f>
        <v>103822.314</v>
      </c>
      <c r="G222" s="50">
        <f>'Daily Summ'!F138</f>
        <v>106748.2133</v>
      </c>
      <c r="H222" s="47">
        <f>'Daily Summ'!G138</f>
        <v>105307.8858</v>
      </c>
      <c r="I222" s="29" t="str">
        <f>'Daily Summ'!AL138</f>
        <v>#REF!</v>
      </c>
      <c r="J222" s="29">
        <f>J221*(1+Prices!CA141)</f>
        <v>107207.1219</v>
      </c>
      <c r="K222" s="28">
        <f t="shared" si="10"/>
        <v>42564</v>
      </c>
      <c r="L222" s="33">
        <f>'Daily Summ'!AU138</f>
        <v>-0.4976204315</v>
      </c>
      <c r="M222" s="33">
        <f>'Daily Summ'!AT138</f>
        <v>-3.491713047</v>
      </c>
      <c r="N222" s="33">
        <f>'Daily Summ'!AS138</f>
        <v>7.516318485</v>
      </c>
      <c r="O222">
        <f>(Prices!CA141-'Daily Summ'!$AM$6)/'Daily Summ'!$AM$6</f>
        <v>-20.65682985</v>
      </c>
    </row>
    <row r="223">
      <c r="A223" s="46">
        <f>'Daily Summ'!A139</f>
        <v>42565</v>
      </c>
      <c r="B223" s="47">
        <f>'Daily Summ'!B139</f>
        <v>106914.5837</v>
      </c>
      <c r="C223" s="47">
        <f>'Daily Summ'!C139</f>
        <v>104470.3379</v>
      </c>
      <c r="D223" s="50">
        <f>'Daily Summ'!D139</f>
        <v>106485.1221</v>
      </c>
      <c r="E223" s="44"/>
      <c r="F223" s="47">
        <f>'Daily Summ'!E139</f>
        <v>104338.843</v>
      </c>
      <c r="G223" s="50">
        <f>'Daily Summ'!F139</f>
        <v>106711.6946</v>
      </c>
      <c r="H223" s="47">
        <f>'Daily Summ'!G139</f>
        <v>105861.7181</v>
      </c>
      <c r="I223" s="29" t="str">
        <f>'Daily Summ'!AL139</f>
        <v>#REF!</v>
      </c>
      <c r="J223" s="29">
        <f>J222*(1+Prices!CA142)</f>
        <v>106572.5921</v>
      </c>
      <c r="K223" s="28">
        <f t="shared" si="10"/>
        <v>42565</v>
      </c>
      <c r="L223" s="33">
        <f>'Daily Summ'!AU139</f>
        <v>18.60748451</v>
      </c>
      <c r="M223" s="33">
        <f>'Daily Summ'!AT139</f>
        <v>22.62346789</v>
      </c>
      <c r="N223" s="33">
        <f>'Daily Summ'!AS139</f>
        <v>-2.275438358</v>
      </c>
      <c r="O223">
        <f>(Prices!CA142-'Daily Summ'!$AM$6)/'Daily Summ'!$AM$6</f>
        <v>-23.0664701</v>
      </c>
    </row>
    <row r="224">
      <c r="A224" s="46">
        <f>'Daily Summ'!A140</f>
        <v>42566</v>
      </c>
      <c r="B224" s="47">
        <f>'Daily Summ'!B140</f>
        <v>106635.2903</v>
      </c>
      <c r="C224" s="47">
        <f>'Daily Summ'!C140</f>
        <v>104212.4929</v>
      </c>
      <c r="D224" s="50">
        <f>'Daily Summ'!D140</f>
        <v>106235.6984</v>
      </c>
      <c r="E224" s="44"/>
      <c r="F224" s="47">
        <f>'Daily Summ'!E140</f>
        <v>104132.2314</v>
      </c>
      <c r="G224" s="50">
        <f>'Daily Summ'!F140</f>
        <v>106446.3898</v>
      </c>
      <c r="H224" s="47">
        <f>'Daily Summ'!G140</f>
        <v>105763.3786</v>
      </c>
      <c r="I224" s="29" t="str">
        <f>'Daily Summ'!AL140</f>
        <v>#REF!</v>
      </c>
      <c r="J224" s="29">
        <f>J223*(1+Prices!CA143)</f>
        <v>106847.2393</v>
      </c>
      <c r="K224" s="28">
        <f t="shared" si="10"/>
        <v>42566</v>
      </c>
      <c r="L224" s="33">
        <f>'Daily Summ'!AU140</f>
        <v>-4.463326745</v>
      </c>
      <c r="M224" s="33">
        <f>'Daily Summ'!AT140</f>
        <v>-9.764128531</v>
      </c>
      <c r="N224" s="33">
        <f>'Daily Summ'!AS140</f>
        <v>-10.26910214</v>
      </c>
      <c r="O224">
        <f>(Prices!CA143-'Daily Summ'!$AM$6)/'Daily Summ'!$AM$6</f>
        <v>8.60802599</v>
      </c>
    </row>
    <row r="225">
      <c r="A225" s="46">
        <f>'Daily Summ'!A141</f>
        <v>42569</v>
      </c>
      <c r="B225" s="47">
        <f>'Daily Summ'!B141</f>
        <v>107064.4751</v>
      </c>
      <c r="C225" s="47">
        <f>'Daily Summ'!C141</f>
        <v>104476.9168</v>
      </c>
      <c r="D225" s="50">
        <f>'Daily Summ'!D141</f>
        <v>106591.8411</v>
      </c>
      <c r="E225" s="44"/>
      <c r="F225" s="47">
        <f>'Daily Summ'!E141</f>
        <v>104442.1488</v>
      </c>
      <c r="G225" s="50">
        <f>'Daily Summ'!F141</f>
        <v>106556.3267</v>
      </c>
      <c r="H225" s="47">
        <f>'Daily Summ'!G141</f>
        <v>106015.3429</v>
      </c>
      <c r="I225" s="29" t="str">
        <f>'Daily Summ'!AL141</f>
        <v>#REF!</v>
      </c>
      <c r="J225" s="29">
        <f>J224*(1+Prices!CA144)</f>
        <v>106402.1214</v>
      </c>
      <c r="K225" s="28">
        <f t="shared" si="10"/>
        <v>42569</v>
      </c>
      <c r="L225" s="33">
        <f>'Daily Summ'!AU141</f>
        <v>7.881948702</v>
      </c>
      <c r="M225" s="33">
        <f>'Daily Summ'!AT141</f>
        <v>11.0149383</v>
      </c>
      <c r="N225" s="33">
        <f>'Daily Summ'!AS141</f>
        <v>2.85050076</v>
      </c>
      <c r="O225">
        <f>(Prices!CA144-'Daily Summ'!$AM$6)/'Daily Summ'!$AM$6</f>
        <v>-16.53160198</v>
      </c>
    </row>
    <row r="226">
      <c r="A226" s="46">
        <f>'Daily Summ'!A142</f>
        <v>42570</v>
      </c>
      <c r="B226" s="47">
        <f>'Daily Summ'!B142</f>
        <v>106512.9075</v>
      </c>
      <c r="C226" s="47">
        <f>'Daily Summ'!C142</f>
        <v>104006.5062</v>
      </c>
      <c r="D226" s="50">
        <f>'Daily Summ'!D142</f>
        <v>106060.3668</v>
      </c>
      <c r="E226" s="44"/>
      <c r="F226" s="47">
        <f>'Daily Summ'!E142</f>
        <v>104028.9256</v>
      </c>
      <c r="G226" s="50">
        <f>'Daily Summ'!F142</f>
        <v>106506.3181</v>
      </c>
      <c r="H226" s="47">
        <f>'Daily Summ'!G142</f>
        <v>105863.1858</v>
      </c>
      <c r="I226" s="29" t="str">
        <f>'Daily Summ'!AL142</f>
        <v>#REF!</v>
      </c>
      <c r="J226" s="29">
        <f>J225*(1+Prices!CA145)</f>
        <v>105994.8859</v>
      </c>
      <c r="K226" s="28">
        <f t="shared" si="10"/>
        <v>42570</v>
      </c>
      <c r="L226" s="33">
        <f>'Daily Summ'!AU142</f>
        <v>-6.350914527</v>
      </c>
      <c r="M226" s="33">
        <f>'Daily Summ'!AT142</f>
        <v>-18.33336915</v>
      </c>
      <c r="N226" s="33">
        <f>'Daily Summ'!AS142</f>
        <v>-2.749724826</v>
      </c>
      <c r="O226">
        <f>(Prices!CA145-'Daily Summ'!$AM$6)/'Daily Summ'!$AM$6</f>
        <v>-15.26920801</v>
      </c>
    </row>
    <row r="227">
      <c r="A227" s="46">
        <f>'Daily Summ'!A143</f>
        <v>42571</v>
      </c>
      <c r="B227" s="47">
        <f>'Daily Summ'!B143</f>
        <v>107037.5581</v>
      </c>
      <c r="C227" s="47">
        <f>'Daily Summ'!C143</f>
        <v>104529.4796</v>
      </c>
      <c r="D227" s="50">
        <f>'Daily Summ'!D143</f>
        <v>106540.3373</v>
      </c>
      <c r="E227" s="44"/>
      <c r="F227" s="47">
        <f>'Daily Summ'!E143</f>
        <v>104648.7603</v>
      </c>
      <c r="G227" s="50">
        <f>'Daily Summ'!F143</f>
        <v>106639.7676</v>
      </c>
      <c r="H227" s="47">
        <f>'Daily Summ'!G143</f>
        <v>106315.2539</v>
      </c>
      <c r="I227" s="29" t="str">
        <f>'Daily Summ'!AL143</f>
        <v>#REF!</v>
      </c>
      <c r="J227" s="29">
        <f>J226*(1+Prices!CA146)</f>
        <v>105966.4741</v>
      </c>
      <c r="K227" s="28">
        <f t="shared" si="10"/>
        <v>42571</v>
      </c>
      <c r="L227" s="33">
        <f>'Daily Summ'!AU143</f>
        <v>14.920744</v>
      </c>
      <c r="M227" s="33">
        <f>'Daily Summ'!AT143</f>
        <v>18.04920271</v>
      </c>
      <c r="N227" s="33">
        <f>'Daily Summ'!AS143</f>
        <v>3.671389869</v>
      </c>
      <c r="O227">
        <f>(Prices!CA146-'Daily Summ'!$AM$6)/'Daily Summ'!$AM$6</f>
        <v>-1.999350982</v>
      </c>
    </row>
    <row r="228">
      <c r="A228" s="46">
        <f>'Daily Summ'!A144</f>
        <v>42572</v>
      </c>
      <c r="B228" s="47">
        <f>'Daily Summ'!B144</f>
        <v>106662.3167</v>
      </c>
      <c r="C228" s="47">
        <f>'Daily Summ'!C144</f>
        <v>104243.2389</v>
      </c>
      <c r="D228" s="50">
        <f>'Daily Summ'!D144</f>
        <v>106228.69</v>
      </c>
      <c r="E228" s="44"/>
      <c r="F228" s="47">
        <f>'Daily Summ'!E144</f>
        <v>104442.1488</v>
      </c>
      <c r="G228" s="50">
        <f>'Daily Summ'!F144</f>
        <v>106673.0096</v>
      </c>
      <c r="H228" s="47">
        <f>'Daily Summ'!G144</f>
        <v>105931.1917</v>
      </c>
      <c r="I228" s="29" t="str">
        <f>'Daily Summ'!AL144</f>
        <v>#REF!</v>
      </c>
      <c r="J228" s="29">
        <f>J227*(1+Prices!CA147)</f>
        <v>106250.5919</v>
      </c>
      <c r="K228" s="28">
        <f t="shared" si="10"/>
        <v>42572</v>
      </c>
      <c r="L228" s="33">
        <f>'Daily Summ'!AU144</f>
        <v>-14.46822687</v>
      </c>
      <c r="M228" s="33">
        <f>'Daily Summ'!AT144</f>
        <v>-11.38648426</v>
      </c>
      <c r="N228" s="33">
        <f>'Daily Summ'!AS144</f>
        <v>0.1621774632</v>
      </c>
      <c r="O228">
        <f>(Prices!CA147-'Daily Summ'!$AM$6)/'Daily Summ'!$AM$6</f>
        <v>8.996189281</v>
      </c>
    </row>
    <row r="229">
      <c r="A229" s="46">
        <f>'Daily Summ'!A145</f>
        <v>42573</v>
      </c>
      <c r="B229" s="47">
        <f>'Daily Summ'!B145</f>
        <v>107096.6567</v>
      </c>
      <c r="C229" s="47">
        <f>'Daily Summ'!C145</f>
        <v>104578.5888</v>
      </c>
      <c r="D229" s="50">
        <f>'Daily Summ'!D145</f>
        <v>106682.686</v>
      </c>
      <c r="E229" s="44"/>
      <c r="F229" s="47">
        <f>'Daily Summ'!E145</f>
        <v>104752.0661</v>
      </c>
      <c r="G229" s="50">
        <f>'Daily Summ'!F145</f>
        <v>106870.0374</v>
      </c>
      <c r="H229" s="47">
        <f>'Daily Summ'!G145</f>
        <v>106413.5934</v>
      </c>
      <c r="I229" s="29" t="str">
        <f>'Daily Summ'!AL145</f>
        <v>#REF!</v>
      </c>
      <c r="J229" s="29">
        <f>J228*(1+Prices!CA148)</f>
        <v>106032.7683</v>
      </c>
      <c r="K229" s="28">
        <f t="shared" si="10"/>
        <v>42573</v>
      </c>
      <c r="L229" s="33">
        <f>'Daily Summ'!AU145</f>
        <v>15.97811239</v>
      </c>
      <c r="M229" s="33">
        <f>'Daily Summ'!AT145</f>
        <v>12.54305417</v>
      </c>
      <c r="N229" s="33">
        <f>'Daily Summ'!AS145</f>
        <v>5.88616307</v>
      </c>
      <c r="O229">
        <f>(Prices!CA148-'Daily Summ'!$AM$6)/'Daily Summ'!$AM$6</f>
        <v>-8.643251992</v>
      </c>
    </row>
    <row r="230">
      <c r="A230" s="46">
        <f>'Daily Summ'!A146</f>
        <v>42576</v>
      </c>
      <c r="B230" s="47">
        <f>'Daily Summ'!B146</f>
        <v>106582.1544</v>
      </c>
      <c r="C230" s="47">
        <f>'Daily Summ'!C146</f>
        <v>104280.5105</v>
      </c>
      <c r="D230" s="50">
        <f>'Daily Summ'!D146</f>
        <v>106257.4357</v>
      </c>
      <c r="E230" s="44"/>
      <c r="F230" s="47">
        <f>'Daily Summ'!E146</f>
        <v>104545.4545</v>
      </c>
      <c r="G230" s="50">
        <f>'Daily Summ'!F146</f>
        <v>106728.4458</v>
      </c>
      <c r="H230" s="47">
        <f>'Daily Summ'!G146</f>
        <v>106093.1338</v>
      </c>
      <c r="I230" s="29" t="str">
        <f>'Daily Summ'!AL146</f>
        <v>#REF!</v>
      </c>
      <c r="J230" s="29">
        <f>J229*(1+Prices!CA149)</f>
        <v>106269.5331</v>
      </c>
      <c r="K230" s="28">
        <f t="shared" si="10"/>
        <v>42576</v>
      </c>
      <c r="L230" s="33">
        <f>'Daily Summ'!AU146</f>
        <v>-12.22743472</v>
      </c>
      <c r="M230" s="33">
        <f>'Daily Summ'!AT146</f>
        <v>-13.68804213</v>
      </c>
      <c r="N230" s="33">
        <f>'Daily Summ'!AS146</f>
        <v>-5.939532719</v>
      </c>
      <c r="O230">
        <f>(Prices!CA149-'Daily Summ'!$AM$6)/'Daily Summ'!$AM$6</f>
        <v>7.324949525</v>
      </c>
    </row>
    <row r="231">
      <c r="A231" s="46">
        <f>'Daily Summ'!A147</f>
        <v>42577</v>
      </c>
      <c r="B231" s="47">
        <f>'Daily Summ'!B147</f>
        <v>106957.5216</v>
      </c>
      <c r="C231" s="47">
        <f>'Daily Summ'!C147</f>
        <v>104620.8133</v>
      </c>
      <c r="D231" s="50">
        <f>'Daily Summ'!D147</f>
        <v>106685.5211</v>
      </c>
      <c r="E231" s="44"/>
      <c r="F231" s="47">
        <f>'Daily Summ'!E147</f>
        <v>104752.0661</v>
      </c>
      <c r="G231" s="50">
        <f>'Daily Summ'!F147</f>
        <v>106652.0431</v>
      </c>
      <c r="H231" s="47">
        <f>'Daily Summ'!G147</f>
        <v>106127.3814</v>
      </c>
      <c r="I231" s="29" t="str">
        <f>'Daily Summ'!AL147</f>
        <v>#REF!</v>
      </c>
      <c r="J231" s="29">
        <f>J230*(1+Prices!CA150)</f>
        <v>106184.2978</v>
      </c>
      <c r="K231" s="28">
        <f t="shared" si="10"/>
        <v>42577</v>
      </c>
      <c r="L231" s="33">
        <f>'Daily Summ'!AU147</f>
        <v>0.2035028115</v>
      </c>
      <c r="M231" s="33">
        <f>'Daily Summ'!AT147</f>
        <v>10.92128853</v>
      </c>
      <c r="N231" s="33">
        <f>'Daily Summ'!AS147</f>
        <v>-3.668904863</v>
      </c>
      <c r="O231">
        <f>(Prices!CA150-'Daily Summ'!$AM$6)/'Daily Summ'!$AM$6</f>
        <v>-3.990304657</v>
      </c>
    </row>
    <row r="232">
      <c r="A232" s="46">
        <f>'Daily Summ'!A148</f>
        <v>42578</v>
      </c>
      <c r="B232" s="47">
        <f>'Daily Summ'!B148</f>
        <v>106962.446</v>
      </c>
      <c r="C232" s="47">
        <f>'Daily Summ'!C148</f>
        <v>104690.8828</v>
      </c>
      <c r="D232" s="50">
        <f>'Daily Summ'!D148</f>
        <v>106719.8197</v>
      </c>
      <c r="E232" s="44"/>
      <c r="F232" s="47">
        <f>'Daily Summ'!E148</f>
        <v>104958.6777</v>
      </c>
      <c r="G232" s="50">
        <f>'Daily Summ'!F148</f>
        <v>106864.4675</v>
      </c>
      <c r="H232" s="47">
        <f>'Daily Summ'!G148</f>
        <v>106000.1761</v>
      </c>
      <c r="I232" s="29" t="str">
        <f>'Daily Summ'!AL148</f>
        <v>#REF!</v>
      </c>
      <c r="J232" s="29">
        <f>J231*(1+Prices!CA151)</f>
        <v>106099.0624</v>
      </c>
      <c r="K232" s="28">
        <f t="shared" si="10"/>
        <v>42578</v>
      </c>
      <c r="L232" s="33">
        <f>'Daily Summ'!AU148</f>
        <v>-5.46871077</v>
      </c>
      <c r="M232" s="33">
        <f>'Daily Summ'!AT148</f>
        <v>1.805194751</v>
      </c>
      <c r="N232" s="33">
        <f>'Daily Summ'!AS148</f>
        <v>6.425739958</v>
      </c>
      <c r="O232">
        <f>(Prices!CA151-'Daily Summ'!$AM$6)/'Daily Summ'!$AM$6</f>
        <v>-3.992705009</v>
      </c>
    </row>
    <row r="233">
      <c r="A233" s="46">
        <f>'Daily Summ'!A149</f>
        <v>42579</v>
      </c>
      <c r="B233" s="47">
        <f>'Daily Summ'!B149</f>
        <v>107003.9882</v>
      </c>
      <c r="C233" s="47">
        <f>'Daily Summ'!C149</f>
        <v>104714.8648</v>
      </c>
      <c r="D233" s="50">
        <f>'Daily Summ'!D149</f>
        <v>106785.6985</v>
      </c>
      <c r="E233" s="44"/>
      <c r="F233" s="47">
        <f>'Daily Summ'!E149</f>
        <v>105061.9835</v>
      </c>
      <c r="G233" s="50">
        <f>'Daily Summ'!F149</f>
        <v>106985.0003</v>
      </c>
      <c r="H233" s="47">
        <f>'Daily Summ'!G149</f>
        <v>106170.4355</v>
      </c>
      <c r="I233" s="29" t="str">
        <f>'Daily Summ'!AL149</f>
        <v>#REF!</v>
      </c>
      <c r="J233" s="29">
        <f>J232*(1+Prices!CA152)</f>
        <v>106165.3566</v>
      </c>
      <c r="K233" s="28">
        <f t="shared" si="10"/>
        <v>42579</v>
      </c>
      <c r="L233" s="33">
        <f>'Daily Summ'!AU149</f>
        <v>4.988375216</v>
      </c>
      <c r="M233" s="33">
        <f>'Daily Summ'!AT149</f>
        <v>1.068255828</v>
      </c>
      <c r="N233" s="33">
        <f>'Daily Summ'!AS149</f>
        <v>3.205101285</v>
      </c>
      <c r="O233">
        <f>(Prices!CA152-'Daily Summ'!$AM$6)/'Daily Summ'!$AM$6</f>
        <v>1.329529391</v>
      </c>
    </row>
    <row r="234">
      <c r="A234" s="46">
        <f>'Daily Summ'!A150</f>
        <v>42580</v>
      </c>
      <c r="B234" s="47">
        <f>'Daily Summ'!B150</f>
        <v>107582.3662</v>
      </c>
      <c r="C234" s="47">
        <f>'Daily Summ'!C150</f>
        <v>105308.3558</v>
      </c>
      <c r="D234" s="50">
        <f>'Daily Summ'!D150</f>
        <v>107512.0408</v>
      </c>
      <c r="E234" s="44"/>
      <c r="F234" s="47">
        <f>'Daily Summ'!E150</f>
        <v>105475.2066</v>
      </c>
      <c r="G234" s="50">
        <f>'Daily Summ'!F150</f>
        <v>107434.9643</v>
      </c>
      <c r="H234" s="47">
        <f>'Daily Summ'!G150</f>
        <v>106343.6304</v>
      </c>
      <c r="I234" s="29" t="str">
        <f>'Daily Summ'!AL150</f>
        <v>#REF!</v>
      </c>
      <c r="J234" s="29">
        <f>J233*(1+Prices!CA153)</f>
        <v>106619.9451</v>
      </c>
      <c r="K234" s="28">
        <f t="shared" si="10"/>
        <v>42580</v>
      </c>
      <c r="L234" s="33">
        <f>'Daily Summ'!AU150</f>
        <v>5.08185428</v>
      </c>
      <c r="M234" s="33">
        <f>'Daily Summ'!AT150</f>
        <v>19.32629443</v>
      </c>
      <c r="N234" s="33">
        <f>'Daily Summ'!AS150</f>
        <v>14.68048034</v>
      </c>
      <c r="O234">
        <f>(Prices!CA153-'Daily Summ'!$AM$6)/'Daily Summ'!$AM$6</f>
        <v>14.96394103</v>
      </c>
    </row>
    <row r="235">
      <c r="A235" s="46">
        <f>'Daily Summ'!A151</f>
        <v>42583</v>
      </c>
      <c r="B235" s="47">
        <f>'Daily Summ'!B151</f>
        <v>107090.3681</v>
      </c>
      <c r="C235" s="47">
        <f>'Daily Summ'!C151</f>
        <v>104881.7338</v>
      </c>
      <c r="D235" s="50">
        <f>'Daily Summ'!D151</f>
        <v>106970.6646</v>
      </c>
      <c r="E235" s="44"/>
      <c r="F235" s="47">
        <f>'Daily Summ'!E151</f>
        <v>105371.9008</v>
      </c>
      <c r="G235" s="50">
        <f>'Daily Summ'!F151</f>
        <v>107327.8914</v>
      </c>
      <c r="H235" s="47">
        <f>'Daily Summ'!G151</f>
        <v>106208.5971</v>
      </c>
      <c r="I235" s="29" t="str">
        <f>'Daily Summ'!AL151</f>
        <v>#REF!</v>
      </c>
      <c r="J235" s="29">
        <f>J234*(1+Prices!CA154)</f>
        <v>106676.7686</v>
      </c>
      <c r="K235" s="28">
        <f t="shared" si="10"/>
        <v>42583</v>
      </c>
      <c r="L235" s="33">
        <f>'Daily Summ'!AU151</f>
        <v>-5.734062059</v>
      </c>
      <c r="M235" s="33">
        <f>'Daily Summ'!AT151</f>
        <v>-14.64474183</v>
      </c>
      <c r="N235" s="33">
        <f>'Daily Summ'!AS151</f>
        <v>-4.715681291</v>
      </c>
      <c r="O235">
        <f>(Prices!CA154-'Daily Summ'!$AM$6)/'Daily Summ'!$AM$6</f>
        <v>0.9869845774</v>
      </c>
    </row>
    <row r="236">
      <c r="A236" s="46">
        <f>'Daily Summ'!A152</f>
        <v>42584</v>
      </c>
      <c r="B236" s="47">
        <f>'Daily Summ'!B152</f>
        <v>106559.4082</v>
      </c>
      <c r="C236" s="47">
        <f>'Daily Summ'!C152</f>
        <v>104277.4192</v>
      </c>
      <c r="D236" s="50">
        <f>'Daily Summ'!D152</f>
        <v>106123.4791</v>
      </c>
      <c r="E236" s="44"/>
      <c r="F236" s="47">
        <f>'Daily Summ'!E152</f>
        <v>104648.7603</v>
      </c>
      <c r="G236" s="50">
        <f>'Daily Summ'!F152</f>
        <v>106940.0181</v>
      </c>
      <c r="H236" s="47">
        <f>'Daily Summ'!G152</f>
        <v>105532.9413</v>
      </c>
      <c r="I236" s="29" t="str">
        <f>'Daily Summ'!AL152</f>
        <v>#REF!</v>
      </c>
      <c r="J236" s="29">
        <f>J235*(1+Prices!CA155)</f>
        <v>107084.0042</v>
      </c>
      <c r="K236" s="28">
        <f t="shared" si="10"/>
        <v>42584</v>
      </c>
      <c r="L236" s="33">
        <f>'Daily Summ'!AU152</f>
        <v>-24.71757887</v>
      </c>
      <c r="M236" s="33">
        <f>'Daily Summ'!AT152</f>
        <v>-24.76985674</v>
      </c>
      <c r="N236" s="33">
        <f>'Daily Summ'!AS152</f>
        <v>-14.47354334</v>
      </c>
      <c r="O236">
        <f>(Prices!CA155-'Daily Summ'!$AM$6)/'Daily Summ'!$AM$6</f>
        <v>13.23247088</v>
      </c>
    </row>
    <row r="237">
      <c r="A237" s="46">
        <f>'Daily Summ'!A153</f>
        <v>42585</v>
      </c>
      <c r="B237" s="47">
        <f>'Daily Summ'!B153</f>
        <v>106889.1378</v>
      </c>
      <c r="C237" s="47">
        <f>'Daily Summ'!C153</f>
        <v>104403.9624</v>
      </c>
      <c r="D237" s="50">
        <f>'Daily Summ'!D153</f>
        <v>106450.637</v>
      </c>
      <c r="E237" s="44"/>
      <c r="F237" s="47">
        <f>'Daily Summ'!E153</f>
        <v>104752.0661</v>
      </c>
      <c r="G237" s="50">
        <f>'Daily Summ'!F153</f>
        <v>107015.4166</v>
      </c>
      <c r="H237" s="47">
        <f>'Daily Summ'!G153</f>
        <v>105863.6751</v>
      </c>
      <c r="I237" s="29" t="str">
        <f>'Daily Summ'!AL153</f>
        <v>#REF!</v>
      </c>
      <c r="J237" s="29">
        <f>J236*(1+Prices!CA156)</f>
        <v>106563.1215</v>
      </c>
      <c r="K237" s="28">
        <f t="shared" si="10"/>
        <v>42585</v>
      </c>
      <c r="L237" s="33">
        <f>'Daily Summ'!AU153</f>
        <v>10.68409288</v>
      </c>
      <c r="M237" s="33">
        <f>'Daily Summ'!AT153</f>
        <v>6.808642504</v>
      </c>
      <c r="N237" s="33">
        <f>'Daily Summ'!AS153</f>
        <v>1.6286142</v>
      </c>
      <c r="O237">
        <f>(Prices!CA156-'Daily Summ'!$AM$6)/'Daily Summ'!$AM$6</f>
        <v>-19.13509302</v>
      </c>
    </row>
    <row r="238">
      <c r="A238" s="46">
        <f>'Daily Summ'!A154</f>
        <v>42586</v>
      </c>
      <c r="B238" s="47">
        <f>'Daily Summ'!B154</f>
        <v>107223.5349</v>
      </c>
      <c r="C238" s="47">
        <f>'Daily Summ'!C154</f>
        <v>104729.4295</v>
      </c>
      <c r="D238" s="50">
        <f>'Daily Summ'!D154</f>
        <v>106814.304</v>
      </c>
      <c r="E238" s="44"/>
      <c r="F238" s="47">
        <f>'Daily Summ'!E154</f>
        <v>105061.9835</v>
      </c>
      <c r="G238" s="50">
        <f>'Daily Summ'!F154</f>
        <v>107191.0816</v>
      </c>
      <c r="H238" s="47">
        <f>'Daily Summ'!G154</f>
        <v>105886.1806</v>
      </c>
      <c r="I238" s="29" t="str">
        <f>'Daily Summ'!AL154</f>
        <v>#REF!</v>
      </c>
      <c r="J238" s="29">
        <f>J237*(1+Prices!CA157)</f>
        <v>106307.4155</v>
      </c>
      <c r="K238" s="28">
        <f t="shared" si="10"/>
        <v>42586</v>
      </c>
      <c r="L238" s="33">
        <f>'Daily Summ'!AU154</f>
        <v>-0.2074125114</v>
      </c>
      <c r="M238" s="33">
        <f>'Daily Summ'!AT154</f>
        <v>10.76327448</v>
      </c>
      <c r="N238" s="33">
        <f>'Daily Summ'!AS154</f>
        <v>5.119887114</v>
      </c>
      <c r="O238">
        <f>(Prices!CA157-'Daily Summ'!$AM$6)/'Daily Summ'!$AM$6</f>
        <v>-9.946198514</v>
      </c>
    </row>
    <row r="239">
      <c r="A239" s="46">
        <f>'Daily Summ'!A155</f>
        <v>42587</v>
      </c>
      <c r="B239" s="47">
        <f>'Daily Summ'!B155</f>
        <v>108040.1709</v>
      </c>
      <c r="C239" s="47">
        <f>'Daily Summ'!C155</f>
        <v>105406.9189</v>
      </c>
      <c r="D239" s="50">
        <f>'Daily Summ'!D155</f>
        <v>107643.0687</v>
      </c>
      <c r="E239" s="44"/>
      <c r="F239" s="47">
        <f>'Daily Summ'!E155</f>
        <v>105785.124</v>
      </c>
      <c r="G239" s="50">
        <f>'Daily Summ'!F155</f>
        <v>107090.0014</v>
      </c>
      <c r="H239" s="47">
        <f>'Daily Summ'!G155</f>
        <v>106797.1663</v>
      </c>
      <c r="I239" s="29" t="str">
        <f>'Daily Summ'!AL155</f>
        <v>#REF!</v>
      </c>
      <c r="J239" s="29">
        <f>J238*(1+Prices!CA158)</f>
        <v>106364.239</v>
      </c>
      <c r="K239" s="28">
        <f t="shared" si="10"/>
        <v>42587</v>
      </c>
      <c r="L239" s="33">
        <f>'Daily Summ'!AU155</f>
        <v>31.07574414</v>
      </c>
      <c r="M239" s="33">
        <f>'Daily Summ'!AT155</f>
        <v>25.77539105</v>
      </c>
      <c r="N239" s="33">
        <f>'Daily Summ'!AS155</f>
        <v>-4.515700988</v>
      </c>
      <c r="O239">
        <f>(Prices!CA158-'Daily Summ'!$AM$6)/'Daily Summ'!$AM$6</f>
        <v>0.9928260465</v>
      </c>
    </row>
    <row r="240">
      <c r="A240" s="46">
        <f>'Daily Summ'!A156</f>
        <v>42590</v>
      </c>
      <c r="B240" s="47">
        <f>'Daily Summ'!B156</f>
        <v>108364.4284</v>
      </c>
      <c r="C240" s="47">
        <f>'Daily Summ'!C156</f>
        <v>105630.631</v>
      </c>
      <c r="D240" s="50">
        <f>'Daily Summ'!D156</f>
        <v>107965.7495</v>
      </c>
      <c r="E240" s="44"/>
      <c r="F240" s="47">
        <f>'Daily Summ'!E156</f>
        <v>105888.4298</v>
      </c>
      <c r="G240" s="50">
        <f>'Daily Summ'!F156</f>
        <v>107070.8249</v>
      </c>
      <c r="H240" s="47">
        <f>'Daily Summ'!G156</f>
        <v>106700.2945</v>
      </c>
      <c r="I240" s="29" t="str">
        <f>'Daily Summ'!AL156</f>
        <v>#REF!</v>
      </c>
      <c r="J240" s="29">
        <f>J239*(1+Prices!CA159)</f>
        <v>106619.9451</v>
      </c>
      <c r="K240" s="28">
        <f t="shared" si="10"/>
        <v>42590</v>
      </c>
      <c r="L240" s="33">
        <f>'Daily Summ'!AU156</f>
        <v>-4.38175241</v>
      </c>
      <c r="M240" s="33">
        <f>'Daily Summ'!AT156</f>
        <v>7.47979097</v>
      </c>
      <c r="N240" s="33">
        <f>'Daily Summ'!AS156</f>
        <v>-1.667611232</v>
      </c>
      <c r="O240">
        <f>(Prices!CA159-'Daily Summ'!$AM$6)/'Daily Summ'!$AM$6</f>
        <v>7.962926336</v>
      </c>
    </row>
    <row r="241">
      <c r="A241" s="46">
        <f>'Daily Summ'!A157</f>
        <v>42591</v>
      </c>
      <c r="B241" s="47">
        <f>'Daily Summ'!B157</f>
        <v>108768.4813</v>
      </c>
      <c r="C241" s="47">
        <f>'Daily Summ'!C157</f>
        <v>106042.2424</v>
      </c>
      <c r="D241" s="50">
        <f>'Daily Summ'!D157</f>
        <v>108363.1355</v>
      </c>
      <c r="E241" s="44"/>
      <c r="F241" s="47">
        <f>'Daily Summ'!E157</f>
        <v>106095.0413</v>
      </c>
      <c r="G241" s="50">
        <f>'Daily Summ'!F157</f>
        <v>107475.7861</v>
      </c>
      <c r="H241" s="47">
        <f>'Daily Summ'!G157</f>
        <v>106741.8809</v>
      </c>
      <c r="I241" s="29" t="str">
        <f>'Daily Summ'!AL157</f>
        <v>#REF!</v>
      </c>
      <c r="J241" s="29">
        <f>J240*(1+Prices!CA160)</f>
        <v>105957.0035</v>
      </c>
      <c r="K241" s="28">
        <f t="shared" si="10"/>
        <v>42591</v>
      </c>
      <c r="L241" s="33">
        <f>'Daily Summ'!AU157</f>
        <v>0.4530804332</v>
      </c>
      <c r="M241" s="33">
        <f>'Daily Summ'!AT157</f>
        <v>11.35656124</v>
      </c>
      <c r="N241" s="33">
        <f>'Daily Summ'!AS157</f>
        <v>13.10089613</v>
      </c>
      <c r="O241">
        <f>(Prices!CA160-'Daily Summ'!$AM$6)/'Daily Summ'!$AM$6</f>
        <v>-24.18148674</v>
      </c>
    </row>
    <row r="242">
      <c r="A242" s="46">
        <f>'Daily Summ'!A158</f>
        <v>42592</v>
      </c>
      <c r="B242" s="47">
        <f>'Daily Summ'!B158</f>
        <v>108602.2215</v>
      </c>
      <c r="C242" s="47">
        <f>'Daily Summ'!C158</f>
        <v>106011.8649</v>
      </c>
      <c r="D242" s="50">
        <f>'Daily Summ'!D158</f>
        <v>108167.3778</v>
      </c>
      <c r="E242" s="44"/>
      <c r="F242" s="47">
        <f>'Daily Summ'!E158</f>
        <v>106095.0413</v>
      </c>
      <c r="G242" s="50">
        <f>'Daily Summ'!F158</f>
        <v>107602.4002</v>
      </c>
      <c r="H242" s="47">
        <f>'Daily Summ'!G158</f>
        <v>106436.0989</v>
      </c>
      <c r="I242" s="29" t="str">
        <f>'Daily Summ'!AL158</f>
        <v>#REF!</v>
      </c>
      <c r="J242" s="29">
        <f>J241*(1+Prices!CA161)</f>
        <v>105900.1799</v>
      </c>
      <c r="K242" s="28">
        <f t="shared" si="10"/>
        <v>42592</v>
      </c>
      <c r="L242" s="33">
        <f>'Daily Summ'!AU158</f>
        <v>-11.68025233</v>
      </c>
      <c r="M242" s="33">
        <f>'Daily Summ'!AT158</f>
        <v>-4.375487519</v>
      </c>
      <c r="N242" s="33">
        <f>'Daily Summ'!AS158</f>
        <v>3.392136349</v>
      </c>
      <c r="O242">
        <f>(Prices!CA161-'Daily Summ'!$AM$6)/'Daily Summ'!$AM$6</f>
        <v>-2.999416551</v>
      </c>
    </row>
    <row r="243">
      <c r="A243" s="46">
        <f>'Daily Summ'!A159</f>
        <v>42593</v>
      </c>
      <c r="B243" s="47">
        <f>'Daily Summ'!B159</f>
        <v>109438.2431</v>
      </c>
      <c r="C243" s="47">
        <f>'Daily Summ'!C159</f>
        <v>106664.9231</v>
      </c>
      <c r="D243" s="50">
        <f>'Daily Summ'!D159</f>
        <v>108850.0848</v>
      </c>
      <c r="E243" s="44"/>
      <c r="F243" s="47">
        <f>'Daily Summ'!E159</f>
        <v>106508.2645</v>
      </c>
      <c r="G243" s="50">
        <f>'Daily Summ'!F159</f>
        <v>107653.2896</v>
      </c>
      <c r="H243" s="47">
        <f>'Daily Summ'!G159</f>
        <v>106940.0276</v>
      </c>
      <c r="I243" s="29" t="str">
        <f>'Daily Summ'!AL159</f>
        <v>#REF!</v>
      </c>
      <c r="J243" s="29">
        <f>J242*(1+Prices!CA162)</f>
        <v>106279.0037</v>
      </c>
      <c r="K243" s="28">
        <f t="shared" si="10"/>
        <v>42593</v>
      </c>
      <c r="L243" s="33">
        <f>'Daily Summ'!AU159</f>
        <v>16.6516222</v>
      </c>
      <c r="M243" s="33">
        <f>'Daily Summ'!AT159</f>
        <v>21.42975098</v>
      </c>
      <c r="N243" s="33">
        <f>'Daily Summ'!AS159</f>
        <v>0.7632340028</v>
      </c>
      <c r="O243">
        <f>(Prices!CA162-'Daily Summ'!$AM$6)/'Daily Summ'!$AM$6</f>
        <v>12.33659594</v>
      </c>
    </row>
    <row r="244">
      <c r="A244" s="46">
        <f>'Daily Summ'!A160</f>
        <v>42594</v>
      </c>
      <c r="B244" s="47">
        <f>'Daily Summ'!B160</f>
        <v>109254.3511</v>
      </c>
      <c r="C244" s="47">
        <f>'Daily Summ'!C160</f>
        <v>106485.5997</v>
      </c>
      <c r="D244" s="50">
        <f>'Daily Summ'!D160</f>
        <v>108694.016</v>
      </c>
      <c r="E244" s="44"/>
      <c r="F244" s="47">
        <f>'Daily Summ'!E160</f>
        <v>106508.2645</v>
      </c>
      <c r="G244" s="50">
        <f>'Daily Summ'!F160</f>
        <v>107814.071</v>
      </c>
      <c r="H244" s="47">
        <f>'Daily Summ'!G160</f>
        <v>106854.8979</v>
      </c>
      <c r="I244" s="29" t="str">
        <f>'Daily Summ'!AL160</f>
        <v>#REF!</v>
      </c>
      <c r="J244" s="29">
        <f>J243*(1+Prices!CA163)</f>
        <v>106563.1215</v>
      </c>
      <c r="K244" s="28">
        <f t="shared" si="10"/>
        <v>42594</v>
      </c>
      <c r="L244" s="33">
        <f>'Daily Summ'!AU160</f>
        <v>-3.967872937</v>
      </c>
      <c r="M244" s="33">
        <f>'Daily Summ'!AT160</f>
        <v>-5.469520738</v>
      </c>
      <c r="N244" s="33">
        <f>'Daily Summ'!AS160</f>
        <v>4.568178367</v>
      </c>
      <c r="O244">
        <f>(Prices!CA163-'Daily Summ'!$AM$6)/'Daily Summ'!$AM$6</f>
        <v>8.966793964</v>
      </c>
    </row>
    <row r="245">
      <c r="A245" s="46">
        <f>'Daily Summ'!A161</f>
        <v>42597</v>
      </c>
      <c r="B245" s="47">
        <f>'Daily Summ'!B161</f>
        <v>109896.994</v>
      </c>
      <c r="C245" s="47">
        <f>'Daily Summ'!C161</f>
        <v>106967.9118</v>
      </c>
      <c r="D245" s="50">
        <f>'Daily Summ'!D161</f>
        <v>109347.5681</v>
      </c>
      <c r="E245" s="44"/>
      <c r="F245" s="47">
        <f>'Daily Summ'!E161</f>
        <v>106818.1818</v>
      </c>
      <c r="G245" s="50">
        <f>'Daily Summ'!F161</f>
        <v>107705.3964</v>
      </c>
      <c r="H245" s="47">
        <f>'Daily Summ'!G161</f>
        <v>107153.3411</v>
      </c>
      <c r="I245" s="29" t="str">
        <f>'Daily Summ'!AL161</f>
        <v>#REF!</v>
      </c>
      <c r="J245" s="29">
        <f>J244*(1+Prices!CA164)</f>
        <v>106051.7094</v>
      </c>
      <c r="K245" s="28">
        <f t="shared" si="10"/>
        <v>42597</v>
      </c>
      <c r="L245" s="33">
        <f>'Daily Summ'!AU161</f>
        <v>9.412901221</v>
      </c>
      <c r="M245" s="33">
        <f>'Daily Summ'!AT161</f>
        <v>17.02048478</v>
      </c>
      <c r="N245" s="33">
        <f>'Daily Summ'!AS161</f>
        <v>-4.758003974</v>
      </c>
      <c r="O245">
        <f>(Prices!CA164-'Daily Summ'!$AM$6)/'Daily Summ'!$AM$6</f>
        <v>-18.89239703</v>
      </c>
    </row>
    <row r="246">
      <c r="A246" s="46">
        <f>'Daily Summ'!A162</f>
        <v>42598</v>
      </c>
      <c r="B246" s="47">
        <f>'Daily Summ'!B162</f>
        <v>109429.6792</v>
      </c>
      <c r="C246" s="47">
        <f>'Daily Summ'!C162</f>
        <v>106556.9988</v>
      </c>
      <c r="D246" s="50">
        <f>'Daily Summ'!D162</f>
        <v>108870.18</v>
      </c>
      <c r="E246" s="44"/>
      <c r="F246" s="47">
        <f>'Daily Summ'!E162</f>
        <v>106508.2645</v>
      </c>
      <c r="G246" s="50">
        <f>'Daily Summ'!F162</f>
        <v>107348.0074</v>
      </c>
      <c r="H246" s="47">
        <f>'Daily Summ'!G162</f>
        <v>106566.2397</v>
      </c>
      <c r="I246" s="29" t="str">
        <f>'Daily Summ'!AL162</f>
        <v>#REF!</v>
      </c>
      <c r="J246" s="29">
        <f>J245*(1+Prices!CA165)</f>
        <v>106430.5332</v>
      </c>
      <c r="K246" s="28">
        <f t="shared" si="10"/>
        <v>42598</v>
      </c>
      <c r="L246" s="33">
        <f>'Daily Summ'!AU162</f>
        <v>-21.42734276</v>
      </c>
      <c r="M246" s="33">
        <f>'Daily Summ'!AT162</f>
        <v>-15.31730016</v>
      </c>
      <c r="N246" s="33">
        <f>'Daily Summ'!AS162</f>
        <v>-13.37109649</v>
      </c>
      <c r="O246">
        <f>(Prices!CA165-'Daily Summ'!$AM$6)/'Daily Summ'!$AM$6</f>
        <v>12.31754026</v>
      </c>
    </row>
    <row r="247">
      <c r="A247" s="46">
        <f>'Daily Summ'!A163</f>
        <v>42599</v>
      </c>
      <c r="B247" s="47">
        <f>'Daily Summ'!B163</f>
        <v>109375.7424</v>
      </c>
      <c r="C247" s="47">
        <f>'Daily Summ'!C163</f>
        <v>106570.3363</v>
      </c>
      <c r="D247" s="50">
        <f>'Daily Summ'!D163</f>
        <v>108781.4522</v>
      </c>
      <c r="E247" s="44"/>
      <c r="F247" s="47">
        <f>'Daily Summ'!E163</f>
        <v>106508.2645</v>
      </c>
      <c r="G247" s="50">
        <f>'Daily Summ'!F163</f>
        <v>107471.6547</v>
      </c>
      <c r="H247" s="47">
        <f>'Daily Summ'!G163</f>
        <v>106765.3649</v>
      </c>
      <c r="I247" s="29" t="str">
        <f>'Daily Summ'!AL163</f>
        <v>#REF!</v>
      </c>
      <c r="J247" s="29">
        <f>J246*(1+Prices!CA166)</f>
        <v>106118.0036</v>
      </c>
      <c r="K247" s="28">
        <f t="shared" si="10"/>
        <v>42599</v>
      </c>
      <c r="L247" s="33">
        <f>'Daily Summ'!AU163</f>
        <v>5.966443431</v>
      </c>
      <c r="M247" s="33">
        <f>'Daily Summ'!AT163</f>
        <v>-2.102358343</v>
      </c>
      <c r="N247" s="33">
        <f>'Daily Summ'!AS163</f>
        <v>3.294328311</v>
      </c>
      <c r="O247">
        <f>(Prices!CA166-'Daily Summ'!$AM$6)/'Daily Summ'!$AM$6</f>
        <v>-11.94786421</v>
      </c>
    </row>
    <row r="248">
      <c r="A248" s="46">
        <f>'Daily Summ'!A164</f>
        <v>42600</v>
      </c>
      <c r="B248" s="47">
        <f>'Daily Summ'!B164</f>
        <v>110011.6097</v>
      </c>
      <c r="C248" s="47">
        <f>'Daily Summ'!C164</f>
        <v>107067.6864</v>
      </c>
      <c r="D248" s="50">
        <f>'Daily Summ'!D164</f>
        <v>109358.5527</v>
      </c>
      <c r="E248" s="44"/>
      <c r="F248" s="47">
        <f>'Daily Summ'!E164</f>
        <v>106818.1818</v>
      </c>
      <c r="G248" s="50">
        <f>'Daily Summ'!F164</f>
        <v>107730.4686</v>
      </c>
      <c r="H248" s="47">
        <f>'Daily Summ'!G164</f>
        <v>107000.2055</v>
      </c>
      <c r="I248" s="29" t="str">
        <f>'Daily Summ'!AL164</f>
        <v>#REF!</v>
      </c>
      <c r="J248" s="29">
        <f>J247*(1+Prices!CA167)</f>
        <v>105938.0623</v>
      </c>
      <c r="K248" s="28">
        <f t="shared" si="10"/>
        <v>42600</v>
      </c>
      <c r="L248" s="33">
        <f>'Daily Summ'!AU164</f>
        <v>7.200629587</v>
      </c>
      <c r="M248" s="33">
        <f>'Daily Summ'!AT164</f>
        <v>16.42526834</v>
      </c>
      <c r="N248" s="33">
        <f>'Daily Summ'!AS164</f>
        <v>7.978382405</v>
      </c>
      <c r="O248">
        <f>(Prices!CA167-'Daily Summ'!$AM$6)/'Daily Summ'!$AM$6</f>
        <v>-7.321879742</v>
      </c>
    </row>
    <row r="249">
      <c r="A249" s="46">
        <f>'Daily Summ'!A165</f>
        <v>42601</v>
      </c>
      <c r="B249" s="47">
        <f>'Daily Summ'!B165</f>
        <v>109545.0239</v>
      </c>
      <c r="C249" s="47">
        <f>'Daily Summ'!C165</f>
        <v>106635.406</v>
      </c>
      <c r="D249" s="50">
        <f>'Daily Summ'!D165</f>
        <v>108957.9496</v>
      </c>
      <c r="E249" s="44"/>
      <c r="F249" s="47">
        <f>'Daily Summ'!E165</f>
        <v>106508.2645</v>
      </c>
      <c r="G249" s="50">
        <f>'Daily Summ'!F165</f>
        <v>107413.6907</v>
      </c>
      <c r="H249" s="47">
        <f>'Daily Summ'!G165</f>
        <v>106846.0914</v>
      </c>
      <c r="I249" s="29" t="str">
        <f>'Daily Summ'!AL165</f>
        <v>#REF!</v>
      </c>
      <c r="J249" s="29">
        <f>J248*(1+Prices!CA168)</f>
        <v>106108.533</v>
      </c>
      <c r="K249" s="28">
        <f t="shared" si="10"/>
        <v>42601</v>
      </c>
      <c r="L249" s="33">
        <f>'Daily Summ'!AU165</f>
        <v>-6.369851668</v>
      </c>
      <c r="M249" s="33">
        <f>'Daily Summ'!AT165</f>
        <v>-14.83482189</v>
      </c>
      <c r="N249" s="33">
        <f>'Daily Summ'!AS165</f>
        <v>-11.96278399</v>
      </c>
      <c r="O249">
        <f>(Prices!CA168-'Daily Summ'!$AM$6)/'Daily Summ'!$AM$6</f>
        <v>4.999322109</v>
      </c>
    </row>
    <row r="250">
      <c r="A250" s="46">
        <f>'Daily Summ'!A166</f>
        <v>42604</v>
      </c>
      <c r="B250" s="47">
        <f>'Daily Summ'!B166</f>
        <v>109101.6688</v>
      </c>
      <c r="C250" s="47">
        <f>'Daily Summ'!C166</f>
        <v>106521.358</v>
      </c>
      <c r="D250" s="50">
        <f>'Daily Summ'!D166</f>
        <v>108741.0497</v>
      </c>
      <c r="E250" s="44"/>
      <c r="F250" s="47">
        <f>'Daily Summ'!E166</f>
        <v>106508.2645</v>
      </c>
      <c r="G250" s="50">
        <f>'Daily Summ'!F166</f>
        <v>107659.3175</v>
      </c>
      <c r="H250" s="47">
        <f>'Daily Summ'!G166</f>
        <v>106785.9135</v>
      </c>
      <c r="I250" s="29" t="str">
        <f>'Daily Summ'!AL166</f>
        <v>#REF!</v>
      </c>
      <c r="J250" s="29">
        <f>J249*(1+Prices!CA169)</f>
        <v>106297.9449</v>
      </c>
      <c r="K250" s="28">
        <f t="shared" si="10"/>
        <v>42604</v>
      </c>
      <c r="L250" s="33">
        <f>'Daily Summ'!AU166</f>
        <v>-3.099823633</v>
      </c>
      <c r="M250" s="33">
        <f>'Daily Summ'!AT166</f>
        <v>-7.62455953</v>
      </c>
      <c r="N250" s="33">
        <f>'Daily Summ'!AS166</f>
        <v>7.525514335</v>
      </c>
      <c r="O250">
        <f>(Prices!CA169-'Daily Summ'!$AM$6)/'Daily Summ'!$AM$6</f>
        <v>5.655204205</v>
      </c>
    </row>
    <row r="251">
      <c r="A251" s="46">
        <f>'Daily Summ'!A167</f>
        <v>42605</v>
      </c>
      <c r="B251" s="47">
        <f>'Daily Summ'!B167</f>
        <v>109181.5593</v>
      </c>
      <c r="C251" s="47">
        <f>'Daily Summ'!C167</f>
        <v>106752.7536</v>
      </c>
      <c r="D251" s="50">
        <f>'Daily Summ'!D167</f>
        <v>109119.8358</v>
      </c>
      <c r="E251" s="44"/>
      <c r="F251" s="47">
        <f>'Daily Summ'!E167</f>
        <v>106921.4876</v>
      </c>
      <c r="G251" s="50">
        <f>'Daily Summ'!F167</f>
        <v>107714.2191</v>
      </c>
      <c r="H251" s="47">
        <f>'Daily Summ'!G167</f>
        <v>106994.3345</v>
      </c>
      <c r="I251" s="29" t="str">
        <f>'Daily Summ'!AL167</f>
        <v>#REF!</v>
      </c>
      <c r="J251" s="29">
        <f>J250*(1+Prices!CA170)</f>
        <v>105938.0623</v>
      </c>
      <c r="K251" s="28">
        <f t="shared" si="10"/>
        <v>42605</v>
      </c>
      <c r="L251" s="33">
        <f>'Daily Summ'!AU167</f>
        <v>6.27665826</v>
      </c>
      <c r="M251" s="33">
        <f>'Daily Summ'!AT167</f>
        <v>8.570083958</v>
      </c>
      <c r="N251" s="33">
        <f>'Daily Summ'!AS167</f>
        <v>0.9012451901</v>
      </c>
      <c r="O251">
        <f>(Prices!CA170-'Daily Summ'!$AM$6)/'Daily Summ'!$AM$6</f>
        <v>-13.62235611</v>
      </c>
    </row>
    <row r="252">
      <c r="A252" s="46">
        <f>'Daily Summ'!A168</f>
        <v>42606</v>
      </c>
      <c r="B252" s="47">
        <f>'Daily Summ'!B168</f>
        <v>108954.0253</v>
      </c>
      <c r="C252" s="47">
        <f>'Daily Summ'!C168</f>
        <v>106431.3194</v>
      </c>
      <c r="D252" s="50">
        <f>'Daily Summ'!D168</f>
        <v>108606.4492</v>
      </c>
      <c r="E252" s="44"/>
      <c r="F252" s="47">
        <f>'Daily Summ'!E168</f>
        <v>106301.6529</v>
      </c>
      <c r="G252" s="50">
        <f>'Daily Summ'!F168</f>
        <v>107297.8239</v>
      </c>
      <c r="H252" s="47">
        <f>'Daily Summ'!G168</f>
        <v>106433.6527</v>
      </c>
      <c r="I252" s="29" t="str">
        <f>'Daily Summ'!AL168</f>
        <v>#REF!</v>
      </c>
      <c r="J252" s="29">
        <f>J251*(1+Prices!CA171)</f>
        <v>106174.8272</v>
      </c>
      <c r="K252" s="28">
        <f t="shared" si="10"/>
        <v>42606</v>
      </c>
      <c r="L252" s="33">
        <f>'Daily Summ'!AU168</f>
        <v>-20.53710377</v>
      </c>
      <c r="M252" s="33">
        <f>'Daily Summ'!AT168</f>
        <v>-15.53727648</v>
      </c>
      <c r="N252" s="33">
        <f>'Daily Summ'!AS168</f>
        <v>-15.41242793</v>
      </c>
      <c r="O252">
        <f>(Prices!CA171-'Daily Summ'!$AM$6)/'Daily Summ'!$AM$6</f>
        <v>7.332391819</v>
      </c>
    </row>
    <row r="253">
      <c r="A253" s="46">
        <f>'Daily Summ'!A169</f>
        <v>42607</v>
      </c>
      <c r="B253" s="47">
        <f>'Daily Summ'!B169</f>
        <v>108822.5325</v>
      </c>
      <c r="C253" s="47">
        <f>'Daily Summ'!C169</f>
        <v>106307.0882</v>
      </c>
      <c r="D253" s="50">
        <f>'Daily Summ'!D169</f>
        <v>108560.0976</v>
      </c>
      <c r="E253" s="44"/>
      <c r="F253" s="47">
        <f>'Daily Summ'!E169</f>
        <v>106198.3471</v>
      </c>
      <c r="G253" s="50">
        <f>'Daily Summ'!F169</f>
        <v>107076.8732</v>
      </c>
      <c r="H253" s="47">
        <f>'Daily Summ'!G169</f>
        <v>106288.3451</v>
      </c>
      <c r="I253" s="29" t="str">
        <f>'Daily Summ'!AL169</f>
        <v>#REF!</v>
      </c>
      <c r="J253" s="29">
        <f>J252*(1+Prices!CA172)</f>
        <v>106165.3566</v>
      </c>
      <c r="K253" s="28">
        <f t="shared" si="10"/>
        <v>42607</v>
      </c>
      <c r="L253" s="33">
        <f>'Daily Summ'!AU169</f>
        <v>-6.089953676</v>
      </c>
      <c r="M253" s="33">
        <f>'Daily Summ'!AT169</f>
        <v>-4.516396423</v>
      </c>
      <c r="N253" s="33">
        <f>'Daily Summ'!AS169</f>
        <v>-8.677308229</v>
      </c>
      <c r="O253">
        <f>(Prices!CA172-'Daily Summ'!$AM$6)/'Daily Summ'!$AM$6</f>
        <v>-1.332552439</v>
      </c>
    </row>
    <row r="254">
      <c r="A254" s="46">
        <f>'Daily Summ'!A170</f>
        <v>42608</v>
      </c>
      <c r="B254" s="47">
        <f>'Daily Summ'!B170</f>
        <v>108292.2194</v>
      </c>
      <c r="C254" s="47">
        <f>'Daily Summ'!C170</f>
        <v>105812.5973</v>
      </c>
      <c r="D254" s="50">
        <f>'Daily Summ'!D170</f>
        <v>108066.8126</v>
      </c>
      <c r="E254" s="44"/>
      <c r="F254" s="47">
        <f>'Daily Summ'!E170</f>
        <v>105888.4298</v>
      </c>
      <c r="G254" s="50">
        <f>'Daily Summ'!F170</f>
        <v>106790.2217</v>
      </c>
      <c r="H254" s="47">
        <f>'Daily Summ'!G170</f>
        <v>106120.5319</v>
      </c>
      <c r="I254" s="29" t="str">
        <f>'Daily Summ'!AL170</f>
        <v>#REF!</v>
      </c>
      <c r="J254" s="29">
        <f>J253*(1+Prices!CA173)</f>
        <v>106127.4742</v>
      </c>
      <c r="K254" s="28">
        <f t="shared" si="10"/>
        <v>42608</v>
      </c>
      <c r="L254" s="33">
        <f>'Daily Summ'!AU170</f>
        <v>-6.886332933</v>
      </c>
      <c r="M254" s="33">
        <f>'Daily Summ'!AT170</f>
        <v>-16.83283448</v>
      </c>
      <c r="N254" s="33">
        <f>'Daily Summ'!AS170</f>
        <v>-10.98074662</v>
      </c>
      <c r="O254">
        <f>(Prices!CA173-'Daily Summ'!$AM$6)/'Daily Summ'!$AM$6</f>
        <v>-2.330328419</v>
      </c>
    </row>
    <row r="255">
      <c r="A255" s="46">
        <f>'Daily Summ'!A171</f>
        <v>42611</v>
      </c>
      <c r="B255" s="47">
        <f>'Daily Summ'!B171</f>
        <v>108895.7746</v>
      </c>
      <c r="C255" s="47">
        <f>'Daily Summ'!C171</f>
        <v>106344.7616</v>
      </c>
      <c r="D255" s="50">
        <f>'Daily Summ'!D171</f>
        <v>108704.008</v>
      </c>
      <c r="E255" s="44"/>
      <c r="F255" s="47">
        <f>'Daily Summ'!E171</f>
        <v>106301.6529</v>
      </c>
      <c r="G255" s="50">
        <f>'Daily Summ'!F171</f>
        <v>107306.4951</v>
      </c>
      <c r="H255" s="47">
        <f>'Daily Summ'!G171</f>
        <v>106675.3427</v>
      </c>
      <c r="I255" s="29" t="str">
        <f>'Daily Summ'!AL171</f>
        <v>#REF!</v>
      </c>
      <c r="J255" s="29">
        <f>J254*(1+Prices!CA174)</f>
        <v>105957.0035</v>
      </c>
      <c r="K255" s="28">
        <f t="shared" si="10"/>
        <v>42611</v>
      </c>
      <c r="L255" s="33">
        <f>'Daily Summ'!AU171</f>
        <v>18.4917119</v>
      </c>
      <c r="M255" s="33">
        <f>'Daily Summ'!AT171</f>
        <v>18.01540518</v>
      </c>
      <c r="N255" s="33">
        <f>'Daily Summ'!AS171</f>
        <v>17.024064</v>
      </c>
      <c r="O255">
        <f>(Prices!CA174-'Daily Summ'!$AM$6)/'Daily Summ'!$AM$6</f>
        <v>-6.98861477</v>
      </c>
    </row>
    <row r="256">
      <c r="A256" s="46">
        <f>'Daily Summ'!A172</f>
        <v>42612</v>
      </c>
      <c r="B256" s="47">
        <f>'Daily Summ'!B172</f>
        <v>108695.4885</v>
      </c>
      <c r="C256" s="47">
        <f>'Daily Summ'!C172</f>
        <v>106198.6841</v>
      </c>
      <c r="D256" s="50">
        <f>'Daily Summ'!D172</f>
        <v>108512.7328</v>
      </c>
      <c r="E256" s="44"/>
      <c r="F256" s="47">
        <f>'Daily Summ'!E172</f>
        <v>106198.3471</v>
      </c>
      <c r="G256" s="50">
        <f>'Daily Summ'!F172</f>
        <v>107018.4781</v>
      </c>
      <c r="H256" s="47">
        <f>'Daily Summ'!G172</f>
        <v>106466.9217</v>
      </c>
      <c r="I256" s="29" t="str">
        <f>'Daily Summ'!AL172</f>
        <v>#REF!</v>
      </c>
      <c r="J256" s="29">
        <f>J255*(1+Prices!CA175)</f>
        <v>105549.768</v>
      </c>
      <c r="K256" s="28">
        <f t="shared" si="10"/>
        <v>42612</v>
      </c>
      <c r="L256" s="33">
        <f>'Daily Summ'!AU172</f>
        <v>-8.284200637</v>
      </c>
      <c r="M256" s="33">
        <f>'Daily Summ'!AT172</f>
        <v>-6.540435735</v>
      </c>
      <c r="N256" s="33">
        <f>'Daily Summ'!AS172</f>
        <v>-11.00683135</v>
      </c>
      <c r="O256">
        <f>(Prices!CA175-'Daily Summ'!$AM$6)/'Daily Summ'!$AM$6</f>
        <v>-15.32915195</v>
      </c>
    </row>
    <row r="257">
      <c r="A257" s="46">
        <f>'Daily Summ'!A173</f>
        <v>42613</v>
      </c>
      <c r="B257" s="47">
        <f>'Daily Summ'!B173</f>
        <v>108099.3526</v>
      </c>
      <c r="C257" s="47">
        <f>'Daily Summ'!C173</f>
        <v>105823.7039</v>
      </c>
      <c r="D257" s="50">
        <f>'Daily Summ'!D173</f>
        <v>108100.6551</v>
      </c>
      <c r="E257" s="44"/>
      <c r="F257" s="47">
        <f>'Daily Summ'!E173</f>
        <v>105991.7355</v>
      </c>
      <c r="G257" s="50">
        <f>'Daily Summ'!F173</f>
        <v>106903.6526</v>
      </c>
      <c r="H257" s="47">
        <f>'Daily Summ'!G173</f>
        <v>106213.9789</v>
      </c>
      <c r="I257" s="29" t="str">
        <f>'Daily Summ'!AL173</f>
        <v>#REF!</v>
      </c>
      <c r="J257" s="29">
        <f>J256*(1+Prices!CA176)</f>
        <v>105985.4153</v>
      </c>
      <c r="K257" s="28">
        <f t="shared" si="10"/>
        <v>42613</v>
      </c>
      <c r="L257" s="33">
        <f>'Daily Summ'!AU173</f>
        <v>-9.857521044</v>
      </c>
      <c r="M257" s="33">
        <f>'Daily Summ'!AT173</f>
        <v>-14.75575267</v>
      </c>
      <c r="N257" s="33">
        <f>'Daily Summ'!AS173</f>
        <v>-5.000220801</v>
      </c>
      <c r="O257">
        <f>(Prices!CA176-'Daily Summ'!$AM$6)/'Daily Summ'!$AM$6</f>
        <v>14.38800253</v>
      </c>
    </row>
    <row r="258">
      <c r="A258" s="46">
        <f>'Daily Summ'!A174</f>
        <v>42614</v>
      </c>
      <c r="B258" s="47">
        <f>'Daily Summ'!B174</f>
        <v>108450.6008</v>
      </c>
      <c r="C258" s="47">
        <f>'Daily Summ'!C174</f>
        <v>106152.9863</v>
      </c>
      <c r="D258" s="50">
        <f>'Daily Summ'!D174</f>
        <v>108415.6052</v>
      </c>
      <c r="E258" s="44"/>
      <c r="F258" s="47">
        <f>'Daily Summ'!E174</f>
        <v>106198.3471</v>
      </c>
      <c r="G258" s="50">
        <f>'Daily Summ'!F174</f>
        <v>106810.2329</v>
      </c>
      <c r="H258" s="47">
        <f>'Daily Summ'!G174</f>
        <v>106209.5756</v>
      </c>
      <c r="I258" s="29" t="str">
        <f>'Daily Summ'!AL174</f>
        <v>#REF!</v>
      </c>
      <c r="J258" s="29">
        <f>J257*(1+Prices!CA177)</f>
        <v>105975.9447</v>
      </c>
      <c r="K258" s="28">
        <f t="shared" si="10"/>
        <v>42614</v>
      </c>
      <c r="L258" s="33">
        <f>'Daily Summ'!AU174</f>
        <v>-1.154560025</v>
      </c>
      <c r="M258" s="33">
        <f>'Daily Summ'!AT174</f>
        <v>9.461203617</v>
      </c>
      <c r="N258" s="33">
        <f>'Daily Summ'!AS174</f>
        <v>-4.257994205</v>
      </c>
      <c r="O258">
        <f>(Prices!CA177-'Daily Summ'!$AM$6)/'Daily Summ'!$AM$6</f>
        <v>-1.33314676</v>
      </c>
    </row>
    <row r="259">
      <c r="A259" s="46">
        <f>'Daily Summ'!A175</f>
        <v>42615</v>
      </c>
      <c r="B259" s="47">
        <f>'Daily Summ'!B175</f>
        <v>108709.3504</v>
      </c>
      <c r="C259" s="47">
        <f>'Daily Summ'!C175</f>
        <v>106409.7572</v>
      </c>
      <c r="D259" s="50">
        <f>'Daily Summ'!D175</f>
        <v>108971.7443</v>
      </c>
      <c r="E259" s="44"/>
      <c r="F259" s="47">
        <f>'Daily Summ'!E175</f>
        <v>106921.4876</v>
      </c>
      <c r="G259" s="50">
        <f>'Daily Summ'!F175</f>
        <v>106806.2977</v>
      </c>
      <c r="H259" s="47">
        <f>'Daily Summ'!G175</f>
        <v>106655.7727</v>
      </c>
      <c r="I259" s="29" t="str">
        <f>'Daily Summ'!AL175</f>
        <v>#REF!</v>
      </c>
      <c r="J259" s="29">
        <f>J258*(1+Prices!CA178)</f>
        <v>105852.827</v>
      </c>
      <c r="K259" s="28">
        <f t="shared" si="10"/>
        <v>42615</v>
      </c>
      <c r="L259" s="33">
        <f>'Daily Summ'!AU175</f>
        <v>14.66273182</v>
      </c>
      <c r="M259" s="33">
        <f>'Daily Summ'!AT175</f>
        <v>14.60623572</v>
      </c>
      <c r="N259" s="33">
        <f>'Daily Summ'!AS175</f>
        <v>-1.137361501</v>
      </c>
      <c r="O259">
        <f>(Prices!CA178-'Daily Summ'!$AM$6)/'Daily Summ'!$AM$6</f>
        <v>-5.331294919</v>
      </c>
    </row>
    <row r="260">
      <c r="A260" s="46">
        <f>'Daily Summ'!A176</f>
        <v>42619</v>
      </c>
      <c r="B260" s="47">
        <f>'Daily Summ'!B176</f>
        <v>109679.2477</v>
      </c>
      <c r="C260" s="47">
        <f>'Daily Summ'!C176</f>
        <v>107089.886</v>
      </c>
      <c r="D260" s="50">
        <f>'Daily Summ'!D176</f>
        <v>109748.9029</v>
      </c>
      <c r="E260" s="44"/>
      <c r="F260" s="47">
        <f>'Daily Summ'!E176</f>
        <v>107644.6281</v>
      </c>
      <c r="G260" s="50">
        <f>'Daily Summ'!F176</f>
        <v>107294.3707</v>
      </c>
      <c r="H260" s="47">
        <f>'Daily Summ'!G176</f>
        <v>106973.7859</v>
      </c>
      <c r="I260" s="29" t="str">
        <f>'Daily Summ'!AL176</f>
        <v>#REF!</v>
      </c>
      <c r="J260" s="29">
        <f>J259*(1+Prices!CA179)</f>
        <v>105871.7682</v>
      </c>
      <c r="K260" s="28">
        <f t="shared" si="10"/>
        <v>42619</v>
      </c>
      <c r="L260" s="33">
        <f>'Daily Summ'!AU176</f>
        <v>10.11643</v>
      </c>
      <c r="M260" s="33">
        <f>'Daily Summ'!AT176</f>
        <v>26.22417104</v>
      </c>
      <c r="N260" s="33">
        <f>'Daily Summ'!AS176</f>
        <v>16.036972</v>
      </c>
      <c r="O260">
        <f>(Prices!CA179-'Daily Summ'!$AM$6)/'Daily Summ'!$AM$6</f>
        <v>-0.3328718985</v>
      </c>
    </row>
    <row r="261">
      <c r="A261" s="46">
        <f>'Daily Summ'!A177</f>
        <v>42620</v>
      </c>
      <c r="B261" s="47">
        <f>'Daily Summ'!B177</f>
        <v>109702.4109</v>
      </c>
      <c r="C261" s="47">
        <f>'Daily Summ'!C177</f>
        <v>107165.8764</v>
      </c>
      <c r="D261" s="50">
        <f>'Daily Summ'!D177</f>
        <v>109944.0659</v>
      </c>
      <c r="E261" s="44"/>
      <c r="F261" s="47">
        <f>'Daily Summ'!E177</f>
        <v>107644.6281</v>
      </c>
      <c r="G261" s="50">
        <f>'Daily Summ'!F177</f>
        <v>107174.102</v>
      </c>
      <c r="H261" s="47">
        <f>'Daily Summ'!G177</f>
        <v>106958.1299</v>
      </c>
      <c r="I261" s="29" t="str">
        <f>'Daily Summ'!AL177</f>
        <v>#REF!</v>
      </c>
      <c r="J261" s="29">
        <f>J260*(1+Prices!CA180)</f>
        <v>105597.1209</v>
      </c>
      <c r="K261" s="28">
        <f t="shared" si="10"/>
        <v>42620</v>
      </c>
      <c r="L261" s="33">
        <f>'Daily Summ'!AU177</f>
        <v>-1.545643466</v>
      </c>
      <c r="M261" s="33">
        <f>'Daily Summ'!AT177</f>
        <v>1.515683858</v>
      </c>
      <c r="N261" s="33">
        <f>'Daily Summ'!AS177</f>
        <v>-5.179074183</v>
      </c>
      <c r="O261">
        <f>(Prices!CA180-'Daily Summ'!$AM$6)/'Daily Summ'!$AM$6</f>
        <v>-10.67162684</v>
      </c>
    </row>
    <row r="262">
      <c r="A262" s="46">
        <f>'Daily Summ'!A178</f>
        <v>42621</v>
      </c>
      <c r="B262" s="47">
        <f>'Daily Summ'!B178</f>
        <v>109565.072</v>
      </c>
      <c r="C262" s="47">
        <f>'Daily Summ'!C178</f>
        <v>106962.9762</v>
      </c>
      <c r="D262" s="50">
        <f>'Daily Summ'!D178</f>
        <v>109756.5752</v>
      </c>
      <c r="E262" s="44"/>
      <c r="F262" s="47">
        <f>'Daily Summ'!E178</f>
        <v>107541.3223</v>
      </c>
      <c r="G262" s="50">
        <f>'Daily Summ'!F178</f>
        <v>106777.0114</v>
      </c>
      <c r="H262" s="47">
        <f>'Daily Summ'!G178</f>
        <v>106720.3538</v>
      </c>
      <c r="I262" s="29" t="str">
        <f>'Daily Summ'!AL178</f>
        <v>#REF!</v>
      </c>
      <c r="J262" s="29">
        <f>J261*(1+Prices!CA181)</f>
        <v>106089.5918</v>
      </c>
      <c r="K262" s="28">
        <f t="shared" si="10"/>
        <v>42621</v>
      </c>
      <c r="L262" s="33">
        <f>'Daily Summ'!AU178</f>
        <v>-9.288173154</v>
      </c>
      <c r="M262" s="33">
        <f>'Daily Summ'!AT178</f>
        <v>-6.415530183</v>
      </c>
      <c r="N262" s="33">
        <f>'Daily Summ'!AS178</f>
        <v>-14.81351619</v>
      </c>
      <c r="O262">
        <f>(Prices!CA181-'Daily Summ'!$AM$6)/'Daily Summ'!$AM$6</f>
        <v>16.38733279</v>
      </c>
    </row>
    <row r="263">
      <c r="A263" s="46">
        <f>'Daily Summ'!A179</f>
        <v>42622</v>
      </c>
      <c r="B263" s="47">
        <f>'Daily Summ'!B179</f>
        <v>106796.1354</v>
      </c>
      <c r="C263" s="47">
        <f>'Daily Summ'!C179</f>
        <v>104583.2942</v>
      </c>
      <c r="D263" s="50">
        <f>'Daily Summ'!D179</f>
        <v>106823.8164</v>
      </c>
      <c r="E263" s="44"/>
      <c r="F263" s="47">
        <f>'Daily Summ'!E179</f>
        <v>105165.2893</v>
      </c>
      <c r="G263" s="50">
        <f>'Daily Summ'!F179</f>
        <v>105118.2076</v>
      </c>
      <c r="H263" s="47">
        <f>'Daily Summ'!G179</f>
        <v>104103.3494</v>
      </c>
      <c r="I263" s="29" t="str">
        <f>'Daily Summ'!AL179</f>
        <v>#REF!</v>
      </c>
      <c r="J263" s="29">
        <f>J262*(1+Prices!CA182)</f>
        <v>106146.4154</v>
      </c>
      <c r="K263" s="28">
        <f t="shared" si="10"/>
        <v>42622</v>
      </c>
      <c r="L263" s="33">
        <f>'Daily Summ'!AU179</f>
        <v>-92.42430945</v>
      </c>
      <c r="M263" s="33">
        <f>'Daily Summ'!AT179</f>
        <v>-90.78966945</v>
      </c>
      <c r="N263" s="33">
        <f>'Daily Summ'!AS179</f>
        <v>-58.91909412</v>
      </c>
      <c r="O263">
        <f>(Prices!CA182-'Daily Summ'!$AM$6)/'Daily Summ'!$AM$6</f>
        <v>0.9969177265</v>
      </c>
    </row>
    <row r="264">
      <c r="A264" s="46">
        <f>'Daily Summ'!A180</f>
        <v>42625</v>
      </c>
      <c r="B264" s="47">
        <f>'Daily Summ'!B180</f>
        <v>107867.2703</v>
      </c>
      <c r="C264" s="47">
        <f>'Daily Summ'!C180</f>
        <v>105550.2578</v>
      </c>
      <c r="D264" s="50">
        <f>'Daily Summ'!D180</f>
        <v>107917.3277</v>
      </c>
      <c r="E264" s="44"/>
      <c r="F264" s="47">
        <f>'Daily Summ'!E180</f>
        <v>106301.6529</v>
      </c>
      <c r="G264" s="50">
        <f>'Daily Summ'!F180</f>
        <v>105751.7316</v>
      </c>
      <c r="H264" s="47">
        <f>'Daily Summ'!G180</f>
        <v>105631.2808</v>
      </c>
      <c r="I264" s="29" t="str">
        <f>'Daily Summ'!AL180</f>
        <v>#REF!</v>
      </c>
      <c r="J264" s="29">
        <f>J263*(1+Prices!CA183)</f>
        <v>105625.5327</v>
      </c>
      <c r="K264" s="28">
        <f t="shared" si="10"/>
        <v>42625</v>
      </c>
      <c r="L264" s="33">
        <f>'Daily Summ'!AU180</f>
        <v>53.71969006</v>
      </c>
      <c r="M264" s="33">
        <f>'Daily Summ'!AT180</f>
        <v>36.57854585</v>
      </c>
      <c r="N264" s="33">
        <f>'Daily Summ'!AS180</f>
        <v>21.46930514</v>
      </c>
      <c r="O264">
        <f>(Prices!CA183-'Daily Summ'!$AM$6)/'Daily Summ'!$AM$6</f>
        <v>-19.29527987</v>
      </c>
    </row>
    <row r="265">
      <c r="A265" s="46">
        <f>'Daily Summ'!A181</f>
        <v>42626</v>
      </c>
      <c r="B265" s="47">
        <f>'Daily Summ'!B181</f>
        <v>105772.4558</v>
      </c>
      <c r="C265" s="47">
        <f>'Daily Summ'!C181</f>
        <v>103680.2114</v>
      </c>
      <c r="D265" s="50">
        <f>'Daily Summ'!D181</f>
        <v>105615.4523</v>
      </c>
      <c r="E265" s="44"/>
      <c r="F265" s="47">
        <f>'Daily Summ'!E181</f>
        <v>104752.0661</v>
      </c>
      <c r="G265" s="50">
        <f>'Daily Summ'!F181</f>
        <v>104820.3283</v>
      </c>
      <c r="H265" s="47">
        <f>'Daily Summ'!G181</f>
        <v>104064.6986</v>
      </c>
      <c r="I265" s="29" t="str">
        <f>'Daily Summ'!AL181</f>
        <v>#REF!</v>
      </c>
      <c r="J265" s="29">
        <f>J264*(1+Prices!CA184)</f>
        <v>105123.5912</v>
      </c>
      <c r="K265" s="28">
        <f t="shared" si="10"/>
        <v>42626</v>
      </c>
      <c r="L265" s="33">
        <f>'Daily Summ'!AU181</f>
        <v>-56.29236029</v>
      </c>
      <c r="M265" s="33">
        <f>'Daily Summ'!AT181</f>
        <v>-69.08210814</v>
      </c>
      <c r="N265" s="33">
        <f>'Daily Summ'!AS181</f>
        <v>-33.83634351</v>
      </c>
      <c r="O265">
        <f>(Prices!CA184-'Daily Summ'!$AM$6)/'Daily Summ'!$AM$6</f>
        <v>-18.71693768</v>
      </c>
    </row>
    <row r="266">
      <c r="A266" s="46">
        <f>'Daily Summ'!A182</f>
        <v>42627</v>
      </c>
      <c r="B266" s="47">
        <f>'Daily Summ'!B182</f>
        <v>105793.6609</v>
      </c>
      <c r="C266" s="47">
        <f>'Daily Summ'!C182</f>
        <v>103603.813</v>
      </c>
      <c r="D266" s="50">
        <f>'Daily Summ'!D182</f>
        <v>105552.4917</v>
      </c>
      <c r="E266" s="44"/>
      <c r="F266" s="47">
        <f>'Daily Summ'!E182</f>
        <v>104648.7603</v>
      </c>
      <c r="G266" s="50">
        <f>'Daily Summ'!F182</f>
        <v>104881.2963</v>
      </c>
      <c r="H266" s="47">
        <f>'Daily Summ'!G182</f>
        <v>104003.5422</v>
      </c>
      <c r="I266" s="29" t="str">
        <f>'Daily Summ'!AL182</f>
        <v>#REF!</v>
      </c>
      <c r="J266" s="29">
        <f>J265*(1+Prices!CA185)</f>
        <v>105218.2972</v>
      </c>
      <c r="K266" s="28">
        <f t="shared" si="10"/>
        <v>42627</v>
      </c>
      <c r="L266" s="33">
        <f>'Daily Summ'!AU182</f>
        <v>-3.191002785</v>
      </c>
      <c r="M266" s="33">
        <f>'Daily Summ'!AT182</f>
        <v>-2.974768436</v>
      </c>
      <c r="N266" s="33">
        <f>'Daily Summ'!AS182</f>
        <v>1.16850993</v>
      </c>
      <c r="O266">
        <f>(Prices!CA185-'Daily Summ'!$AM$6)/'Daily Summ'!$AM$6</f>
        <v>2.358779635</v>
      </c>
    </row>
    <row r="267">
      <c r="A267" s="46">
        <f>'Daily Summ'!A183</f>
        <v>42628</v>
      </c>
      <c r="B267" s="47">
        <f>'Daily Summ'!B183</f>
        <v>106973.9751</v>
      </c>
      <c r="C267" s="47">
        <f>'Daily Summ'!C183</f>
        <v>104561.8706</v>
      </c>
      <c r="D267" s="50">
        <f>'Daily Summ'!D183</f>
        <v>106649.3223</v>
      </c>
      <c r="E267" s="44"/>
      <c r="F267" s="47">
        <f>'Daily Summ'!E183</f>
        <v>105578.5124</v>
      </c>
      <c r="G267" s="50">
        <f>'Daily Summ'!F183</f>
        <v>105325.6371</v>
      </c>
      <c r="H267" s="47">
        <f>'Daily Summ'!G183</f>
        <v>105054.9429</v>
      </c>
      <c r="I267" s="29" t="str">
        <f>'Daily Summ'!AL183</f>
        <v>#REF!</v>
      </c>
      <c r="J267" s="29">
        <f>J266*(1+Prices!CA186)</f>
        <v>104830.0028</v>
      </c>
      <c r="K267" s="28">
        <f t="shared" si="10"/>
        <v>42628</v>
      </c>
      <c r="L267" s="33">
        <f>'Daily Summ'!AU183</f>
        <v>36.68986934</v>
      </c>
      <c r="M267" s="33">
        <f>'Daily Summ'!AT183</f>
        <v>35.98410786</v>
      </c>
      <c r="N267" s="33">
        <f>'Daily Summ'!AS183</f>
        <v>14.79510969</v>
      </c>
      <c r="O267">
        <f>(Prices!CA186-'Daily Summ'!$AM$6)/'Daily Summ'!$AM$6</f>
        <v>-14.75860137</v>
      </c>
    </row>
    <row r="268">
      <c r="A268" s="46">
        <f>'Daily Summ'!A184</f>
        <v>42629</v>
      </c>
      <c r="B268" s="47">
        <f>'Daily Summ'!B184</f>
        <v>106278.8129</v>
      </c>
      <c r="C268" s="47">
        <f>'Daily Summ'!C184</f>
        <v>103846.5472</v>
      </c>
      <c r="D268" s="50">
        <f>'Daily Summ'!D184</f>
        <v>105987.9495</v>
      </c>
      <c r="E268" s="44"/>
      <c r="F268" s="47">
        <f>'Daily Summ'!E184</f>
        <v>104958.6777</v>
      </c>
      <c r="G268" s="50">
        <f>'Daily Summ'!F184</f>
        <v>105311.378</v>
      </c>
      <c r="H268" s="47">
        <f>'Daily Summ'!G184</f>
        <v>104658.6495</v>
      </c>
      <c r="I268" s="29" t="str">
        <f>'Daily Summ'!AL184</f>
        <v>#REF!</v>
      </c>
      <c r="J268" s="29">
        <f>J267*(1+Prices!CA187)</f>
        <v>105066.7677</v>
      </c>
      <c r="K268" s="28">
        <f t="shared" si="10"/>
        <v>42629</v>
      </c>
      <c r="L268" s="33">
        <f>'Daily Summ'!AU184</f>
        <v>-15.06387103</v>
      </c>
      <c r="M268" s="33">
        <f>'Daily Summ'!AT184</f>
        <v>-24.68535035</v>
      </c>
      <c r="N268" s="33">
        <f>'Daily Summ'!AS184</f>
        <v>-1.504735778</v>
      </c>
      <c r="O268">
        <f>(Prices!CA187-'Daily Summ'!$AM$6)/'Daily Summ'!$AM$6</f>
        <v>7.420465705</v>
      </c>
    </row>
    <row r="269">
      <c r="A269" s="46">
        <f>'Daily Summ'!A185</f>
        <v>42632</v>
      </c>
      <c r="B269" s="47">
        <f>'Daily Summ'!B185</f>
        <v>106744.5155</v>
      </c>
      <c r="C269" s="47">
        <f>'Daily Summ'!C185</f>
        <v>104298.3805</v>
      </c>
      <c r="D269" s="50">
        <f>'Daily Summ'!D185</f>
        <v>106480.2501</v>
      </c>
      <c r="E269" s="44"/>
      <c r="F269" s="47">
        <f>'Daily Summ'!E185</f>
        <v>105371.9008</v>
      </c>
      <c r="G269" s="50">
        <f>'Daily Summ'!F185</f>
        <v>105337.1937</v>
      </c>
      <c r="H269" s="47">
        <f>'Daily Summ'!G185</f>
        <v>104656.6925</v>
      </c>
      <c r="I269" s="29" t="str">
        <f>'Daily Summ'!AL185</f>
        <v>#REF!</v>
      </c>
      <c r="J269" s="29">
        <f>J268*(1+Prices!CA188)</f>
        <v>105095.1795</v>
      </c>
      <c r="K269" s="28">
        <f t="shared" si="10"/>
        <v>42632</v>
      </c>
      <c r="L269" s="33">
        <f>'Daily Summ'!AU185</f>
        <v>-1.069714194</v>
      </c>
      <c r="M269" s="33">
        <f>'Daily Summ'!AT185</f>
        <v>15.13840575</v>
      </c>
      <c r="N269" s="33">
        <f>'Daily Summ'!AS185</f>
        <v>-0.08607078532</v>
      </c>
      <c r="O269">
        <f>(Prices!CA188-'Daily Summ'!$AM$6)/'Daily Summ'!$AM$6</f>
        <v>0.008178852184</v>
      </c>
    </row>
    <row r="270">
      <c r="A270" s="46">
        <f>'Daily Summ'!A186</f>
        <v>42633</v>
      </c>
      <c r="B270" s="47">
        <f>'Daily Summ'!B186</f>
        <v>106801.0373</v>
      </c>
      <c r="C270" s="47">
        <f>'Daily Summ'!C186</f>
        <v>104393.0678</v>
      </c>
      <c r="D270" s="50">
        <f>'Daily Summ'!D186</f>
        <v>106530.0683</v>
      </c>
      <c r="E270" s="44"/>
      <c r="F270" s="47">
        <f>'Daily Summ'!E186</f>
        <v>105371.9008</v>
      </c>
      <c r="G270" s="50">
        <f>'Daily Summ'!F186</f>
        <v>105506.8922</v>
      </c>
      <c r="H270" s="47">
        <f>'Daily Summ'!G186</f>
        <v>104688.0045</v>
      </c>
      <c r="I270" s="29" t="str">
        <f>'Daily Summ'!AL186</f>
        <v>#REF!</v>
      </c>
      <c r="J270" s="29">
        <f>J269*(1+Prices!CA189)</f>
        <v>105208.8266</v>
      </c>
      <c r="K270" s="28">
        <f t="shared" si="10"/>
        <v>42633</v>
      </c>
      <c r="L270" s="33">
        <f>'Daily Summ'!AU186</f>
        <v>0.115447966</v>
      </c>
      <c r="M270" s="33">
        <f>'Daily Summ'!AT186</f>
        <v>0.7757814384</v>
      </c>
      <c r="N270" s="33">
        <f>'Daily Summ'!AS186</f>
        <v>5.00621296</v>
      </c>
      <c r="O270">
        <f>(Prices!CA189-'Daily Summ'!$AM$6)/'Daily Summ'!$AM$6</f>
        <v>3.031625191</v>
      </c>
    </row>
    <row r="271">
      <c r="A271" s="46">
        <f>'Daily Summ'!A187</f>
        <v>42634</v>
      </c>
      <c r="B271" s="47">
        <f>'Daily Summ'!B187</f>
        <v>108606.7067</v>
      </c>
      <c r="C271" s="47">
        <f>'Daily Summ'!C187</f>
        <v>105976.212</v>
      </c>
      <c r="D271" s="50">
        <f>'Daily Summ'!D187</f>
        <v>108363.0902</v>
      </c>
      <c r="E271" s="44"/>
      <c r="F271" s="47">
        <f>'Daily Summ'!E187</f>
        <v>106611.5702</v>
      </c>
      <c r="G271" s="50">
        <f>'Daily Summ'!F187</f>
        <v>106181.7104</v>
      </c>
      <c r="H271" s="47">
        <f>'Daily Summ'!G187</f>
        <v>105830.8952</v>
      </c>
      <c r="I271" s="29" t="str">
        <f>'Daily Summ'!AL187</f>
        <v>#REF!</v>
      </c>
      <c r="J271" s="29">
        <f>J270*(1+Prices!CA190)</f>
        <v>105028.8853</v>
      </c>
      <c r="K271" s="28">
        <f t="shared" si="10"/>
        <v>42634</v>
      </c>
      <c r="L271" s="33">
        <f>'Daily Summ'!AU187</f>
        <v>39.70167329</v>
      </c>
      <c r="M271" s="33">
        <f>'Daily Summ'!AT187</f>
        <v>55.89619121</v>
      </c>
      <c r="N271" s="33">
        <f>'Daily Summ'!AS187</f>
        <v>22.84572181</v>
      </c>
      <c r="O271">
        <f>(Prices!CA190-'Daily Summ'!$AM$6)/'Daily Summ'!$AM$6</f>
        <v>-7.376511163</v>
      </c>
    </row>
    <row r="272">
      <c r="A272" s="46">
        <f>'Daily Summ'!A188</f>
        <v>42635</v>
      </c>
      <c r="B272" s="47">
        <f>'Daily Summ'!B188</f>
        <v>109293.273</v>
      </c>
      <c r="C272" s="47">
        <f>'Daily Summ'!C188</f>
        <v>106758.5616</v>
      </c>
      <c r="D272" s="50">
        <f>'Daily Summ'!D188</f>
        <v>109408.1144</v>
      </c>
      <c r="E272" s="44"/>
      <c r="F272" s="47">
        <f>'Daily Summ'!E188</f>
        <v>107541.3223</v>
      </c>
      <c r="G272" s="50">
        <f>'Daily Summ'!F188</f>
        <v>106760.62</v>
      </c>
      <c r="H272" s="47">
        <f>'Daily Summ'!G188</f>
        <v>106518.7824</v>
      </c>
      <c r="I272" s="29" t="str">
        <f>'Daily Summ'!AL188</f>
        <v>#REF!</v>
      </c>
      <c r="J272" s="29">
        <f>J271*(1+Prices!CA191)</f>
        <v>105189.8854</v>
      </c>
      <c r="K272" s="28">
        <f t="shared" si="10"/>
        <v>42635</v>
      </c>
      <c r="L272" s="33">
        <f>'Daily Summ'!AU188</f>
        <v>23.23311248</v>
      </c>
      <c r="M272" s="33">
        <f>'Daily Summ'!AT188</f>
        <v>28.88986073</v>
      </c>
      <c r="N272" s="33">
        <f>'Daily Summ'!AS188</f>
        <v>19.32663824</v>
      </c>
      <c r="O272">
        <f>(Prices!CA191-'Daily Summ'!$AM$6)/'Daily Summ'!$AM$6</f>
        <v>4.715074096</v>
      </c>
    </row>
    <row r="273">
      <c r="A273" s="46">
        <f>'Daily Summ'!A189</f>
        <v>42636</v>
      </c>
      <c r="B273" s="47">
        <f>'Daily Summ'!B189</f>
        <v>108315.0647</v>
      </c>
      <c r="C273" s="47">
        <f>'Daily Summ'!C189</f>
        <v>105942.448</v>
      </c>
      <c r="D273" s="50">
        <f>'Daily Summ'!D189</f>
        <v>108550.0221</v>
      </c>
      <c r="E273" s="44"/>
      <c r="F273" s="47">
        <f>'Daily Summ'!E189</f>
        <v>107024.7934</v>
      </c>
      <c r="G273" s="50">
        <f>'Daily Summ'!F189</f>
        <v>106391.1214</v>
      </c>
      <c r="H273" s="47">
        <f>'Daily Summ'!G189</f>
        <v>105907.7077</v>
      </c>
      <c r="I273" s="29" t="str">
        <f>'Daily Summ'!AL189</f>
        <v>#REF!</v>
      </c>
      <c r="J273" s="29">
        <f>J272*(1+Prices!CA192)</f>
        <v>105360.3561</v>
      </c>
      <c r="K273" s="28">
        <f t="shared" si="10"/>
        <v>42636</v>
      </c>
      <c r="L273" s="33">
        <f>'Daily Summ'!AU189</f>
        <v>-22.38811903</v>
      </c>
      <c r="M273" s="33">
        <f>'Daily Summ'!AT189</f>
        <v>-28.254314</v>
      </c>
      <c r="N273" s="33">
        <f>'Daily Summ'!AS189</f>
        <v>-13.90346187</v>
      </c>
      <c r="O273">
        <f>(Prices!CA192-'Daily Summ'!$AM$6)/'Daily Summ'!$AM$6</f>
        <v>5.041993078</v>
      </c>
    </row>
    <row r="274">
      <c r="A274" s="46">
        <f>'Daily Summ'!A190</f>
        <v>42639</v>
      </c>
      <c r="B274" s="47">
        <f>'Daily Summ'!B190</f>
        <v>107361.8652</v>
      </c>
      <c r="C274" s="47">
        <f>'Daily Summ'!C190</f>
        <v>105099.7699</v>
      </c>
      <c r="D274" s="50">
        <f>'Daily Summ'!D190</f>
        <v>107591.1657</v>
      </c>
      <c r="E274" s="44"/>
      <c r="F274" s="47">
        <f>'Daily Summ'!E190</f>
        <v>105991.7355</v>
      </c>
      <c r="G274" s="50">
        <f>'Daily Summ'!F190</f>
        <v>106086.4259</v>
      </c>
      <c r="H274" s="47">
        <f>'Daily Summ'!G190</f>
        <v>104998.1898</v>
      </c>
      <c r="I274" s="29" t="str">
        <f>'Daily Summ'!AL190</f>
        <v>#REF!</v>
      </c>
      <c r="J274" s="29">
        <f>J273*(1+Prices!CA193)</f>
        <v>105672.8857</v>
      </c>
      <c r="K274" s="28">
        <f t="shared" si="10"/>
        <v>42639</v>
      </c>
      <c r="L274" s="33">
        <f>'Daily Summ'!AU190</f>
        <v>-33.01755535</v>
      </c>
      <c r="M274" s="33">
        <f>'Daily Summ'!AT190</f>
        <v>-33.8460128</v>
      </c>
      <c r="N274" s="33">
        <f>'Daily Summ'!AS190</f>
        <v>-11.67739235</v>
      </c>
      <c r="O274">
        <f>(Prices!CA193-'Daily Summ'!$AM$6)/'Daily Summ'!$AM$6</f>
        <v>10.05906499</v>
      </c>
    </row>
    <row r="275">
      <c r="A275" s="46">
        <f>'Daily Summ'!A191</f>
        <v>42640</v>
      </c>
      <c r="B275" s="47">
        <f>'Daily Summ'!B191</f>
        <v>108020.9344</v>
      </c>
      <c r="C275" s="47">
        <f>'Daily Summ'!C191</f>
        <v>105648.0494</v>
      </c>
      <c r="D275" s="50">
        <f>'Daily Summ'!D191</f>
        <v>107991.1289</v>
      </c>
      <c r="E275" s="44"/>
      <c r="F275" s="47">
        <f>'Daily Summ'!E191</f>
        <v>106508.2645</v>
      </c>
      <c r="G275" s="50">
        <f>'Daily Summ'!F191</f>
        <v>106587.0574</v>
      </c>
      <c r="H275" s="47">
        <f>'Daily Summ'!G191</f>
        <v>105674.8241</v>
      </c>
      <c r="I275" s="29" t="str">
        <f>'Daily Summ'!AL191</f>
        <v>#REF!</v>
      </c>
      <c r="J275" s="29">
        <f>J274*(1+Prices!CA194)</f>
        <v>105720.2387</v>
      </c>
      <c r="K275" s="28">
        <f t="shared" si="10"/>
        <v>42640</v>
      </c>
      <c r="L275" s="33">
        <f>'Daily Summ'!AU191</f>
        <v>23.02573683</v>
      </c>
      <c r="M275" s="33">
        <f>'Daily Summ'!AT191</f>
        <v>17.59112535</v>
      </c>
      <c r="N275" s="33">
        <f>'Daily Summ'!AS191</f>
        <v>16.59393165</v>
      </c>
      <c r="O275">
        <f>(Prices!CA194-'Daily Summ'!$AM$6)/'Daily Summ'!$AM$6</f>
        <v>0.6706602417</v>
      </c>
    </row>
    <row r="276">
      <c r="A276" s="46">
        <f>'Daily Summ'!A192</f>
        <v>42641</v>
      </c>
      <c r="B276" s="47">
        <f>'Daily Summ'!B192</f>
        <v>109003.7753</v>
      </c>
      <c r="C276" s="47">
        <f>'Daily Summ'!C192</f>
        <v>106443.0114</v>
      </c>
      <c r="D276" s="50">
        <f>'Daily Summ'!D192</f>
        <v>109075.2022</v>
      </c>
      <c r="E276" s="44"/>
      <c r="F276" s="47">
        <f>'Daily Summ'!E192</f>
        <v>107128.0992</v>
      </c>
      <c r="G276" s="50">
        <f>'Daily Summ'!F192</f>
        <v>106638.1655</v>
      </c>
      <c r="H276" s="47">
        <f>'Daily Summ'!G192</f>
        <v>106234.5274</v>
      </c>
      <c r="I276" s="29" t="str">
        <f>'Daily Summ'!AL192</f>
        <v>#REF!</v>
      </c>
      <c r="J276" s="29">
        <f>J275*(1+Prices!CA195)</f>
        <v>106023.2977</v>
      </c>
      <c r="K276" s="28">
        <f t="shared" si="10"/>
        <v>42641</v>
      </c>
      <c r="L276" s="33">
        <f>'Daily Summ'!AU192</f>
        <v>18.74653221</v>
      </c>
      <c r="M276" s="33">
        <f>'Daily Summ'!AT192</f>
        <v>29.27463306</v>
      </c>
      <c r="N276" s="33">
        <f>'Daily Summ'!AS192</f>
        <v>0.7876782892</v>
      </c>
      <c r="O276">
        <f>(Prices!CA195-'Daily Summ'!$AM$6)/'Daily Summ'!$AM$6</f>
        <v>9.687436411</v>
      </c>
    </row>
    <row r="277">
      <c r="A277" s="46">
        <f>'Daily Summ'!A193</f>
        <v>42642</v>
      </c>
      <c r="B277" s="47">
        <f>'Daily Summ'!B193</f>
        <v>107766.5542</v>
      </c>
      <c r="C277" s="47">
        <f>'Daily Summ'!C193</f>
        <v>105328.5824</v>
      </c>
      <c r="D277" s="50">
        <f>'Daily Summ'!D193</f>
        <v>107942.2062</v>
      </c>
      <c r="E277" s="44"/>
      <c r="F277" s="47">
        <f>'Daily Summ'!E193</f>
        <v>106301.6529</v>
      </c>
      <c r="G277" s="50">
        <f>'Daily Summ'!F193</f>
        <v>106105.804</v>
      </c>
      <c r="H277" s="47">
        <f>'Daily Summ'!G193</f>
        <v>105244.2831</v>
      </c>
      <c r="I277" s="29" t="str">
        <f>'Daily Summ'!AL193</f>
        <v>#REF!</v>
      </c>
      <c r="J277" s="29">
        <f>J276*(1+Prices!CA196)</f>
        <v>106203.2389</v>
      </c>
      <c r="K277" s="28">
        <f t="shared" si="10"/>
        <v>42642</v>
      </c>
      <c r="L277" s="33">
        <f>'Daily Summ'!AU193</f>
        <v>-35.75210895</v>
      </c>
      <c r="M277" s="33">
        <f>'Daily Summ'!AT193</f>
        <v>-38.2096014</v>
      </c>
      <c r="N277" s="33">
        <f>'Daily Summ'!AS193</f>
        <v>-19.61223269</v>
      </c>
      <c r="O277">
        <f>(Prices!CA196-'Daily Summ'!$AM$6)/'Daily Summ'!$AM$6</f>
        <v>5.327526799</v>
      </c>
    </row>
    <row r="278">
      <c r="A278" s="46">
        <f>'Daily Summ'!A194</f>
        <v>42643</v>
      </c>
      <c r="B278" s="47">
        <f>'Daily Summ'!B194</f>
        <v>108554.5208</v>
      </c>
      <c r="C278" s="47">
        <f>'Daily Summ'!C194</f>
        <v>106032.4165</v>
      </c>
      <c r="D278" s="50">
        <f>'Daily Summ'!D194</f>
        <v>108654.5646</v>
      </c>
      <c r="E278" s="44"/>
      <c r="F278" s="47">
        <f>'Daily Summ'!E194</f>
        <v>106921.4876</v>
      </c>
      <c r="G278" s="50">
        <f>'Daily Summ'!F194</f>
        <v>106303.765</v>
      </c>
      <c r="H278" s="47">
        <f>'Daily Summ'!G194</f>
        <v>106082.8596</v>
      </c>
      <c r="I278" s="29" t="str">
        <f>'Daily Summ'!AL194</f>
        <v>#REF!</v>
      </c>
      <c r="J278" s="29">
        <f>J277*(1+Prices!CA197)</f>
        <v>106155.886</v>
      </c>
      <c r="K278" s="28">
        <f t="shared" si="10"/>
        <v>42643</v>
      </c>
      <c r="L278" s="33">
        <f>'Daily Summ'!AU194</f>
        <v>28.70630602</v>
      </c>
      <c r="M278" s="33">
        <f>'Daily Summ'!AT194</f>
        <v>23.62916969</v>
      </c>
      <c r="N278" s="33">
        <f>'Daily Summ'!AS194</f>
        <v>5.955768291</v>
      </c>
      <c r="O278">
        <f>(Prices!CA197-'Daily Summ'!$AM$6)/'Daily Summ'!$AM$6</f>
        <v>-2.662317369</v>
      </c>
    </row>
  </sheetData>
  <mergeCells count="3">
    <mergeCell ref="R35:S35"/>
    <mergeCell ref="R36:S36"/>
    <mergeCell ref="R37:S37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.43"/>
    <col customWidth="1" min="4" max="4" width="20.14"/>
    <col customWidth="1" min="7" max="7" width="4.14"/>
    <col customWidth="1" min="10" max="10" width="3.29"/>
    <col customWidth="1" min="11" max="12" width="16.0"/>
    <col customWidth="1" min="14" max="14" width="5.0"/>
  </cols>
  <sheetData>
    <row r="1">
      <c r="A1" s="97" t="s">
        <v>41</v>
      </c>
      <c r="D1" s="98" t="s">
        <v>35</v>
      </c>
      <c r="H1" s="98" t="s">
        <v>36</v>
      </c>
      <c r="K1" s="98" t="s">
        <v>144</v>
      </c>
      <c r="O1" s="98" t="s">
        <v>146</v>
      </c>
    </row>
    <row r="2">
      <c r="A2" s="99" t="s">
        <v>29</v>
      </c>
      <c r="B2" s="99" t="s">
        <v>53</v>
      </c>
      <c r="C2" s="99"/>
      <c r="D2" s="99" t="s">
        <v>82</v>
      </c>
      <c r="E2" s="100" t="s">
        <v>66</v>
      </c>
      <c r="F2" s="100" t="s">
        <v>53</v>
      </c>
      <c r="G2" s="99"/>
      <c r="H2" s="100" t="s">
        <v>66</v>
      </c>
      <c r="I2" s="100" t="s">
        <v>53</v>
      </c>
      <c r="K2" s="99" t="s">
        <v>116</v>
      </c>
      <c r="L2" s="99" t="s">
        <v>117</v>
      </c>
      <c r="M2" s="99" t="s">
        <v>53</v>
      </c>
      <c r="O2" s="99" t="s">
        <v>69</v>
      </c>
      <c r="P2" s="99" t="s">
        <v>53</v>
      </c>
      <c r="T2" s="11" t="str">
        <f>Charts!B29</f>
        <v>Robo 1 *
20 Portfolios</v>
      </c>
      <c r="U2" s="11" t="str">
        <f>Charts!C29</f>
        <v>Robo 2 *
21 Portfolios</v>
      </c>
      <c r="V2" s="11" t="str">
        <f>Charts!D29</f>
        <v>Robo 3 *
11 Portfolios</v>
      </c>
      <c r="W2" s="11" t="str">
        <f>Charts!F29</f>
        <v>Target Date Fund Family *
12 Portfolios</v>
      </c>
      <c r="X2" s="11" t="str">
        <f>Charts!G29</f>
        <v>Alkanza **
11 Portfolios</v>
      </c>
      <c r="Y2" s="11" t="str">
        <f>Charts!H29</f>
        <v>Indices</v>
      </c>
    </row>
    <row r="3">
      <c r="A3" s="17">
        <v>0.009945693</v>
      </c>
      <c r="B3" s="20">
        <f>Alkanza!AE4</f>
        <v>3.39</v>
      </c>
      <c r="D3" s="5">
        <v>3.04</v>
      </c>
      <c r="E3" s="9">
        <v>0.05550441847539807</v>
      </c>
      <c r="F3" s="1">
        <f>Wealthfront!K4</f>
        <v>1.38</v>
      </c>
      <c r="G3" s="1"/>
      <c r="H3" s="9">
        <v>0.04220374709125325</v>
      </c>
      <c r="I3" s="1">
        <f>Betterment!P4</f>
        <v>0.81</v>
      </c>
      <c r="K3" s="9">
        <v>0.04643271236896036</v>
      </c>
      <c r="L3" s="9">
        <v>0.05991317725027144</v>
      </c>
      <c r="M3" s="1">
        <f>Schwab!AG4</f>
        <v>1.64</v>
      </c>
      <c r="O3" s="9">
        <v>0.06275140788415134</v>
      </c>
      <c r="P3" s="4">
        <f>'T Rowe'!D3</f>
        <v>1.63</v>
      </c>
      <c r="T3" s="101">
        <f t="shared" ref="T3:T23" si="1">F3</f>
        <v>1.38</v>
      </c>
      <c r="U3" s="101">
        <f t="shared" ref="U3:U23" si="2">I3</f>
        <v>0.81</v>
      </c>
      <c r="V3" s="101">
        <f t="shared" ref="V3:V23" si="3">M3</f>
        <v>1.64</v>
      </c>
      <c r="W3" s="101">
        <f t="shared" ref="W3:W23" si="4">P3</f>
        <v>1.63</v>
      </c>
      <c r="X3" s="101">
        <f>B3</f>
        <v>3.39</v>
      </c>
    </row>
    <row r="4">
      <c r="A4" s="17">
        <v>0.019986161</v>
      </c>
      <c r="B4" s="20" t="str">
        <f>Alkanza!AE5</f>
        <v/>
      </c>
      <c r="D4" s="5">
        <v>3.35</v>
      </c>
      <c r="E4" s="9">
        <v>0.0526403848165981</v>
      </c>
      <c r="F4" s="1">
        <f>Wealthfront!K5</f>
        <v>1.27</v>
      </c>
      <c r="G4" s="1"/>
      <c r="H4" s="9">
        <v>0.042272844250549835</v>
      </c>
      <c r="I4" s="1">
        <f>Betterment!P5</f>
        <v>0.8</v>
      </c>
      <c r="K4" s="9">
        <v>0.05051780056347475</v>
      </c>
      <c r="L4" s="9">
        <v>0.05943270654526441</v>
      </c>
      <c r="M4" s="1">
        <f>Schwab!AG5</f>
        <v>1.45</v>
      </c>
      <c r="O4" s="9">
        <v>0.0639810426540286</v>
      </c>
      <c r="P4" s="4">
        <f>'T Rowe'!D4</f>
        <v>1.47</v>
      </c>
      <c r="T4" s="101">
        <f t="shared" si="1"/>
        <v>1.27</v>
      </c>
      <c r="U4" s="101">
        <f t="shared" si="2"/>
        <v>0.8</v>
      </c>
      <c r="V4" s="101">
        <f t="shared" si="3"/>
        <v>1.45</v>
      </c>
      <c r="W4" s="101">
        <f t="shared" si="4"/>
        <v>1.47</v>
      </c>
      <c r="X4" s="101">
        <f>average(X3,X5)</f>
        <v>3.39</v>
      </c>
      <c r="Y4" s="101"/>
    </row>
    <row r="5">
      <c r="A5" s="34">
        <v>0.029930216</v>
      </c>
      <c r="B5" s="20" t="str">
        <f>Alkanza!AE6</f>
        <v/>
      </c>
      <c r="D5" s="5">
        <v>3.56</v>
      </c>
      <c r="E5" s="9">
        <v>0.05141774122487131</v>
      </c>
      <c r="F5" s="1">
        <f>Wealthfront!K6</f>
        <v>1.13</v>
      </c>
      <c r="G5" s="1"/>
      <c r="H5" s="9">
        <v>0.04223222001154479</v>
      </c>
      <c r="I5" s="1">
        <f>Betterment!P6</f>
        <v>0.79</v>
      </c>
      <c r="K5" s="9">
        <v>0.05626815182483282</v>
      </c>
      <c r="L5" s="9">
        <v>0.0652384368983569</v>
      </c>
      <c r="M5" s="1">
        <f>Schwab!AG6</f>
        <v>1.27</v>
      </c>
      <c r="O5" s="9">
        <v>0.06140350877192979</v>
      </c>
      <c r="P5" s="4">
        <f>'T Rowe'!D5</f>
        <v>1.23</v>
      </c>
      <c r="T5" s="101">
        <f t="shared" si="1"/>
        <v>1.13</v>
      </c>
      <c r="U5" s="101">
        <f t="shared" si="2"/>
        <v>0.79</v>
      </c>
      <c r="V5" s="101">
        <f t="shared" si="3"/>
        <v>1.27</v>
      </c>
      <c r="W5" s="101">
        <f t="shared" si="4"/>
        <v>1.23</v>
      </c>
      <c r="X5" s="101" t="str">
        <f>B4</f>
        <v/>
      </c>
      <c r="Y5" s="101"/>
    </row>
    <row r="6">
      <c r="A6" s="17">
        <v>0.039908124</v>
      </c>
      <c r="B6" s="20" t="str">
        <f>Alkanza!AE7</f>
        <v/>
      </c>
      <c r="D6" s="5">
        <v>3.76</v>
      </c>
      <c r="E6" s="9">
        <v>0.05047817602937568</v>
      </c>
      <c r="F6" s="1">
        <f>Wealthfront!K7</f>
        <v>1.02</v>
      </c>
      <c r="G6" s="1"/>
      <c r="H6" s="9">
        <v>0.042218174130694584</v>
      </c>
      <c r="I6" s="1">
        <f>Betterment!P7</f>
        <v>0.77</v>
      </c>
      <c r="K6" s="9">
        <v>0.06635278160713988</v>
      </c>
      <c r="L6" s="9">
        <v>0.07583175040815987</v>
      </c>
      <c r="M6" s="1">
        <f>Schwab!AG7</f>
        <v>1.24</v>
      </c>
      <c r="O6" s="9">
        <v>0.05840528186896887</v>
      </c>
      <c r="P6" s="4">
        <f>'T Rowe'!D6</f>
        <v>1.05</v>
      </c>
      <c r="T6" s="101">
        <f t="shared" si="1"/>
        <v>1.02</v>
      </c>
      <c r="U6" s="101">
        <f t="shared" si="2"/>
        <v>0.77</v>
      </c>
      <c r="V6" s="101">
        <f t="shared" si="3"/>
        <v>1.24</v>
      </c>
      <c r="W6" s="101">
        <f t="shared" si="4"/>
        <v>1.05</v>
      </c>
      <c r="X6" s="101" t="str">
        <f>average(X5,X7)</f>
        <v>#DIV/0!</v>
      </c>
      <c r="Y6" s="101"/>
    </row>
    <row r="7">
      <c r="A7" s="17">
        <v>0.049930473</v>
      </c>
      <c r="B7" s="20" t="str">
        <f>Alkanza!AE8</f>
        <v/>
      </c>
      <c r="D7" s="5">
        <v>4.07</v>
      </c>
      <c r="E7" s="9">
        <v>0.04955523568212422</v>
      </c>
      <c r="F7" s="1">
        <f>Wealthfront!K8</f>
        <v>0.94</v>
      </c>
      <c r="G7" s="1"/>
      <c r="H7" s="9">
        <v>0.042115125503987876</v>
      </c>
      <c r="I7" s="1">
        <f>Betterment!P8</f>
        <v>0.75</v>
      </c>
      <c r="K7" s="9">
        <v>0.07088382597733332</v>
      </c>
      <c r="L7" s="9">
        <v>0.08054980224696968</v>
      </c>
      <c r="M7" s="1">
        <f>Schwab!AG8</f>
        <v>1.13</v>
      </c>
      <c r="O7" s="9">
        <v>0.05618729096989972</v>
      </c>
      <c r="P7" s="4">
        <f>'T Rowe'!D7</f>
        <v>0.93</v>
      </c>
      <c r="T7" s="101">
        <f t="shared" si="1"/>
        <v>0.94</v>
      </c>
      <c r="U7" s="101">
        <f t="shared" si="2"/>
        <v>0.75</v>
      </c>
      <c r="V7" s="101">
        <f t="shared" si="3"/>
        <v>1.13</v>
      </c>
      <c r="W7" s="101">
        <f t="shared" si="4"/>
        <v>0.93</v>
      </c>
      <c r="X7" s="101" t="str">
        <f>B5</f>
        <v/>
      </c>
      <c r="Y7" s="101"/>
    </row>
    <row r="8">
      <c r="A8" s="17">
        <v>0.059934772</v>
      </c>
      <c r="B8" s="20" t="str">
        <f>Alkanza!AE9</f>
        <v/>
      </c>
      <c r="D8" s="5">
        <v>4.28</v>
      </c>
      <c r="E8" s="9">
        <v>0.049546547729850295</v>
      </c>
      <c r="F8" s="1">
        <f>Wealthfront!K9</f>
        <v>0.89</v>
      </c>
      <c r="G8" s="1"/>
      <c r="H8" s="9">
        <v>0.04188746254039277</v>
      </c>
      <c r="I8" s="1">
        <f>Betterment!P9</f>
        <v>0.73</v>
      </c>
      <c r="K8" s="9">
        <v>0.07377571681914775</v>
      </c>
      <c r="L8" s="9">
        <v>0.08243096851301425</v>
      </c>
      <c r="M8" s="1">
        <f>Schwab!AG9</f>
        <v>1.07</v>
      </c>
      <c r="O8" s="9">
        <v>0.05364511691884455</v>
      </c>
      <c r="P8" s="4">
        <f>'T Rowe'!D8</f>
        <v>0.84</v>
      </c>
      <c r="T8" s="101">
        <f t="shared" si="1"/>
        <v>0.89</v>
      </c>
      <c r="U8" s="101">
        <f t="shared" si="2"/>
        <v>0.73</v>
      </c>
      <c r="V8" s="101">
        <f t="shared" si="3"/>
        <v>1.07</v>
      </c>
      <c r="W8" s="101">
        <f t="shared" si="4"/>
        <v>0.84</v>
      </c>
      <c r="X8" s="101" t="str">
        <f>average(X7,X9)</f>
        <v>#DIV/0!</v>
      </c>
      <c r="Y8" s="101"/>
    </row>
    <row r="9">
      <c r="A9" s="17">
        <v>0.069919117</v>
      </c>
      <c r="B9" s="20">
        <f>Alkanza!AE10</f>
        <v>1.78</v>
      </c>
      <c r="D9" s="5">
        <v>4.48</v>
      </c>
      <c r="E9" s="9">
        <v>0.05024312804538693</v>
      </c>
      <c r="F9" s="1">
        <f>Wealthfront!K10</f>
        <v>0.83</v>
      </c>
      <c r="G9" s="1"/>
      <c r="H9" s="9">
        <v>0.04181076886941607</v>
      </c>
      <c r="I9" s="1">
        <f>Betterment!P10</f>
        <v>0.72</v>
      </c>
      <c r="K9" s="9">
        <v>0.0760220261786253</v>
      </c>
      <c r="L9" s="9">
        <v>0.08309326284689617</v>
      </c>
      <c r="M9" s="1">
        <f>Schwab!AG10</f>
        <v>1.05</v>
      </c>
      <c r="O9" s="9">
        <v>0.05003166561114614</v>
      </c>
      <c r="P9" s="4">
        <f>'T Rowe'!D9</f>
        <v>0.77</v>
      </c>
      <c r="T9" s="101">
        <f t="shared" si="1"/>
        <v>0.83</v>
      </c>
      <c r="U9" s="101">
        <f t="shared" si="2"/>
        <v>0.72</v>
      </c>
      <c r="V9" s="101">
        <f t="shared" si="3"/>
        <v>1.05</v>
      </c>
      <c r="W9" s="101">
        <f t="shared" si="4"/>
        <v>0.77</v>
      </c>
      <c r="X9" s="101" t="str">
        <f>B6</f>
        <v/>
      </c>
      <c r="Y9" s="101"/>
    </row>
    <row r="10">
      <c r="A10" s="17">
        <v>0.079902721</v>
      </c>
      <c r="B10" s="1"/>
      <c r="D10" s="5">
        <v>4.69</v>
      </c>
      <c r="E10" s="9">
        <v>0.050542156607901</v>
      </c>
      <c r="F10" s="1">
        <f>Wealthfront!K11</f>
        <v>0.83</v>
      </c>
      <c r="G10" s="1"/>
      <c r="H10" s="9">
        <v>0.041658181152882084</v>
      </c>
      <c r="I10" s="1">
        <f>Betterment!P11</f>
        <v>0.7</v>
      </c>
      <c r="K10" s="9">
        <v>0.07955449279628356</v>
      </c>
      <c r="L10" s="9">
        <v>0.08666066753407796</v>
      </c>
      <c r="M10" s="1">
        <f>Schwab!AG11</f>
        <v>1.03</v>
      </c>
      <c r="O10" s="9">
        <v>0.0473870682019486</v>
      </c>
      <c r="P10" s="4">
        <f>'T Rowe'!D10</f>
        <v>0.72</v>
      </c>
      <c r="T10" s="101">
        <f t="shared" si="1"/>
        <v>0.83</v>
      </c>
      <c r="U10" s="101">
        <f t="shared" si="2"/>
        <v>0.7</v>
      </c>
      <c r="V10" s="101">
        <f t="shared" si="3"/>
        <v>1.03</v>
      </c>
      <c r="W10" s="101">
        <f t="shared" si="4"/>
        <v>0.72</v>
      </c>
      <c r="X10" s="101" t="str">
        <f>average(X9,X11)</f>
        <v>#DIV/0!</v>
      </c>
      <c r="Y10" s="101"/>
    </row>
    <row r="11">
      <c r="A11" s="43">
        <v>0.089899867</v>
      </c>
      <c r="B11" s="1"/>
      <c r="D11" s="5">
        <v>4.800000000000001</v>
      </c>
      <c r="E11" s="9">
        <v>0.05084046139557253</v>
      </c>
      <c r="F11" s="1">
        <f>Wealthfront!K12</f>
        <v>0.81</v>
      </c>
      <c r="G11" s="1"/>
      <c r="H11" s="9">
        <v>0.041450635677789095</v>
      </c>
      <c r="I11" s="1">
        <f>Betterment!P12</f>
        <v>0.68</v>
      </c>
      <c r="K11" s="9">
        <v>0.07377477499670544</v>
      </c>
      <c r="L11" s="9">
        <v>0.07958443904714718</v>
      </c>
      <c r="M11" s="1">
        <f>Schwab!AG12</f>
        <v>0.93</v>
      </c>
      <c r="O11" s="9">
        <v>0.0474934036939314</v>
      </c>
      <c r="P11" s="4">
        <f>'T Rowe'!D11</f>
        <v>0.71</v>
      </c>
      <c r="T11" s="101">
        <f t="shared" si="1"/>
        <v>0.81</v>
      </c>
      <c r="U11" s="101">
        <f t="shared" si="2"/>
        <v>0.68</v>
      </c>
      <c r="V11" s="101">
        <f t="shared" si="3"/>
        <v>0.93</v>
      </c>
      <c r="W11" s="101">
        <f t="shared" si="4"/>
        <v>0.71</v>
      </c>
      <c r="X11" s="101" t="str">
        <f>B7</f>
        <v/>
      </c>
      <c r="Y11" s="101"/>
    </row>
    <row r="12">
      <c r="A12" s="43">
        <v>0.099961004</v>
      </c>
      <c r="B12" s="1"/>
      <c r="D12" s="5">
        <v>5.0</v>
      </c>
      <c r="E12" s="9">
        <v>0.052501612324247694</v>
      </c>
      <c r="F12" s="1">
        <f>Wealthfront!K13</f>
        <v>0.79</v>
      </c>
      <c r="G12" s="1"/>
      <c r="H12" s="9">
        <v>0.04143029014163667</v>
      </c>
      <c r="I12" s="1">
        <f>Betterment!P13</f>
        <v>0.68</v>
      </c>
      <c r="K12" s="9">
        <v>0.0666649741110913</v>
      </c>
      <c r="L12" s="9">
        <v>0.07160577240718723</v>
      </c>
      <c r="M12" s="1">
        <f>Schwab!AG13</f>
        <v>0.83</v>
      </c>
      <c r="O12" s="9">
        <v>0.04709576138147553</v>
      </c>
      <c r="P12" s="4">
        <f>'T Rowe'!D12</f>
        <v>0.71</v>
      </c>
      <c r="T12" s="101">
        <f t="shared" si="1"/>
        <v>0.79</v>
      </c>
      <c r="U12" s="101">
        <f t="shared" si="2"/>
        <v>0.68</v>
      </c>
      <c r="V12" s="101">
        <f t="shared" si="3"/>
        <v>0.83</v>
      </c>
      <c r="W12" s="101">
        <f t="shared" si="4"/>
        <v>0.71</v>
      </c>
      <c r="X12" s="101" t="str">
        <f>average(X11,X13)</f>
        <v>#DIV/0!</v>
      </c>
      <c r="Y12" s="101"/>
    </row>
    <row r="13">
      <c r="A13" s="43">
        <v>0.109913795</v>
      </c>
      <c r="B13" s="1"/>
      <c r="D13" s="5">
        <v>5.21</v>
      </c>
      <c r="E13" s="9">
        <v>0.05350220440824588</v>
      </c>
      <c r="F13" s="1">
        <f>Wealthfront!K14</f>
        <v>0.78</v>
      </c>
      <c r="G13" s="1"/>
      <c r="H13" s="9">
        <v>0.04135882462730155</v>
      </c>
      <c r="I13" s="1">
        <f>Betterment!P14</f>
        <v>0.66</v>
      </c>
      <c r="K13" s="9">
        <v>0.057560703802633596</v>
      </c>
      <c r="L13" s="9">
        <v>0.061234791279397446</v>
      </c>
      <c r="M13" s="1">
        <f>Schwab!AG14</f>
        <v>0.73</v>
      </c>
      <c r="O13" s="9">
        <v>0.04720692368213997</v>
      </c>
      <c r="P13" s="4">
        <f>'T Rowe'!D13</f>
        <v>0.7</v>
      </c>
      <c r="T13" s="101">
        <f t="shared" si="1"/>
        <v>0.78</v>
      </c>
      <c r="U13" s="101">
        <f t="shared" si="2"/>
        <v>0.66</v>
      </c>
      <c r="V13" s="101">
        <f t="shared" si="3"/>
        <v>0.73</v>
      </c>
      <c r="W13" s="101">
        <f t="shared" si="4"/>
        <v>0.7</v>
      </c>
      <c r="X13" s="101" t="str">
        <f>B8</f>
        <v/>
      </c>
      <c r="Y13" s="101"/>
    </row>
    <row r="14">
      <c r="A14" s="17">
        <v>0.119950724</v>
      </c>
      <c r="B14" s="1"/>
      <c r="D14" s="5">
        <v>5.32</v>
      </c>
      <c r="E14" s="9">
        <v>0.05450279649224405</v>
      </c>
      <c r="F14" s="1">
        <f>Wealthfront!K15</f>
        <v>0.76</v>
      </c>
      <c r="G14" s="1"/>
      <c r="H14" s="9">
        <v>0.04153607353206838</v>
      </c>
      <c r="I14" s="1">
        <f>Betterment!P15</f>
        <v>0.65</v>
      </c>
      <c r="O14" s="9">
        <v>0.046487603305785274</v>
      </c>
      <c r="P14" s="4">
        <f>'T Rowe'!D14</f>
        <v>0.69</v>
      </c>
      <c r="T14" s="101">
        <f t="shared" si="1"/>
        <v>0.76</v>
      </c>
      <c r="U14" s="101">
        <f t="shared" si="2"/>
        <v>0.65</v>
      </c>
      <c r="V14" s="101" t="str">
        <f t="shared" si="3"/>
        <v/>
      </c>
      <c r="W14" s="101">
        <f t="shared" si="4"/>
        <v>0.69</v>
      </c>
      <c r="X14" s="101">
        <f>average(X13,X15)</f>
        <v>1.78</v>
      </c>
      <c r="Y14" s="101"/>
    </row>
    <row r="15">
      <c r="A15" s="17">
        <v>0.129961358</v>
      </c>
      <c r="B15" s="1"/>
      <c r="D15" s="5">
        <v>5.53</v>
      </c>
      <c r="E15" s="9">
        <v>0.05512590812779642</v>
      </c>
      <c r="F15" s="1">
        <f>Wealthfront!K16</f>
        <v>0.76</v>
      </c>
      <c r="G15" s="1"/>
      <c r="H15" s="9">
        <v>0.04168138930498176</v>
      </c>
      <c r="I15" s="1">
        <f>Betterment!P16</f>
        <v>0.64</v>
      </c>
      <c r="T15" s="101">
        <f t="shared" si="1"/>
        <v>0.76</v>
      </c>
      <c r="U15" s="101">
        <f t="shared" si="2"/>
        <v>0.64</v>
      </c>
      <c r="V15" s="101" t="str">
        <f t="shared" si="3"/>
        <v/>
      </c>
      <c r="W15" s="101" t="str">
        <f t="shared" si="4"/>
        <v/>
      </c>
      <c r="X15" s="101">
        <f>B9</f>
        <v>1.78</v>
      </c>
      <c r="Y15" s="101"/>
    </row>
    <row r="16">
      <c r="A16" s="17">
        <v>0.139907345</v>
      </c>
      <c r="B16" s="1"/>
      <c r="D16" s="5">
        <v>5.74</v>
      </c>
      <c r="E16" s="9">
        <v>0.05511351542919602</v>
      </c>
      <c r="F16" s="1">
        <f>Wealthfront!K17</f>
        <v>0.74</v>
      </c>
      <c r="G16" s="1"/>
      <c r="H16" s="9">
        <v>0.041734272878412165</v>
      </c>
      <c r="I16" s="1">
        <f>Betterment!P17</f>
        <v>0.64</v>
      </c>
      <c r="T16" s="101">
        <f t="shared" si="1"/>
        <v>0.74</v>
      </c>
      <c r="U16" s="101">
        <f t="shared" si="2"/>
        <v>0.64</v>
      </c>
      <c r="V16" s="101" t="str">
        <f t="shared" si="3"/>
        <v/>
      </c>
      <c r="W16" s="101" t="str">
        <f t="shared" si="4"/>
        <v/>
      </c>
      <c r="X16" s="101"/>
      <c r="Y16" s="101"/>
    </row>
    <row r="17">
      <c r="A17" s="17">
        <v>0.1500561</v>
      </c>
      <c r="B17" s="1"/>
      <c r="D17" s="5">
        <v>5.840000000000001</v>
      </c>
      <c r="E17" s="9">
        <v>0.05639718590942537</v>
      </c>
      <c r="F17" s="1">
        <f>Wealthfront!K18</f>
        <v>0.73</v>
      </c>
      <c r="G17" s="1"/>
      <c r="H17" s="9">
        <v>0.041863265154240645</v>
      </c>
      <c r="I17" s="1">
        <f>Betterment!P18</f>
        <v>0.63</v>
      </c>
      <c r="T17" s="101">
        <f t="shared" si="1"/>
        <v>0.73</v>
      </c>
      <c r="U17" s="101">
        <f t="shared" si="2"/>
        <v>0.63</v>
      </c>
      <c r="V17" s="101" t="str">
        <f t="shared" si="3"/>
        <v/>
      </c>
      <c r="W17" s="101" t="str">
        <f t="shared" si="4"/>
        <v/>
      </c>
      <c r="X17" s="101"/>
      <c r="Y17" s="101"/>
    </row>
    <row r="18">
      <c r="D18" s="5">
        <v>6.050000000000001</v>
      </c>
      <c r="E18" s="9">
        <v>0.05702029754497774</v>
      </c>
      <c r="F18" s="1">
        <f>Wealthfront!K19</f>
        <v>0.72</v>
      </c>
      <c r="G18" s="1"/>
      <c r="H18" s="9">
        <v>0.04205751146662855</v>
      </c>
      <c r="I18" s="1">
        <f>Betterment!P19</f>
        <v>0.62</v>
      </c>
      <c r="T18" s="101">
        <f t="shared" si="1"/>
        <v>0.72</v>
      </c>
      <c r="U18" s="101">
        <f t="shared" si="2"/>
        <v>0.62</v>
      </c>
      <c r="V18" s="101" t="str">
        <f t="shared" si="3"/>
        <v/>
      </c>
      <c r="W18" s="101" t="str">
        <f t="shared" si="4"/>
        <v/>
      </c>
      <c r="X18" s="101"/>
      <c r="Y18" s="101"/>
    </row>
    <row r="19">
      <c r="D19" s="5">
        <v>6.16</v>
      </c>
      <c r="E19" s="9">
        <v>0.0579674922535684</v>
      </c>
      <c r="F19" s="1">
        <f>Wealthfront!K20</f>
        <v>0.71</v>
      </c>
      <c r="G19" s="1"/>
      <c r="H19" s="9">
        <v>0.042036035570732995</v>
      </c>
      <c r="I19" s="1">
        <f>Betterment!P20</f>
        <v>0.62</v>
      </c>
      <c r="T19" s="101">
        <f t="shared" si="1"/>
        <v>0.71</v>
      </c>
      <c r="U19" s="101">
        <f t="shared" si="2"/>
        <v>0.62</v>
      </c>
      <c r="V19" s="101" t="str">
        <f t="shared" si="3"/>
        <v/>
      </c>
      <c r="W19" s="101" t="str">
        <f t="shared" si="4"/>
        <v/>
      </c>
      <c r="X19" s="101"/>
      <c r="Y19" s="101"/>
    </row>
    <row r="20">
      <c r="D20" s="5">
        <v>6.37</v>
      </c>
      <c r="E20" s="9">
        <v>0.05925116273379775</v>
      </c>
      <c r="F20" s="1">
        <f>Wealthfront!K21</f>
        <v>0.7</v>
      </c>
      <c r="G20" s="1"/>
      <c r="H20" s="9">
        <v>0.042198110030164646</v>
      </c>
      <c r="I20" s="1">
        <f>Betterment!P21</f>
        <v>0.61</v>
      </c>
      <c r="T20" s="101">
        <f t="shared" si="1"/>
        <v>0.7</v>
      </c>
      <c r="U20" s="101">
        <f t="shared" si="2"/>
        <v>0.61</v>
      </c>
      <c r="V20" s="101" t="str">
        <f t="shared" si="3"/>
        <v/>
      </c>
      <c r="W20" s="101" t="str">
        <f t="shared" si="4"/>
        <v/>
      </c>
      <c r="X20" s="101"/>
      <c r="Y20" s="101"/>
    </row>
    <row r="21">
      <c r="D21" s="5">
        <v>6.58</v>
      </c>
      <c r="E21" s="9">
        <v>0.059811772649701285</v>
      </c>
      <c r="F21" s="1">
        <f>Wealthfront!K22</f>
        <v>0.7</v>
      </c>
      <c r="G21" s="1"/>
      <c r="H21" s="9">
        <v>0.04239886555720344</v>
      </c>
      <c r="I21" s="1">
        <f>Betterment!P22</f>
        <v>0.6</v>
      </c>
      <c r="T21" s="101">
        <f t="shared" si="1"/>
        <v>0.7</v>
      </c>
      <c r="U21" s="101">
        <f t="shared" si="2"/>
        <v>0.6</v>
      </c>
      <c r="V21" s="101" t="str">
        <f t="shared" si="3"/>
        <v/>
      </c>
      <c r="W21" s="101" t="str">
        <f t="shared" si="4"/>
        <v/>
      </c>
      <c r="X21" s="101"/>
      <c r="Y21" s="101"/>
    </row>
    <row r="22">
      <c r="D22" s="5">
        <v>6.69</v>
      </c>
      <c r="E22" s="9">
        <v>0.06559408249004842</v>
      </c>
      <c r="F22" s="1">
        <f>Wealthfront!K23</f>
        <v>0.74</v>
      </c>
      <c r="G22" s="1"/>
      <c r="H22" s="9">
        <v>0.04248775120204621</v>
      </c>
      <c r="I22" s="1">
        <f>Betterment!P23</f>
        <v>0.6</v>
      </c>
      <c r="T22" s="101">
        <f t="shared" si="1"/>
        <v>0.74</v>
      </c>
      <c r="U22" s="101">
        <f t="shared" si="2"/>
        <v>0.6</v>
      </c>
      <c r="V22" s="101" t="str">
        <f t="shared" si="3"/>
        <v/>
      </c>
      <c r="W22" s="101" t="str">
        <f t="shared" si="4"/>
        <v/>
      </c>
      <c r="X22" s="101"/>
      <c r="Y22" s="101"/>
    </row>
    <row r="23">
      <c r="H23" s="9">
        <v>0.042774192237937596</v>
      </c>
      <c r="I23" s="1">
        <f>Betterment!P24</f>
        <v>0.59</v>
      </c>
      <c r="T23" s="101" t="str">
        <f t="shared" si="1"/>
        <v/>
      </c>
      <c r="U23" s="101">
        <f t="shared" si="2"/>
        <v>0.59</v>
      </c>
      <c r="V23" s="101" t="str">
        <f t="shared" si="3"/>
        <v/>
      </c>
      <c r="W23" s="101" t="str">
        <f t="shared" si="4"/>
        <v/>
      </c>
      <c r="X23" s="101"/>
      <c r="Y23" s="101"/>
    </row>
    <row r="24">
      <c r="Y24" s="101">
        <f>Prices!CA6</f>
        <v>1.45793256</v>
      </c>
    </row>
    <row r="25">
      <c r="Y25" s="101">
        <f>'Daily Summ'!AE5</f>
        <v>0.6242803404</v>
      </c>
    </row>
    <row r="29">
      <c r="T29" s="1" t="s">
        <v>147</v>
      </c>
      <c r="U29" s="1" t="s">
        <v>148</v>
      </c>
      <c r="V29" s="1" t="s">
        <v>149</v>
      </c>
      <c r="W29" s="1" t="s">
        <v>150</v>
      </c>
      <c r="X29" s="1" t="s">
        <v>151</v>
      </c>
      <c r="Y29" s="1" t="s">
        <v>152</v>
      </c>
    </row>
    <row r="30">
      <c r="T30" s="101">
        <f t="shared" ref="T30:W30" si="5">T3</f>
        <v>1.38</v>
      </c>
      <c r="U30" s="101">
        <f t="shared" si="5"/>
        <v>0.81</v>
      </c>
      <c r="V30" s="101">
        <f t="shared" si="5"/>
        <v>1.64</v>
      </c>
      <c r="W30" s="101">
        <f t="shared" si="5"/>
        <v>1.63</v>
      </c>
      <c r="X30" s="101">
        <f t="shared" ref="X30:X40" si="7">B3</f>
        <v>3.39</v>
      </c>
    </row>
    <row r="31">
      <c r="T31" s="101">
        <f t="shared" ref="T31:W31" si="6">T4</f>
        <v>1.27</v>
      </c>
      <c r="U31" s="101">
        <f t="shared" si="6"/>
        <v>0.8</v>
      </c>
      <c r="V31" s="101">
        <f t="shared" si="6"/>
        <v>1.45</v>
      </c>
      <c r="W31" s="101">
        <f t="shared" si="6"/>
        <v>1.47</v>
      </c>
      <c r="X31" s="101" t="str">
        <f t="shared" si="7"/>
        <v/>
      </c>
      <c r="Y31" s="101"/>
    </row>
    <row r="32">
      <c r="T32" s="101">
        <f t="shared" ref="T32:W32" si="8">T5</f>
        <v>1.13</v>
      </c>
      <c r="U32" s="101">
        <f t="shared" si="8"/>
        <v>0.79</v>
      </c>
      <c r="V32" s="101">
        <f t="shared" si="8"/>
        <v>1.27</v>
      </c>
      <c r="W32" s="101">
        <f t="shared" si="8"/>
        <v>1.23</v>
      </c>
      <c r="X32" s="101" t="str">
        <f t="shared" si="7"/>
        <v/>
      </c>
      <c r="Y32" s="101"/>
    </row>
    <row r="33">
      <c r="T33" s="101">
        <f t="shared" ref="T33:W33" si="9">T6</f>
        <v>1.02</v>
      </c>
      <c r="U33" s="101">
        <f t="shared" si="9"/>
        <v>0.77</v>
      </c>
      <c r="V33" s="101">
        <f t="shared" si="9"/>
        <v>1.24</v>
      </c>
      <c r="W33" s="101">
        <f t="shared" si="9"/>
        <v>1.05</v>
      </c>
      <c r="X33" s="101" t="str">
        <f t="shared" si="7"/>
        <v/>
      </c>
      <c r="Y33" s="101"/>
    </row>
    <row r="34">
      <c r="T34" s="101">
        <f t="shared" ref="T34:W34" si="10">T7</f>
        <v>0.94</v>
      </c>
      <c r="U34" s="101">
        <f t="shared" si="10"/>
        <v>0.75</v>
      </c>
      <c r="V34" s="101">
        <f t="shared" si="10"/>
        <v>1.13</v>
      </c>
      <c r="W34" s="101">
        <f t="shared" si="10"/>
        <v>0.93</v>
      </c>
      <c r="X34" s="101" t="str">
        <f t="shared" si="7"/>
        <v/>
      </c>
      <c r="Y34" s="101"/>
    </row>
    <row r="35">
      <c r="T35" s="101">
        <f t="shared" ref="T35:W35" si="11">T8</f>
        <v>0.89</v>
      </c>
      <c r="U35" s="101">
        <f t="shared" si="11"/>
        <v>0.73</v>
      </c>
      <c r="V35" s="101">
        <f t="shared" si="11"/>
        <v>1.07</v>
      </c>
      <c r="W35" s="101">
        <f t="shared" si="11"/>
        <v>0.84</v>
      </c>
      <c r="X35" s="101" t="str">
        <f t="shared" si="7"/>
        <v/>
      </c>
      <c r="Y35" s="101"/>
    </row>
    <row r="36">
      <c r="T36" s="101">
        <f t="shared" ref="T36:W36" si="12">T9</f>
        <v>0.83</v>
      </c>
      <c r="U36" s="101">
        <f t="shared" si="12"/>
        <v>0.72</v>
      </c>
      <c r="V36" s="101">
        <f t="shared" si="12"/>
        <v>1.05</v>
      </c>
      <c r="W36" s="101">
        <f t="shared" si="12"/>
        <v>0.77</v>
      </c>
      <c r="X36" s="101">
        <f t="shared" si="7"/>
        <v>1.78</v>
      </c>
      <c r="Y36" s="101"/>
    </row>
    <row r="37">
      <c r="T37" s="101">
        <f t="shared" ref="T37:W37" si="13">T10</f>
        <v>0.83</v>
      </c>
      <c r="U37" s="101">
        <f t="shared" si="13"/>
        <v>0.7</v>
      </c>
      <c r="V37" s="101">
        <f t="shared" si="13"/>
        <v>1.03</v>
      </c>
      <c r="W37" s="101">
        <f t="shared" si="13"/>
        <v>0.72</v>
      </c>
      <c r="X37" s="101" t="str">
        <f t="shared" si="7"/>
        <v/>
      </c>
      <c r="Y37" s="101"/>
    </row>
    <row r="38">
      <c r="T38" s="101">
        <f t="shared" ref="T38:W38" si="14">T11</f>
        <v>0.81</v>
      </c>
      <c r="U38" s="101">
        <f t="shared" si="14"/>
        <v>0.68</v>
      </c>
      <c r="V38" s="101">
        <f t="shared" si="14"/>
        <v>0.93</v>
      </c>
      <c r="W38" s="101">
        <f t="shared" si="14"/>
        <v>0.71</v>
      </c>
      <c r="X38" s="101" t="str">
        <f t="shared" si="7"/>
        <v/>
      </c>
      <c r="Y38" s="101"/>
    </row>
    <row r="39">
      <c r="T39" s="101">
        <f t="shared" ref="T39:W39" si="15">T12</f>
        <v>0.79</v>
      </c>
      <c r="U39" s="101">
        <f t="shared" si="15"/>
        <v>0.68</v>
      </c>
      <c r="V39" s="101">
        <f t="shared" si="15"/>
        <v>0.83</v>
      </c>
      <c r="W39" s="101">
        <f t="shared" si="15"/>
        <v>0.71</v>
      </c>
      <c r="X39" s="101" t="str">
        <f t="shared" si="7"/>
        <v/>
      </c>
      <c r="Y39" s="101"/>
    </row>
    <row r="40">
      <c r="T40" s="101">
        <f t="shared" ref="T40:W40" si="16">T13</f>
        <v>0.78</v>
      </c>
      <c r="U40" s="101">
        <f t="shared" si="16"/>
        <v>0.66</v>
      </c>
      <c r="V40" s="101">
        <f t="shared" si="16"/>
        <v>0.73</v>
      </c>
      <c r="W40" s="101">
        <f t="shared" si="16"/>
        <v>0.7</v>
      </c>
      <c r="X40" s="101" t="str">
        <f t="shared" si="7"/>
        <v/>
      </c>
      <c r="Y40" s="101"/>
    </row>
    <row r="41">
      <c r="T41" s="101">
        <f t="shared" ref="T41:W41" si="17">T14</f>
        <v>0.76</v>
      </c>
      <c r="U41" s="101">
        <f t="shared" si="17"/>
        <v>0.65</v>
      </c>
      <c r="V41" s="101" t="str">
        <f t="shared" si="17"/>
        <v/>
      </c>
      <c r="W41" s="101">
        <f t="shared" si="17"/>
        <v>0.69</v>
      </c>
      <c r="X41" s="101"/>
      <c r="Y41" s="101">
        <f>Y25</f>
        <v>0.6242803404</v>
      </c>
    </row>
    <row r="42">
      <c r="T42" s="101">
        <f t="shared" ref="T42:W42" si="18">T15</f>
        <v>0.76</v>
      </c>
      <c r="U42" s="101">
        <f t="shared" si="18"/>
        <v>0.64</v>
      </c>
      <c r="V42" s="101" t="str">
        <f t="shared" si="18"/>
        <v/>
      </c>
      <c r="W42" s="101" t="str">
        <f t="shared" si="18"/>
        <v/>
      </c>
      <c r="X42" s="101"/>
      <c r="Y42" s="101"/>
    </row>
    <row r="43">
      <c r="T43" s="101">
        <f t="shared" ref="T43:W43" si="19">T16</f>
        <v>0.74</v>
      </c>
      <c r="U43" s="101">
        <f t="shared" si="19"/>
        <v>0.64</v>
      </c>
      <c r="V43" s="101" t="str">
        <f t="shared" si="19"/>
        <v/>
      </c>
      <c r="W43" s="101" t="str">
        <f t="shared" si="19"/>
        <v/>
      </c>
      <c r="X43" s="101"/>
      <c r="Y43" s="101"/>
    </row>
    <row r="44">
      <c r="T44" s="101">
        <f t="shared" ref="T44:W44" si="20">T17</f>
        <v>0.73</v>
      </c>
      <c r="U44" s="101">
        <f t="shared" si="20"/>
        <v>0.63</v>
      </c>
      <c r="V44" s="101" t="str">
        <f t="shared" si="20"/>
        <v/>
      </c>
      <c r="W44" s="101" t="str">
        <f t="shared" si="20"/>
        <v/>
      </c>
      <c r="X44" s="101"/>
      <c r="Y44" s="101"/>
    </row>
    <row r="45">
      <c r="T45" s="101">
        <f t="shared" ref="T45:W45" si="21">T18</f>
        <v>0.72</v>
      </c>
      <c r="U45" s="101">
        <f t="shared" si="21"/>
        <v>0.62</v>
      </c>
      <c r="V45" s="101" t="str">
        <f t="shared" si="21"/>
        <v/>
      </c>
      <c r="W45" s="101" t="str">
        <f t="shared" si="21"/>
        <v/>
      </c>
      <c r="X45" s="101"/>
      <c r="Y45" s="101"/>
    </row>
    <row r="46">
      <c r="T46" s="101">
        <f t="shared" ref="T46:W46" si="22">T19</f>
        <v>0.71</v>
      </c>
      <c r="U46" s="101">
        <f t="shared" si="22"/>
        <v>0.62</v>
      </c>
      <c r="V46" s="101" t="str">
        <f t="shared" si="22"/>
        <v/>
      </c>
      <c r="W46" s="101" t="str">
        <f t="shared" si="22"/>
        <v/>
      </c>
      <c r="X46" s="101"/>
      <c r="Y46" s="101"/>
    </row>
    <row r="47">
      <c r="T47" s="101">
        <f t="shared" ref="T47:W47" si="23">T20</f>
        <v>0.7</v>
      </c>
      <c r="U47" s="101">
        <f t="shared" si="23"/>
        <v>0.61</v>
      </c>
      <c r="V47" s="101" t="str">
        <f t="shared" si="23"/>
        <v/>
      </c>
      <c r="W47" s="101" t="str">
        <f t="shared" si="23"/>
        <v/>
      </c>
      <c r="X47" s="101"/>
      <c r="Y47" s="101"/>
    </row>
    <row r="48">
      <c r="T48" s="101">
        <f t="shared" ref="T48:W48" si="24">T21</f>
        <v>0.7</v>
      </c>
      <c r="U48" s="101">
        <f t="shared" si="24"/>
        <v>0.6</v>
      </c>
      <c r="V48" s="101" t="str">
        <f t="shared" si="24"/>
        <v/>
      </c>
      <c r="W48" s="101" t="str">
        <f t="shared" si="24"/>
        <v/>
      </c>
      <c r="X48" s="101"/>
      <c r="Y48" s="101"/>
    </row>
    <row r="49">
      <c r="T49" s="101">
        <f t="shared" ref="T49:W49" si="25">T22</f>
        <v>0.74</v>
      </c>
      <c r="U49" s="101">
        <f t="shared" si="25"/>
        <v>0.6</v>
      </c>
      <c r="V49" s="101" t="str">
        <f t="shared" si="25"/>
        <v/>
      </c>
      <c r="W49" s="101" t="str">
        <f t="shared" si="25"/>
        <v/>
      </c>
      <c r="X49" s="101"/>
      <c r="Y49" s="101"/>
    </row>
    <row r="50">
      <c r="T50" s="101" t="str">
        <f t="shared" ref="T50:W50" si="26">T23</f>
        <v/>
      </c>
      <c r="U50" s="101">
        <f t="shared" si="26"/>
        <v>0.59</v>
      </c>
      <c r="V50" s="101" t="str">
        <f t="shared" si="26"/>
        <v/>
      </c>
      <c r="W50" s="101" t="str">
        <f t="shared" si="26"/>
        <v/>
      </c>
      <c r="X50" s="101"/>
      <c r="Y50" s="101"/>
    </row>
    <row r="51">
      <c r="T51" t="str">
        <f t="shared" ref="T51:W51" si="27">T24</f>
        <v/>
      </c>
      <c r="U51" t="str">
        <f t="shared" si="27"/>
        <v/>
      </c>
      <c r="V51" t="str">
        <f t="shared" si="27"/>
        <v/>
      </c>
      <c r="W51" t="str">
        <f t="shared" si="27"/>
        <v/>
      </c>
      <c r="Y51" s="101" t="str">
        <f>'Daily Summ'!AE32</f>
        <v/>
      </c>
    </row>
    <row r="52">
      <c r="T52" t="str">
        <f t="shared" ref="T52:W52" si="28">T25</f>
        <v/>
      </c>
      <c r="U52" t="str">
        <f t="shared" si="28"/>
        <v/>
      </c>
      <c r="V52" t="str">
        <f t="shared" si="28"/>
        <v/>
      </c>
      <c r="W52" t="str">
        <f t="shared" si="28"/>
        <v/>
      </c>
    </row>
  </sheetData>
  <mergeCells count="5">
    <mergeCell ref="D1:F1"/>
    <mergeCell ref="A1:B1"/>
    <mergeCell ref="H1:I1"/>
    <mergeCell ref="K1:M1"/>
    <mergeCell ref="O1:P1"/>
  </mergeCells>
  <drawing r:id="rId1"/>
</worksheet>
</file>